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3860" yWindow="-60" windowWidth="14685" windowHeight="12900" tabRatio="754" firstSheet="11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0" r:id="rId13"/>
    <sheet name="GPC alcances 2018" sheetId="66" r:id="rId14"/>
    <sheet name="GPC alcances serie CO2eq" sheetId="67" r:id="rId15"/>
    <sheet name="GPC Basic 2018" sheetId="68" r:id="rId16"/>
    <sheet name="GPC Basic serie CO2eq" sheetId="69" r:id="rId17"/>
    <sheet name="aux" sheetId="71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28" i="71" l="1"/>
  <c r="B228" i="71"/>
  <c r="A228" i="71"/>
  <c r="B227" i="71"/>
  <c r="A227" i="71"/>
  <c r="B226" i="71"/>
  <c r="A226" i="71"/>
  <c r="B225" i="71"/>
  <c r="A225" i="71"/>
  <c r="B224" i="71"/>
  <c r="A224" i="71"/>
  <c r="B223" i="71"/>
  <c r="A223" i="71"/>
  <c r="B222" i="71"/>
  <c r="A222" i="71"/>
  <c r="C221" i="71"/>
  <c r="B221" i="71"/>
  <c r="A221" i="71"/>
  <c r="B220" i="71"/>
  <c r="A220" i="71"/>
  <c r="B219" i="71"/>
  <c r="A219" i="71"/>
  <c r="B218" i="71"/>
  <c r="A218" i="71"/>
  <c r="B217" i="71"/>
  <c r="A217" i="71"/>
  <c r="B216" i="71"/>
  <c r="A216" i="71"/>
  <c r="B215" i="71"/>
  <c r="A215" i="71"/>
  <c r="B214" i="71"/>
  <c r="A214" i="71"/>
  <c r="B213" i="71"/>
  <c r="A213" i="71"/>
  <c r="B212" i="71"/>
  <c r="A212" i="71"/>
  <c r="B211" i="71"/>
  <c r="A211" i="71"/>
  <c r="B210" i="71"/>
  <c r="A210" i="71"/>
  <c r="B209" i="71"/>
  <c r="A209" i="71"/>
  <c r="B208" i="71"/>
  <c r="A208" i="71"/>
  <c r="B207" i="71"/>
  <c r="A207" i="71"/>
  <c r="B206" i="71"/>
  <c r="A206" i="71"/>
  <c r="B205" i="71"/>
  <c r="A205" i="71"/>
  <c r="B204" i="71"/>
  <c r="A204" i="71"/>
  <c r="B203" i="71"/>
  <c r="A203" i="71"/>
  <c r="B202" i="71"/>
  <c r="A202" i="71"/>
  <c r="B201" i="71"/>
  <c r="A201" i="71"/>
  <c r="B200" i="71"/>
  <c r="A200" i="71"/>
  <c r="B199" i="71"/>
  <c r="A199" i="71"/>
  <c r="B198" i="71"/>
  <c r="A198" i="71"/>
  <c r="B197" i="71"/>
  <c r="A197" i="71"/>
  <c r="B196" i="71"/>
  <c r="A196" i="71"/>
  <c r="B195" i="71"/>
  <c r="A195" i="71"/>
  <c r="B194" i="71"/>
  <c r="A194" i="71"/>
  <c r="B193" i="71"/>
  <c r="A193" i="71"/>
  <c r="B192" i="71"/>
  <c r="A192" i="71"/>
  <c r="C191" i="71"/>
  <c r="B191" i="71"/>
  <c r="A191" i="71"/>
  <c r="B190" i="71"/>
  <c r="A190" i="71"/>
  <c r="B189" i="71"/>
  <c r="A189" i="71"/>
  <c r="B188" i="71"/>
  <c r="A188" i="71"/>
  <c r="C187" i="71"/>
  <c r="B187" i="71"/>
  <c r="A187" i="71"/>
  <c r="B186" i="71"/>
  <c r="A186" i="71"/>
  <c r="B185" i="71"/>
  <c r="A185" i="71"/>
  <c r="B184" i="71"/>
  <c r="A184" i="71"/>
  <c r="B183" i="71"/>
  <c r="A183" i="71"/>
  <c r="B182" i="71"/>
  <c r="A182" i="71"/>
  <c r="B181" i="71"/>
  <c r="A181" i="71"/>
  <c r="B180" i="71"/>
  <c r="A180" i="71"/>
  <c r="B179" i="71"/>
  <c r="A179" i="71"/>
  <c r="B178" i="71"/>
  <c r="A178" i="71"/>
  <c r="B177" i="71"/>
  <c r="A177" i="71"/>
  <c r="B176" i="71"/>
  <c r="A176" i="71"/>
  <c r="B175" i="71"/>
  <c r="A175" i="71"/>
  <c r="B174" i="71"/>
  <c r="A174" i="71"/>
  <c r="B173" i="71"/>
  <c r="A173" i="71"/>
  <c r="B172" i="71"/>
  <c r="A172" i="71"/>
  <c r="B171" i="71"/>
  <c r="A171" i="71"/>
  <c r="B170" i="71"/>
  <c r="A170" i="71"/>
  <c r="B169" i="71"/>
  <c r="A169" i="71"/>
  <c r="B168" i="71"/>
  <c r="A168" i="71"/>
  <c r="B167" i="71"/>
  <c r="A167" i="71"/>
  <c r="B166" i="71"/>
  <c r="A166" i="71"/>
  <c r="B165" i="71"/>
  <c r="A165" i="71"/>
  <c r="B164" i="71"/>
  <c r="A164" i="71"/>
  <c r="B163" i="71"/>
  <c r="A163" i="71"/>
  <c r="B162" i="71"/>
  <c r="A162" i="71"/>
  <c r="B161" i="71"/>
  <c r="A161" i="71"/>
  <c r="B160" i="71"/>
  <c r="A160" i="71"/>
  <c r="B159" i="71"/>
  <c r="A159" i="71"/>
  <c r="B158" i="71"/>
  <c r="A158" i="71"/>
  <c r="B157" i="71"/>
  <c r="A157" i="71"/>
  <c r="B156" i="71"/>
  <c r="A156" i="71"/>
  <c r="B155" i="71"/>
  <c r="A155" i="71"/>
  <c r="B154" i="71"/>
  <c r="A154" i="71"/>
  <c r="B153" i="71"/>
  <c r="A153" i="71"/>
  <c r="B152" i="71"/>
  <c r="A152" i="71"/>
  <c r="B151" i="71"/>
  <c r="A151" i="71"/>
  <c r="B150" i="71"/>
  <c r="A150" i="71"/>
  <c r="B149" i="71"/>
  <c r="A149" i="71"/>
  <c r="B148" i="71"/>
  <c r="A148" i="71"/>
  <c r="B147" i="71"/>
  <c r="A147" i="71"/>
  <c r="B146" i="71"/>
  <c r="A146" i="71"/>
  <c r="B145" i="71"/>
  <c r="A145" i="71"/>
  <c r="B144" i="71"/>
  <c r="A144" i="71"/>
  <c r="B143" i="71"/>
  <c r="A143" i="71"/>
  <c r="B142" i="71"/>
  <c r="A142" i="71"/>
  <c r="B141" i="71"/>
  <c r="A141" i="71"/>
  <c r="B140" i="71"/>
  <c r="A140" i="71"/>
  <c r="B139" i="71"/>
  <c r="A139" i="71"/>
  <c r="B138" i="71"/>
  <c r="A138" i="71"/>
  <c r="B137" i="71"/>
  <c r="A137" i="71"/>
  <c r="B136" i="71"/>
  <c r="A136" i="71"/>
  <c r="B135" i="71"/>
  <c r="A135" i="71"/>
  <c r="B134" i="71"/>
  <c r="A134" i="71"/>
  <c r="B133" i="71"/>
  <c r="A133" i="71"/>
  <c r="C132" i="71"/>
  <c r="B132" i="71"/>
  <c r="A132" i="71"/>
  <c r="C131" i="71"/>
  <c r="B131" i="71"/>
  <c r="A131" i="71"/>
  <c r="C130" i="71"/>
  <c r="B130" i="71"/>
  <c r="A130" i="71"/>
  <c r="C129" i="71"/>
  <c r="B129" i="71"/>
  <c r="A129" i="71"/>
  <c r="C128" i="71"/>
  <c r="B128" i="71"/>
  <c r="A128" i="71"/>
  <c r="C127" i="71"/>
  <c r="B127" i="71"/>
  <c r="A127" i="71"/>
  <c r="B126" i="71"/>
  <c r="A126" i="71"/>
  <c r="C125" i="71"/>
  <c r="B125" i="71"/>
  <c r="A125" i="71"/>
  <c r="C124" i="71"/>
  <c r="B124" i="71"/>
  <c r="A124" i="71"/>
  <c r="C123" i="71"/>
  <c r="B123" i="71"/>
  <c r="A123" i="71"/>
  <c r="B122" i="71"/>
  <c r="A122" i="71"/>
  <c r="B121" i="71"/>
  <c r="A121" i="71"/>
  <c r="B120" i="71"/>
  <c r="A120" i="71"/>
  <c r="B119" i="71"/>
  <c r="A119" i="71"/>
  <c r="B118" i="71"/>
  <c r="A118" i="71"/>
  <c r="B117" i="71"/>
  <c r="A117" i="71"/>
  <c r="B116" i="71"/>
  <c r="A116" i="71"/>
  <c r="B115" i="71"/>
  <c r="A115" i="71"/>
  <c r="B114" i="71"/>
  <c r="A114" i="71"/>
  <c r="B113" i="71"/>
  <c r="A113" i="71"/>
  <c r="B112" i="71"/>
  <c r="A112" i="71"/>
  <c r="B111" i="71"/>
  <c r="A111" i="71"/>
  <c r="B110" i="71"/>
  <c r="A110" i="71"/>
  <c r="B109" i="71"/>
  <c r="A109" i="71"/>
  <c r="C108" i="71"/>
  <c r="B108" i="71"/>
  <c r="A108" i="71"/>
  <c r="C107" i="71"/>
  <c r="B107" i="71"/>
  <c r="A107" i="71"/>
  <c r="C106" i="71"/>
  <c r="B106" i="71"/>
  <c r="A106" i="71"/>
  <c r="C105" i="71"/>
  <c r="B105" i="71"/>
  <c r="A105" i="71"/>
  <c r="C104" i="71"/>
  <c r="B104" i="71"/>
  <c r="A104" i="71"/>
  <c r="C103" i="71"/>
  <c r="B103" i="71"/>
  <c r="A103" i="71"/>
  <c r="C102" i="71"/>
  <c r="B102" i="71"/>
  <c r="A102" i="71"/>
  <c r="B101" i="71"/>
  <c r="A101" i="71"/>
  <c r="B100" i="71"/>
  <c r="A100" i="71"/>
  <c r="C99" i="71"/>
  <c r="B99" i="71"/>
  <c r="A99" i="71"/>
  <c r="C98" i="71"/>
  <c r="B98" i="71"/>
  <c r="A98" i="71"/>
  <c r="C97" i="71"/>
  <c r="B97" i="71"/>
  <c r="A97" i="71"/>
  <c r="C96" i="71"/>
  <c r="B96" i="71"/>
  <c r="A96" i="71"/>
  <c r="C95" i="71"/>
  <c r="B95" i="71"/>
  <c r="A95" i="71"/>
  <c r="B94" i="71"/>
  <c r="A94" i="71"/>
  <c r="B93" i="71"/>
  <c r="A93" i="71"/>
  <c r="C92" i="71"/>
  <c r="B92" i="71"/>
  <c r="A92" i="71"/>
  <c r="C91" i="71"/>
  <c r="B91" i="71"/>
  <c r="A91" i="71"/>
  <c r="C90" i="71"/>
  <c r="B90" i="71"/>
  <c r="A90" i="71"/>
  <c r="C89" i="71"/>
  <c r="B89" i="71"/>
  <c r="A89" i="71"/>
  <c r="C88" i="71"/>
  <c r="B88" i="71"/>
  <c r="A88" i="71"/>
  <c r="C87" i="71"/>
  <c r="B87" i="71"/>
  <c r="A87" i="71"/>
  <c r="C86" i="71"/>
  <c r="B86" i="71"/>
  <c r="A86" i="71"/>
  <c r="B85" i="71"/>
  <c r="A85" i="71"/>
  <c r="B84" i="71"/>
  <c r="A84" i="71"/>
  <c r="C83" i="71"/>
  <c r="B83" i="71"/>
  <c r="A83" i="71"/>
  <c r="C82" i="71"/>
  <c r="B82" i="71"/>
  <c r="A82" i="71"/>
  <c r="C81" i="71"/>
  <c r="B81" i="71"/>
  <c r="A81" i="71"/>
  <c r="C80" i="71"/>
  <c r="B80" i="71"/>
  <c r="A80" i="71"/>
  <c r="C79" i="71"/>
  <c r="B79" i="71"/>
  <c r="A79" i="71"/>
  <c r="B78" i="71"/>
  <c r="A78" i="71"/>
  <c r="C77" i="71"/>
  <c r="B77" i="71"/>
  <c r="A77" i="71"/>
  <c r="C76" i="71"/>
  <c r="B76" i="71"/>
  <c r="A76" i="71"/>
  <c r="B75" i="71"/>
  <c r="A75" i="71"/>
  <c r="B74" i="71"/>
  <c r="A74" i="71"/>
  <c r="B73" i="71"/>
  <c r="A73" i="71"/>
  <c r="C72" i="71"/>
  <c r="B72" i="71"/>
  <c r="A72" i="71"/>
  <c r="C71" i="71"/>
  <c r="B71" i="71"/>
  <c r="A71" i="71"/>
  <c r="C70" i="71"/>
  <c r="B70" i="71"/>
  <c r="A70" i="71"/>
  <c r="C69" i="71"/>
  <c r="B69" i="71"/>
  <c r="A69" i="71"/>
  <c r="C68" i="71"/>
  <c r="B68" i="71"/>
  <c r="A68" i="71"/>
  <c r="C67" i="71"/>
  <c r="B67" i="71"/>
  <c r="A67" i="71"/>
  <c r="B66" i="71"/>
  <c r="A66" i="71"/>
  <c r="C65" i="71"/>
  <c r="B65" i="71"/>
  <c r="A65" i="71"/>
  <c r="B64" i="71"/>
  <c r="A64" i="71"/>
  <c r="B63" i="71"/>
  <c r="A63" i="71"/>
  <c r="B62" i="71"/>
  <c r="A62" i="71"/>
  <c r="B61" i="71"/>
  <c r="A61" i="71"/>
  <c r="B60" i="71"/>
  <c r="A60" i="71"/>
  <c r="B59" i="71"/>
  <c r="A59" i="71"/>
  <c r="B58" i="71"/>
  <c r="A58" i="71"/>
  <c r="B57" i="71"/>
  <c r="A57" i="71"/>
  <c r="B56" i="71"/>
  <c r="A56" i="71"/>
  <c r="B55" i="71"/>
  <c r="A55" i="71"/>
  <c r="B54" i="71"/>
  <c r="A54" i="71"/>
  <c r="B53" i="71"/>
  <c r="A53" i="71"/>
  <c r="B52" i="71"/>
  <c r="A52" i="71"/>
  <c r="B51" i="71"/>
  <c r="A51" i="71"/>
  <c r="B50" i="71"/>
  <c r="A50" i="71"/>
  <c r="B49" i="71"/>
  <c r="A49" i="71"/>
  <c r="B48" i="71"/>
  <c r="A48" i="71"/>
  <c r="B47" i="71"/>
  <c r="A47" i="71"/>
  <c r="B46" i="71"/>
  <c r="A46" i="71"/>
  <c r="B45" i="71"/>
  <c r="A45" i="71"/>
  <c r="B44" i="71"/>
  <c r="A44" i="71"/>
  <c r="B43" i="71"/>
  <c r="A43" i="71"/>
  <c r="B42" i="71"/>
  <c r="A42" i="71"/>
  <c r="B41" i="71"/>
  <c r="A41" i="71"/>
  <c r="B40" i="71"/>
  <c r="A40" i="71"/>
  <c r="B39" i="71"/>
  <c r="A39" i="71"/>
  <c r="B38" i="71"/>
  <c r="A38" i="71"/>
  <c r="B37" i="71"/>
  <c r="A37" i="71"/>
  <c r="B36" i="71"/>
  <c r="A36" i="71"/>
  <c r="B35" i="71"/>
  <c r="A35" i="71"/>
  <c r="B34" i="71"/>
  <c r="A34" i="71"/>
  <c r="B33" i="71"/>
  <c r="A33" i="71"/>
  <c r="B32" i="71"/>
  <c r="A32" i="71"/>
  <c r="B31" i="71"/>
  <c r="A31" i="71"/>
  <c r="B30" i="71"/>
  <c r="A30" i="71"/>
  <c r="B29" i="71"/>
  <c r="A29" i="71"/>
  <c r="B28" i="71"/>
  <c r="A28" i="71"/>
  <c r="B27" i="71"/>
  <c r="A27" i="71"/>
  <c r="B26" i="71"/>
  <c r="A26" i="71"/>
  <c r="B25" i="71"/>
  <c r="A25" i="71"/>
  <c r="B24" i="71"/>
  <c r="A24" i="71"/>
  <c r="B23" i="71"/>
  <c r="A23" i="71"/>
  <c r="B22" i="71"/>
  <c r="A22" i="71"/>
  <c r="B21" i="71"/>
  <c r="A21" i="71"/>
  <c r="B20" i="71"/>
  <c r="A20" i="71"/>
  <c r="B19" i="71"/>
  <c r="A19" i="71"/>
  <c r="B18" i="71"/>
  <c r="A18" i="71"/>
  <c r="B17" i="71"/>
  <c r="A17" i="71"/>
  <c r="B16" i="71"/>
  <c r="A16" i="71"/>
  <c r="B15" i="71"/>
  <c r="A15" i="71"/>
  <c r="B14" i="71"/>
  <c r="A14" i="71"/>
  <c r="B13" i="71"/>
  <c r="A13" i="71"/>
  <c r="B12" i="71"/>
  <c r="A12" i="71"/>
  <c r="B11" i="71"/>
  <c r="A11" i="71"/>
  <c r="B10" i="71"/>
  <c r="A10" i="71"/>
  <c r="B9" i="71"/>
  <c r="A9" i="71"/>
  <c r="B8" i="71"/>
  <c r="A8" i="71"/>
  <c r="B7" i="71"/>
  <c r="A7" i="71"/>
  <c r="B6" i="71"/>
  <c r="A6" i="71"/>
  <c r="B5" i="71"/>
  <c r="A5" i="71"/>
  <c r="B4" i="71"/>
  <c r="A4" i="71"/>
  <c r="B3" i="71"/>
  <c r="A3" i="71"/>
  <c r="C2" i="71"/>
  <c r="B2" i="71"/>
  <c r="A2" i="71"/>
  <c r="C237" i="70"/>
  <c r="B237" i="70"/>
  <c r="A237" i="70"/>
  <c r="B46" i="70"/>
  <c r="A46" i="70"/>
  <c r="C236" i="70"/>
  <c r="B236" i="70"/>
  <c r="A236" i="70"/>
  <c r="B235" i="70"/>
  <c r="A235" i="70"/>
  <c r="B234" i="70"/>
  <c r="A234" i="70"/>
  <c r="B233" i="70"/>
  <c r="A233" i="70"/>
  <c r="B232" i="70"/>
  <c r="A232" i="70"/>
  <c r="B231" i="70"/>
  <c r="A231" i="70"/>
  <c r="B230" i="70"/>
  <c r="A230" i="70"/>
  <c r="B229" i="70"/>
  <c r="A229" i="70"/>
  <c r="B228" i="70"/>
  <c r="A228" i="70"/>
  <c r="B227" i="70"/>
  <c r="A227" i="70"/>
  <c r="B226" i="70"/>
  <c r="A226" i="70"/>
  <c r="C225" i="70"/>
  <c r="B225" i="70"/>
  <c r="A225" i="70"/>
  <c r="C224" i="70"/>
  <c r="B224" i="70"/>
  <c r="A224" i="70"/>
  <c r="B97" i="70"/>
  <c r="A97" i="70"/>
  <c r="B223" i="70"/>
  <c r="A223" i="70"/>
  <c r="B222" i="70"/>
  <c r="A222" i="70"/>
  <c r="B221" i="70"/>
  <c r="A221" i="70"/>
  <c r="B220" i="70"/>
  <c r="A220" i="70"/>
  <c r="B219" i="70"/>
  <c r="A219" i="70"/>
  <c r="B81" i="70"/>
  <c r="A81" i="70"/>
  <c r="B218" i="70"/>
  <c r="A218" i="70"/>
  <c r="B217" i="70"/>
  <c r="A217" i="70"/>
  <c r="B216" i="70"/>
  <c r="A216" i="70"/>
  <c r="B215" i="70"/>
  <c r="A215" i="70"/>
  <c r="B214" i="70"/>
  <c r="A214" i="70"/>
  <c r="B213" i="70"/>
  <c r="A213" i="70"/>
  <c r="B212" i="70"/>
  <c r="A212" i="70"/>
  <c r="B211" i="70"/>
  <c r="A211" i="70"/>
  <c r="B210" i="70"/>
  <c r="A210" i="70"/>
  <c r="B209" i="70"/>
  <c r="A209" i="70"/>
  <c r="B208" i="70"/>
  <c r="A208" i="70"/>
  <c r="B207" i="70"/>
  <c r="A207" i="70"/>
  <c r="B206" i="70"/>
  <c r="A206" i="70"/>
  <c r="C205" i="70"/>
  <c r="B205" i="70"/>
  <c r="A205" i="70"/>
  <c r="C204" i="70"/>
  <c r="B204" i="70"/>
  <c r="A204" i="70"/>
  <c r="C203" i="70"/>
  <c r="B203" i="70"/>
  <c r="A203" i="70"/>
  <c r="C202" i="70"/>
  <c r="B202" i="70"/>
  <c r="A202" i="70"/>
  <c r="C201" i="70"/>
  <c r="B201" i="70"/>
  <c r="A201" i="70"/>
  <c r="C200" i="70"/>
  <c r="B200" i="70"/>
  <c r="A200" i="70"/>
  <c r="C199" i="70"/>
  <c r="B199" i="70"/>
  <c r="A199" i="70"/>
  <c r="C198" i="70"/>
  <c r="B198" i="70"/>
  <c r="A198" i="70"/>
  <c r="C197" i="70"/>
  <c r="B197" i="70"/>
  <c r="A197" i="70"/>
  <c r="B196" i="70"/>
  <c r="A196" i="70"/>
  <c r="C195" i="70"/>
  <c r="B195" i="70"/>
  <c r="A195" i="70"/>
  <c r="C194" i="70"/>
  <c r="B194" i="70"/>
  <c r="A194" i="70"/>
  <c r="C193" i="70"/>
  <c r="B193" i="70"/>
  <c r="A193" i="70"/>
  <c r="C192" i="70"/>
  <c r="B192" i="70"/>
  <c r="A192" i="70"/>
  <c r="C191" i="70"/>
  <c r="B191" i="70"/>
  <c r="A191" i="70"/>
  <c r="C190" i="70"/>
  <c r="B190" i="70"/>
  <c r="A190" i="70"/>
  <c r="C189" i="70"/>
  <c r="B189" i="70"/>
  <c r="A189" i="70"/>
  <c r="C188" i="70"/>
  <c r="B188" i="70"/>
  <c r="A188" i="70"/>
  <c r="C187" i="70"/>
  <c r="B187" i="70"/>
  <c r="A187" i="70"/>
  <c r="C186" i="70"/>
  <c r="B186" i="70"/>
  <c r="A186" i="70"/>
  <c r="C185" i="70"/>
  <c r="B185" i="70"/>
  <c r="A185" i="70"/>
  <c r="C184" i="70"/>
  <c r="B184" i="70"/>
  <c r="A184" i="70"/>
  <c r="B183" i="70"/>
  <c r="A183" i="70"/>
  <c r="C182" i="70"/>
  <c r="B182" i="70"/>
  <c r="A182" i="70"/>
  <c r="C181" i="70"/>
  <c r="B181" i="70"/>
  <c r="A181" i="70"/>
  <c r="C180" i="70"/>
  <c r="B180" i="70"/>
  <c r="A180" i="70"/>
  <c r="C179" i="70"/>
  <c r="B179" i="70"/>
  <c r="A179" i="70"/>
  <c r="C178" i="70"/>
  <c r="B178" i="70"/>
  <c r="A178" i="70"/>
  <c r="C177" i="70"/>
  <c r="B177" i="70"/>
  <c r="A177" i="70"/>
  <c r="C176" i="70"/>
  <c r="B176" i="70"/>
  <c r="A176" i="70"/>
  <c r="B175" i="70"/>
  <c r="A175" i="70"/>
  <c r="B174" i="70"/>
  <c r="A174" i="70"/>
  <c r="C173" i="70"/>
  <c r="B173" i="70"/>
  <c r="A173" i="70"/>
  <c r="C172" i="70"/>
  <c r="B172" i="70"/>
  <c r="A172" i="70"/>
  <c r="C171" i="70"/>
  <c r="B171" i="70"/>
  <c r="A171" i="70"/>
  <c r="C170" i="70"/>
  <c r="B170" i="70"/>
  <c r="A170" i="70"/>
  <c r="C169" i="70"/>
  <c r="B169" i="70"/>
  <c r="A169" i="70"/>
  <c r="B168" i="70"/>
  <c r="A168" i="70"/>
  <c r="C167" i="70"/>
  <c r="B167" i="70"/>
  <c r="A167" i="70"/>
  <c r="C166" i="70"/>
  <c r="B166" i="70"/>
  <c r="A166" i="70"/>
  <c r="B165" i="70"/>
  <c r="A165" i="70"/>
  <c r="C164" i="70"/>
  <c r="B164" i="70"/>
  <c r="A164" i="70"/>
  <c r="C163" i="70"/>
  <c r="B163" i="70"/>
  <c r="A163" i="70"/>
  <c r="C162" i="70"/>
  <c r="B162" i="70"/>
  <c r="A162" i="70"/>
  <c r="C161" i="70"/>
  <c r="B161" i="70"/>
  <c r="A161" i="70"/>
  <c r="C160" i="70"/>
  <c r="B160" i="70"/>
  <c r="A160" i="70"/>
  <c r="C159" i="70"/>
  <c r="B159" i="70"/>
  <c r="A159" i="70"/>
  <c r="B158" i="70"/>
  <c r="A158" i="70"/>
  <c r="C157" i="70"/>
  <c r="B157" i="70"/>
  <c r="A157" i="70"/>
  <c r="B156" i="70"/>
  <c r="A156" i="70"/>
  <c r="B155" i="70"/>
  <c r="A155" i="70"/>
  <c r="B154" i="70"/>
  <c r="A154" i="70"/>
  <c r="B153" i="70"/>
  <c r="A153" i="70"/>
  <c r="B152" i="70"/>
  <c r="A152" i="70"/>
  <c r="B151" i="70"/>
  <c r="A151" i="70"/>
  <c r="B150" i="70"/>
  <c r="A150" i="70"/>
  <c r="B149" i="70"/>
  <c r="A149" i="70"/>
  <c r="B148" i="70"/>
  <c r="A148" i="70"/>
  <c r="B147" i="70"/>
  <c r="A147" i="70"/>
  <c r="B146" i="70"/>
  <c r="A146" i="70"/>
  <c r="B145" i="70"/>
  <c r="A145" i="70"/>
  <c r="B144" i="70"/>
  <c r="A144" i="70"/>
  <c r="B143" i="70"/>
  <c r="A143" i="70"/>
  <c r="B142" i="70"/>
  <c r="A142" i="70"/>
  <c r="B141" i="70"/>
  <c r="A141" i="70"/>
  <c r="B140" i="70"/>
  <c r="A140" i="70"/>
  <c r="B139" i="70"/>
  <c r="A139" i="70"/>
  <c r="B138" i="70"/>
  <c r="A138" i="70"/>
  <c r="B137" i="70"/>
  <c r="A137" i="70"/>
  <c r="B136" i="70"/>
  <c r="A136" i="70"/>
  <c r="B135" i="70"/>
  <c r="A135" i="70"/>
  <c r="B134" i="70"/>
  <c r="A134" i="70"/>
  <c r="B133" i="70"/>
  <c r="A133" i="70"/>
  <c r="B132" i="70"/>
  <c r="A132" i="70"/>
  <c r="B131" i="70"/>
  <c r="A131" i="70"/>
  <c r="B130" i="70"/>
  <c r="A130" i="70"/>
  <c r="B129" i="70"/>
  <c r="A129" i="70"/>
  <c r="B128" i="70"/>
  <c r="A128" i="70"/>
  <c r="B127" i="70"/>
  <c r="A127" i="70"/>
  <c r="B126" i="70"/>
  <c r="A126" i="70"/>
  <c r="B125" i="70"/>
  <c r="A125" i="70"/>
  <c r="B124" i="70"/>
  <c r="A124" i="70"/>
  <c r="B123" i="70"/>
  <c r="A123" i="70"/>
  <c r="B122" i="70"/>
  <c r="A122" i="70"/>
  <c r="B121" i="70"/>
  <c r="A121" i="70"/>
  <c r="B96" i="70"/>
  <c r="A96" i="70"/>
  <c r="B120" i="70"/>
  <c r="A120" i="70"/>
  <c r="B119" i="70"/>
  <c r="A119" i="70"/>
  <c r="B118" i="70"/>
  <c r="A118" i="70"/>
  <c r="B117" i="70"/>
  <c r="A117" i="70"/>
  <c r="B115" i="70"/>
  <c r="A115" i="70"/>
  <c r="B114" i="70"/>
  <c r="A114" i="70"/>
  <c r="B113" i="70"/>
  <c r="A113" i="70"/>
  <c r="B112" i="70"/>
  <c r="A112" i="70"/>
  <c r="B110" i="70"/>
  <c r="A110" i="70"/>
  <c r="B109" i="70"/>
  <c r="A109" i="70"/>
  <c r="B108" i="70"/>
  <c r="A108" i="70"/>
  <c r="B48" i="70"/>
  <c r="A48" i="70"/>
  <c r="B107" i="70"/>
  <c r="A107" i="70"/>
  <c r="B63" i="70"/>
  <c r="A63" i="70"/>
  <c r="B95" i="70"/>
  <c r="A95" i="70"/>
  <c r="B94" i="70"/>
  <c r="A94" i="70"/>
  <c r="B93" i="70"/>
  <c r="A93" i="70"/>
  <c r="B85" i="70"/>
  <c r="A85" i="70"/>
  <c r="B86" i="70"/>
  <c r="A86" i="70"/>
  <c r="B105" i="70"/>
  <c r="A105" i="70"/>
  <c r="B104" i="70"/>
  <c r="A104" i="70"/>
  <c r="B89" i="70"/>
  <c r="A89" i="70"/>
  <c r="B90" i="70"/>
  <c r="A90" i="70"/>
  <c r="B88" i="70"/>
  <c r="A88" i="70"/>
  <c r="B103" i="70"/>
  <c r="A103" i="70"/>
  <c r="B87" i="70"/>
  <c r="A87" i="70"/>
  <c r="B35" i="70"/>
  <c r="A35" i="70"/>
  <c r="B76" i="70"/>
  <c r="A76" i="70"/>
  <c r="B80" i="70"/>
  <c r="A80" i="70"/>
  <c r="B98" i="70"/>
  <c r="A98" i="70"/>
  <c r="B84" i="70"/>
  <c r="A84" i="70"/>
  <c r="B70" i="70"/>
  <c r="A70" i="70"/>
  <c r="B74" i="70"/>
  <c r="A74" i="70"/>
  <c r="B54" i="70"/>
  <c r="A54" i="70"/>
  <c r="B82" i="70"/>
  <c r="A82" i="70"/>
  <c r="B77" i="70"/>
  <c r="A77" i="70"/>
  <c r="B102" i="70"/>
  <c r="A102" i="70"/>
  <c r="B79" i="70"/>
  <c r="A79" i="70"/>
  <c r="B91" i="70"/>
  <c r="A91" i="70"/>
  <c r="B101" i="70"/>
  <c r="A101" i="70"/>
  <c r="B78" i="70"/>
  <c r="A78" i="70"/>
  <c r="B73" i="70"/>
  <c r="A73" i="70"/>
  <c r="B59" i="70"/>
  <c r="A59" i="70"/>
  <c r="B71" i="70"/>
  <c r="A71" i="70"/>
  <c r="B62" i="70"/>
  <c r="A62" i="70"/>
  <c r="B67" i="70"/>
  <c r="A67" i="70"/>
  <c r="B60" i="70"/>
  <c r="A60" i="70"/>
  <c r="B92" i="70"/>
  <c r="A92" i="70"/>
  <c r="B68" i="70"/>
  <c r="A68" i="70"/>
  <c r="B72" i="70"/>
  <c r="A72" i="70"/>
  <c r="B75" i="70"/>
  <c r="A75" i="70"/>
  <c r="B66" i="70"/>
  <c r="A66" i="70"/>
  <c r="B64" i="70"/>
  <c r="A64" i="70"/>
  <c r="B61" i="70"/>
  <c r="A61" i="70"/>
  <c r="B65" i="70"/>
  <c r="A65" i="70"/>
  <c r="B69" i="70"/>
  <c r="A69" i="70"/>
  <c r="B36" i="70"/>
  <c r="A36" i="70"/>
  <c r="B53" i="70"/>
  <c r="A53" i="70"/>
  <c r="B40" i="70"/>
  <c r="A40" i="70"/>
  <c r="B57" i="70"/>
  <c r="A57" i="70"/>
  <c r="B47" i="70"/>
  <c r="A47" i="70"/>
  <c r="B41" i="70"/>
  <c r="A41" i="70"/>
  <c r="B56" i="70"/>
  <c r="A56" i="70"/>
  <c r="B39" i="70"/>
  <c r="A39" i="70"/>
  <c r="B28" i="70"/>
  <c r="A28" i="70"/>
  <c r="B42" i="70"/>
  <c r="A42" i="70"/>
  <c r="B37" i="70"/>
  <c r="A37" i="70"/>
  <c r="B55" i="70"/>
  <c r="A55" i="70"/>
  <c r="B45" i="70"/>
  <c r="A45" i="70"/>
  <c r="B34" i="70"/>
  <c r="A34" i="70"/>
  <c r="B58" i="70"/>
  <c r="A58" i="70"/>
  <c r="B52" i="70"/>
  <c r="A52" i="70"/>
  <c r="B50" i="70"/>
  <c r="A50" i="70"/>
  <c r="B49" i="70"/>
  <c r="A49" i="70"/>
  <c r="B44" i="70"/>
  <c r="A44" i="70"/>
  <c r="B13" i="70"/>
  <c r="A13" i="70"/>
  <c r="B51" i="70"/>
  <c r="A51" i="70"/>
  <c r="B43" i="70"/>
  <c r="A43" i="70"/>
  <c r="B38" i="70"/>
  <c r="A38" i="70"/>
  <c r="B33" i="70"/>
  <c r="A33" i="70"/>
  <c r="B32" i="70"/>
  <c r="A32" i="70"/>
  <c r="B16" i="70"/>
  <c r="A16" i="70"/>
  <c r="B15" i="70"/>
  <c r="A15" i="70"/>
  <c r="B24" i="70"/>
  <c r="A24" i="70"/>
  <c r="B31" i="70"/>
  <c r="A31" i="70"/>
  <c r="B18" i="70"/>
  <c r="A18" i="70"/>
  <c r="B29" i="70"/>
  <c r="A29" i="70"/>
  <c r="B30" i="70"/>
  <c r="A30" i="70"/>
  <c r="B22" i="70"/>
  <c r="A22" i="70"/>
  <c r="B14" i="70"/>
  <c r="A14" i="70"/>
  <c r="B26" i="70"/>
  <c r="A26" i="70"/>
  <c r="B20" i="70"/>
  <c r="A20" i="70"/>
  <c r="B23" i="70"/>
  <c r="A23" i="70"/>
  <c r="B8" i="70"/>
  <c r="A8" i="70"/>
  <c r="B12" i="70"/>
  <c r="A12" i="70"/>
  <c r="B9" i="70"/>
  <c r="A9" i="70"/>
  <c r="B11" i="70"/>
  <c r="A11" i="70"/>
  <c r="B7" i="70"/>
  <c r="A7" i="70"/>
  <c r="B25" i="70"/>
  <c r="A25" i="70"/>
  <c r="B6" i="70"/>
  <c r="A6" i="70"/>
  <c r="B10" i="70"/>
  <c r="A10" i="70"/>
  <c r="B27" i="70"/>
  <c r="A27" i="70"/>
  <c r="B3" i="70"/>
  <c r="A3" i="70"/>
  <c r="B5" i="70"/>
  <c r="A5" i="70"/>
  <c r="B4" i="70"/>
  <c r="A4" i="70"/>
  <c r="C2" i="70"/>
  <c r="B2" i="70"/>
  <c r="A2" i="70"/>
  <c r="B238" i="71"/>
  <c r="A238" i="71"/>
  <c r="B237" i="71"/>
  <c r="A237" i="71"/>
  <c r="B236" i="71"/>
  <c r="A236" i="71"/>
  <c r="B235" i="71"/>
  <c r="A235" i="71"/>
  <c r="B234" i="71"/>
  <c r="A234" i="71"/>
  <c r="B233" i="71"/>
  <c r="A233" i="71"/>
  <c r="B232" i="71"/>
  <c r="A232" i="71"/>
  <c r="B231" i="71"/>
  <c r="A231" i="71"/>
  <c r="B230" i="71"/>
  <c r="A230" i="71"/>
  <c r="B229" i="71"/>
  <c r="A229" i="71"/>
  <c r="B238" i="70"/>
  <c r="A238" i="70"/>
  <c r="B116" i="70"/>
  <c r="A116" i="70"/>
  <c r="B111" i="70"/>
  <c r="A111" i="70"/>
  <c r="B106" i="70"/>
  <c r="A106" i="70"/>
  <c r="B83" i="70"/>
  <c r="A83" i="70"/>
  <c r="B100" i="70"/>
  <c r="A100" i="70"/>
  <c r="B99" i="70"/>
  <c r="A99" i="70"/>
  <c r="B17" i="70"/>
  <c r="A17" i="70"/>
  <c r="B19" i="70"/>
  <c r="A19" i="70"/>
  <c r="B21" i="70"/>
  <c r="A21" i="70"/>
  <c r="D228" i="71"/>
  <c r="D221" i="71"/>
  <c r="D191" i="71"/>
  <c r="D187" i="71"/>
  <c r="D132" i="71"/>
  <c r="D131" i="71"/>
  <c r="D130" i="71"/>
  <c r="D129" i="71"/>
  <c r="D128" i="71"/>
  <c r="D127" i="71"/>
  <c r="D125" i="71"/>
  <c r="D124" i="71"/>
  <c r="D123" i="71"/>
  <c r="D108" i="71"/>
  <c r="D107" i="71"/>
  <c r="D106" i="71"/>
  <c r="D105" i="71"/>
  <c r="D104" i="71"/>
  <c r="D103" i="71"/>
  <c r="D102" i="71"/>
  <c r="D99" i="71"/>
  <c r="D98" i="71"/>
  <c r="D97" i="71"/>
  <c r="D96" i="71"/>
  <c r="D95" i="71"/>
  <c r="D92" i="71"/>
  <c r="D91" i="71"/>
  <c r="D90" i="71"/>
  <c r="D89" i="71"/>
  <c r="D88" i="71"/>
  <c r="D87" i="71"/>
  <c r="D86" i="71"/>
  <c r="D83" i="71"/>
  <c r="D82" i="71"/>
  <c r="D81" i="71"/>
  <c r="D80" i="71"/>
  <c r="D79" i="71"/>
  <c r="D77" i="71"/>
  <c r="D76" i="71"/>
  <c r="D72" i="71"/>
  <c r="D71" i="71"/>
  <c r="D70" i="71"/>
  <c r="D69" i="71"/>
  <c r="D68" i="71"/>
  <c r="D67" i="71"/>
  <c r="D65" i="71"/>
  <c r="D2" i="71"/>
  <c r="D237" i="70"/>
  <c r="D236" i="70"/>
  <c r="D224" i="70"/>
  <c r="D204" i="70"/>
  <c r="D202" i="70"/>
  <c r="D200" i="70"/>
  <c r="D198" i="70"/>
  <c r="D194" i="70"/>
  <c r="D192" i="70"/>
  <c r="D190" i="70"/>
  <c r="D188" i="70"/>
  <c r="D186" i="70"/>
  <c r="D184" i="70"/>
  <c r="D182" i="70"/>
  <c r="D180" i="70"/>
  <c r="D178" i="70"/>
  <c r="D176" i="70"/>
  <c r="D172" i="70"/>
  <c r="D170" i="70"/>
  <c r="D166" i="70"/>
  <c r="D164" i="70"/>
  <c r="D163" i="70"/>
  <c r="D162" i="70"/>
  <c r="D160" i="70"/>
  <c r="D2" i="70"/>
  <c r="D157" i="70" l="1"/>
  <c r="D159" i="70"/>
  <c r="D161" i="70"/>
  <c r="D171" i="70"/>
  <c r="D179" i="70"/>
  <c r="D173" i="70"/>
  <c r="D181" i="70"/>
  <c r="D167" i="70"/>
  <c r="D185" i="70"/>
  <c r="D187" i="70"/>
  <c r="D189" i="70"/>
  <c r="D169" i="70"/>
  <c r="D177" i="70"/>
  <c r="D191" i="70"/>
  <c r="D193" i="70"/>
  <c r="D195" i="70"/>
  <c r="D197" i="70"/>
  <c r="D199" i="70"/>
  <c r="D201" i="70"/>
  <c r="D203" i="70"/>
  <c r="D205" i="70"/>
  <c r="D225" i="70"/>
  <c r="C65" i="67" l="1"/>
  <c r="B65" i="67"/>
  <c r="A65" i="67"/>
  <c r="C64" i="67"/>
  <c r="B64" i="67"/>
  <c r="A64" i="67"/>
  <c r="A63" i="67"/>
  <c r="C61" i="67"/>
  <c r="B61" i="67"/>
  <c r="A61" i="67"/>
  <c r="C60" i="67"/>
  <c r="B60" i="67"/>
  <c r="A60" i="67"/>
  <c r="C59" i="67"/>
  <c r="B59" i="67"/>
  <c r="A59" i="67"/>
  <c r="C58" i="67"/>
  <c r="B58" i="67"/>
  <c r="A58" i="67"/>
  <c r="C57" i="67"/>
  <c r="B57" i="67"/>
  <c r="A57" i="67"/>
  <c r="C55" i="67"/>
  <c r="B55" i="67"/>
  <c r="A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54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53" i="67"/>
  <c r="I31" i="66" l="1"/>
  <c r="G25" i="68"/>
  <c r="G25" i="66"/>
  <c r="F31" i="66"/>
  <c r="B61" i="69"/>
  <c r="A61" i="69"/>
  <c r="B60" i="69"/>
  <c r="A60" i="69"/>
  <c r="B59" i="69"/>
  <c r="A59" i="69"/>
  <c r="B58" i="69"/>
  <c r="A58" i="69"/>
  <c r="B57" i="69"/>
  <c r="A57" i="69"/>
  <c r="C56" i="69"/>
  <c r="B56" i="69"/>
  <c r="A56" i="69"/>
  <c r="C55" i="69"/>
  <c r="B55" i="69"/>
  <c r="A55" i="69"/>
  <c r="AF54" i="69"/>
  <c r="AE54" i="69"/>
  <c r="AD54" i="69"/>
  <c r="AC54" i="69"/>
  <c r="AB54" i="69"/>
  <c r="AA54" i="69"/>
  <c r="Z54" i="69"/>
  <c r="Y54" i="69"/>
  <c r="X54" i="69"/>
  <c r="W54" i="69"/>
  <c r="V54" i="69"/>
  <c r="U54" i="69"/>
  <c r="T54" i="69"/>
  <c r="S54" i="69"/>
  <c r="R54" i="69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C54" i="69"/>
  <c r="B54" i="69"/>
  <c r="A54" i="69"/>
  <c r="AF53" i="69"/>
  <c r="AE53" i="69"/>
  <c r="AD53" i="69"/>
  <c r="AC53" i="69"/>
  <c r="AB53" i="69"/>
  <c r="AA53" i="69"/>
  <c r="Z53" i="69"/>
  <c r="Y53" i="69"/>
  <c r="X53" i="69"/>
  <c r="W53" i="69"/>
  <c r="V53" i="69"/>
  <c r="U53" i="69"/>
  <c r="T53" i="69"/>
  <c r="S53" i="69"/>
  <c r="R53" i="69"/>
  <c r="Q53" i="69"/>
  <c r="P53" i="69"/>
  <c r="O53" i="69"/>
  <c r="N53" i="69"/>
  <c r="M53" i="69"/>
  <c r="L53" i="69"/>
  <c r="K53" i="69"/>
  <c r="J53" i="69"/>
  <c r="I53" i="69"/>
  <c r="H53" i="69"/>
  <c r="G53" i="69"/>
  <c r="F53" i="69"/>
  <c r="E53" i="69"/>
  <c r="D53" i="69"/>
  <c r="C53" i="69"/>
  <c r="B53" i="69"/>
  <c r="A53" i="69"/>
  <c r="AF32" i="69"/>
  <c r="AE32" i="69"/>
  <c r="AD32" i="69"/>
  <c r="AC32" i="69"/>
  <c r="AB32" i="69"/>
  <c r="AA32" i="69"/>
  <c r="Z32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E32" i="69"/>
  <c r="D32" i="69"/>
  <c r="AF29" i="69"/>
  <c r="AE29" i="69"/>
  <c r="AD29" i="69"/>
  <c r="AC29" i="69"/>
  <c r="AB29" i="69"/>
  <c r="AA29" i="69"/>
  <c r="Z29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1" i="69"/>
  <c r="B1" i="69"/>
  <c r="K29" i="68"/>
  <c r="J29" i="68"/>
  <c r="I29" i="68"/>
  <c r="H29" i="68"/>
  <c r="G29" i="68"/>
  <c r="F29" i="68"/>
  <c r="E29" i="68"/>
  <c r="D29" i="68"/>
  <c r="J24" i="68"/>
  <c r="I24" i="68"/>
  <c r="H24" i="68"/>
  <c r="E24" i="68"/>
  <c r="J18" i="68"/>
  <c r="I18" i="68"/>
  <c r="H18" i="68"/>
  <c r="E18" i="68"/>
  <c r="J11" i="68"/>
  <c r="I11" i="68"/>
  <c r="H11" i="68"/>
  <c r="E11" i="68"/>
  <c r="J7" i="68"/>
  <c r="J5" i="68" s="1"/>
  <c r="I7" i="68"/>
  <c r="H7" i="68"/>
  <c r="E7" i="68"/>
  <c r="J6" i="68"/>
  <c r="I6" i="68"/>
  <c r="H6" i="68"/>
  <c r="G6" i="68"/>
  <c r="F6" i="68"/>
  <c r="E6" i="68"/>
  <c r="D6" i="68"/>
  <c r="H5" i="68"/>
  <c r="C1" i="68"/>
  <c r="B1" i="68"/>
  <c r="C98" i="67"/>
  <c r="C97" i="67"/>
  <c r="C96" i="67"/>
  <c r="C95" i="67"/>
  <c r="C94" i="67"/>
  <c r="C93" i="67"/>
  <c r="C92" i="67"/>
  <c r="C91" i="67"/>
  <c r="C90" i="67"/>
  <c r="C1" i="67"/>
  <c r="B1" i="67"/>
  <c r="R34" i="66"/>
  <c r="S34" i="66" s="1"/>
  <c r="R37" i="66"/>
  <c r="S37" i="66" s="1"/>
  <c r="J32" i="66"/>
  <c r="I32" i="66"/>
  <c r="H32" i="66"/>
  <c r="I29" i="66"/>
  <c r="E29" i="66"/>
  <c r="J24" i="66"/>
  <c r="I24" i="66"/>
  <c r="H24" i="66"/>
  <c r="E24" i="66"/>
  <c r="J18" i="66"/>
  <c r="I18" i="66"/>
  <c r="H18" i="66"/>
  <c r="E18" i="66"/>
  <c r="J11" i="66"/>
  <c r="I11" i="66"/>
  <c r="H11" i="66"/>
  <c r="E11" i="66"/>
  <c r="E7" i="66" s="1"/>
  <c r="J7" i="66"/>
  <c r="I7" i="66"/>
  <c r="H7" i="66"/>
  <c r="J6" i="66"/>
  <c r="I6" i="66"/>
  <c r="H6" i="66"/>
  <c r="G6" i="66"/>
  <c r="F6" i="66"/>
  <c r="E6" i="66"/>
  <c r="D6" i="66"/>
  <c r="G26" i="66"/>
  <c r="F26" i="68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I5" i="66" l="1"/>
  <c r="I2" i="66" s="1"/>
  <c r="E5" i="68"/>
  <c r="I5" i="68"/>
  <c r="I2" i="68" s="1"/>
  <c r="C192" i="71"/>
  <c r="D192" i="71" s="1"/>
  <c r="C226" i="70"/>
  <c r="R32" i="66"/>
  <c r="S32" i="66" s="1"/>
  <c r="C100" i="70"/>
  <c r="C234" i="71"/>
  <c r="D234" i="71" s="1"/>
  <c r="R36" i="66"/>
  <c r="S36" i="66" s="1"/>
  <c r="C238" i="70"/>
  <c r="C238" i="71"/>
  <c r="D238" i="71" s="1"/>
  <c r="C21" i="70"/>
  <c r="C229" i="71"/>
  <c r="D229" i="71" s="1"/>
  <c r="C231" i="71"/>
  <c r="D231" i="71" s="1"/>
  <c r="C19" i="70"/>
  <c r="C235" i="71"/>
  <c r="D235" i="71" s="1"/>
  <c r="C116" i="70"/>
  <c r="C233" i="71"/>
  <c r="D233" i="71" s="1"/>
  <c r="C111" i="70"/>
  <c r="C236" i="71"/>
  <c r="D236" i="71" s="1"/>
  <c r="C83" i="70"/>
  <c r="C17" i="70"/>
  <c r="C230" i="71"/>
  <c r="D230" i="71" s="1"/>
  <c r="C237" i="71"/>
  <c r="D237" i="71" s="1"/>
  <c r="C106" i="70"/>
  <c r="G26" i="68"/>
  <c r="K26" i="68" s="1"/>
  <c r="F26" i="66"/>
  <c r="K26" i="66" s="1"/>
  <c r="K39" i="66"/>
  <c r="E97" i="67"/>
  <c r="K43" i="66"/>
  <c r="N11" i="66" s="1"/>
  <c r="AB97" i="67"/>
  <c r="L97" i="67"/>
  <c r="H97" i="67"/>
  <c r="F98" i="67"/>
  <c r="P43" i="67"/>
  <c r="P65" i="67" s="1"/>
  <c r="U39" i="67"/>
  <c r="E39" i="67"/>
  <c r="AA97" i="67"/>
  <c r="K97" i="67"/>
  <c r="U98" i="67"/>
  <c r="Q98" i="67"/>
  <c r="E98" i="67"/>
  <c r="T39" i="67"/>
  <c r="AD97" i="67"/>
  <c r="Z97" i="67"/>
  <c r="V97" i="67"/>
  <c r="R97" i="67"/>
  <c r="N97" i="67"/>
  <c r="J97" i="67"/>
  <c r="F97" i="67"/>
  <c r="AE98" i="67"/>
  <c r="AF98" i="67"/>
  <c r="P98" i="67"/>
  <c r="AB43" i="67"/>
  <c r="AB65" i="67" s="1"/>
  <c r="T43" i="67"/>
  <c r="T65" i="67" s="1"/>
  <c r="AE39" i="67"/>
  <c r="G39" i="67"/>
  <c r="AC97" i="67"/>
  <c r="S98" i="67"/>
  <c r="I97" i="67"/>
  <c r="Y97" i="67"/>
  <c r="M97" i="67"/>
  <c r="N98" i="67"/>
  <c r="Q97" i="67"/>
  <c r="AE97" i="67"/>
  <c r="U97" i="67"/>
  <c r="O98" i="67"/>
  <c r="D97" i="67"/>
  <c r="P97" i="67"/>
  <c r="T97" i="67"/>
  <c r="X97" i="67"/>
  <c r="AF97" i="67"/>
  <c r="Z43" i="69"/>
  <c r="Z61" i="69" s="1"/>
  <c r="L39" i="69"/>
  <c r="G39" i="69"/>
  <c r="P39" i="69"/>
  <c r="AD98" i="67"/>
  <c r="Z98" i="67"/>
  <c r="R98" i="67"/>
  <c r="J98" i="67"/>
  <c r="AC98" i="67"/>
  <c r="M98" i="67"/>
  <c r="K98" i="67"/>
  <c r="AA98" i="67"/>
  <c r="K43" i="68"/>
  <c r="N9" i="68" s="1"/>
  <c r="G97" i="67"/>
  <c r="O97" i="67"/>
  <c r="S97" i="67"/>
  <c r="W97" i="67"/>
  <c r="V98" i="67" l="1"/>
  <c r="AF43" i="67"/>
  <c r="AF65" i="67" s="1"/>
  <c r="X39" i="67"/>
  <c r="I39" i="67"/>
  <c r="I35" i="67" s="1"/>
  <c r="I64" i="67" s="1"/>
  <c r="Y39" i="67"/>
  <c r="Y35" i="67" s="1"/>
  <c r="Y64" i="67" s="1"/>
  <c r="G98" i="67"/>
  <c r="W98" i="67"/>
  <c r="H98" i="67"/>
  <c r="K39" i="68"/>
  <c r="K35" i="68" s="1"/>
  <c r="N8" i="68" s="1"/>
  <c r="R29" i="66"/>
  <c r="S29" i="66" s="1"/>
  <c r="R20" i="66"/>
  <c r="S20" i="66" s="1"/>
  <c r="D98" i="67"/>
  <c r="T98" i="67"/>
  <c r="X98" i="67"/>
  <c r="I98" i="67"/>
  <c r="Y98" i="67"/>
  <c r="L98" i="67"/>
  <c r="AB98" i="67"/>
  <c r="D106" i="70"/>
  <c r="D17" i="70"/>
  <c r="D111" i="70"/>
  <c r="D19" i="70"/>
  <c r="D100" i="70"/>
  <c r="D238" i="70"/>
  <c r="K35" i="66"/>
  <c r="N10" i="66" s="1"/>
  <c r="C232" i="71"/>
  <c r="D232" i="71" s="1"/>
  <c r="C99" i="70"/>
  <c r="D83" i="70"/>
  <c r="D116" i="70"/>
  <c r="D226" i="70"/>
  <c r="D21" i="70"/>
  <c r="AD43" i="69"/>
  <c r="AD61" i="69" s="1"/>
  <c r="AE39" i="69"/>
  <c r="AE35" i="69" s="1"/>
  <c r="H39" i="67"/>
  <c r="D39" i="69"/>
  <c r="D35" i="69" s="1"/>
  <c r="P39" i="67"/>
  <c r="AF39" i="67"/>
  <c r="AF35" i="67" s="1"/>
  <c r="AF64" i="67" s="1"/>
  <c r="Q39" i="67"/>
  <c r="Q35" i="67" s="1"/>
  <c r="Q64" i="67" s="1"/>
  <c r="W39" i="67"/>
  <c r="W35" i="67" s="1"/>
  <c r="W64" i="67" s="1"/>
  <c r="L43" i="67"/>
  <c r="L65" i="67" s="1"/>
  <c r="H39" i="69"/>
  <c r="H35" i="69" s="1"/>
  <c r="K39" i="67"/>
  <c r="AA39" i="67"/>
  <c r="AA35" i="67" s="1"/>
  <c r="AA64" i="67" s="1"/>
  <c r="X43" i="67"/>
  <c r="X65" i="67" s="1"/>
  <c r="J39" i="67"/>
  <c r="J35" i="67" s="1"/>
  <c r="J64" i="67" s="1"/>
  <c r="Z39" i="67"/>
  <c r="W39" i="69"/>
  <c r="W35" i="69" s="1"/>
  <c r="I39" i="69"/>
  <c r="I35" i="69" s="1"/>
  <c r="Y39" i="69"/>
  <c r="Y35" i="69" s="1"/>
  <c r="K43" i="69"/>
  <c r="K61" i="69" s="1"/>
  <c r="D43" i="69"/>
  <c r="D61" i="69" s="1"/>
  <c r="T43" i="69"/>
  <c r="T61" i="69" s="1"/>
  <c r="I43" i="69"/>
  <c r="I61" i="69" s="1"/>
  <c r="O39" i="67"/>
  <c r="O35" i="67" s="1"/>
  <c r="O64" i="67" s="1"/>
  <c r="L39" i="67"/>
  <c r="AB39" i="67"/>
  <c r="AB35" i="67" s="1"/>
  <c r="AB64" i="67" s="1"/>
  <c r="M39" i="67"/>
  <c r="AC39" i="67"/>
  <c r="AC35" i="67" s="1"/>
  <c r="AC64" i="67" s="1"/>
  <c r="F43" i="69"/>
  <c r="F61" i="69" s="1"/>
  <c r="D43" i="67"/>
  <c r="D65" i="67" s="1"/>
  <c r="H43" i="67"/>
  <c r="H65" i="67" s="1"/>
  <c r="R39" i="67"/>
  <c r="R35" i="67" s="1"/>
  <c r="R64" i="67" s="1"/>
  <c r="AF39" i="69"/>
  <c r="AF35" i="69" s="1"/>
  <c r="V43" i="69"/>
  <c r="V61" i="69" s="1"/>
  <c r="Q39" i="69"/>
  <c r="Q35" i="69" s="1"/>
  <c r="Q60" i="69" s="1"/>
  <c r="AA43" i="69"/>
  <c r="AA61" i="69" s="1"/>
  <c r="AA39" i="69"/>
  <c r="AA35" i="69" s="1"/>
  <c r="P35" i="69"/>
  <c r="E39" i="69"/>
  <c r="E35" i="69" s="1"/>
  <c r="U39" i="69"/>
  <c r="U35" i="69" s="1"/>
  <c r="L35" i="69"/>
  <c r="R43" i="69"/>
  <c r="R61" i="69" s="1"/>
  <c r="N39" i="69"/>
  <c r="N35" i="69" s="1"/>
  <c r="AD39" i="69"/>
  <c r="AD35" i="69" s="1"/>
  <c r="P43" i="69"/>
  <c r="P61" i="69" s="1"/>
  <c r="AF43" i="69"/>
  <c r="AF61" i="69" s="1"/>
  <c r="E43" i="69"/>
  <c r="E61" i="69" s="1"/>
  <c r="U43" i="69"/>
  <c r="U61" i="69" s="1"/>
  <c r="W43" i="67"/>
  <c r="W65" i="67" s="1"/>
  <c r="U35" i="67"/>
  <c r="U64" i="67" s="1"/>
  <c r="AA43" i="67"/>
  <c r="AA65" i="67" s="1"/>
  <c r="AE35" i="67"/>
  <c r="AE64" i="67" s="1"/>
  <c r="Q43" i="67"/>
  <c r="Q65" i="67" s="1"/>
  <c r="P35" i="67"/>
  <c r="P64" i="67" s="1"/>
  <c r="R43" i="67"/>
  <c r="R65" i="67" s="1"/>
  <c r="R39" i="69"/>
  <c r="R35" i="69" s="1"/>
  <c r="Y43" i="69"/>
  <c r="Y61" i="69" s="1"/>
  <c r="AE43" i="67"/>
  <c r="AE65" i="67" s="1"/>
  <c r="Z35" i="67"/>
  <c r="Z64" i="67" s="1"/>
  <c r="N39" i="67"/>
  <c r="N35" i="67" s="1"/>
  <c r="N64" i="67" s="1"/>
  <c r="AD39" i="67"/>
  <c r="AD35" i="67" s="1"/>
  <c r="AD64" i="67" s="1"/>
  <c r="E43" i="67"/>
  <c r="E65" i="67" s="1"/>
  <c r="U43" i="67"/>
  <c r="U65" i="67" s="1"/>
  <c r="T35" i="67"/>
  <c r="T64" i="67" s="1"/>
  <c r="F43" i="67"/>
  <c r="F65" i="67" s="1"/>
  <c r="V43" i="67"/>
  <c r="V65" i="67" s="1"/>
  <c r="W43" i="69"/>
  <c r="W61" i="69" s="1"/>
  <c r="K39" i="69"/>
  <c r="K35" i="69" s="1"/>
  <c r="T39" i="69"/>
  <c r="T35" i="69" s="1"/>
  <c r="O43" i="69"/>
  <c r="O61" i="69" s="1"/>
  <c r="M39" i="69"/>
  <c r="M35" i="69" s="1"/>
  <c r="AC39" i="69"/>
  <c r="AC35" i="69" s="1"/>
  <c r="F39" i="69"/>
  <c r="F35" i="69" s="1"/>
  <c r="V39" i="69"/>
  <c r="V35" i="69" s="1"/>
  <c r="S43" i="69"/>
  <c r="S61" i="69" s="1"/>
  <c r="H43" i="69"/>
  <c r="H61" i="69" s="1"/>
  <c r="X43" i="69"/>
  <c r="X61" i="69" s="1"/>
  <c r="M43" i="69"/>
  <c r="M61" i="69" s="1"/>
  <c r="AC43" i="69"/>
  <c r="AC61" i="69" s="1"/>
  <c r="S39" i="67"/>
  <c r="S35" i="67" s="1"/>
  <c r="S64" i="67" s="1"/>
  <c r="G43" i="67"/>
  <c r="G65" i="67" s="1"/>
  <c r="E35" i="67"/>
  <c r="E64" i="67" s="1"/>
  <c r="K43" i="67"/>
  <c r="K65" i="67" s="1"/>
  <c r="G35" i="67"/>
  <c r="G64" i="67" s="1"/>
  <c r="I43" i="67"/>
  <c r="I65" i="67" s="1"/>
  <c r="Y43" i="67"/>
  <c r="Y65" i="67" s="1"/>
  <c r="H35" i="67"/>
  <c r="H64" i="67" s="1"/>
  <c r="X35" i="67"/>
  <c r="X64" i="67" s="1"/>
  <c r="J43" i="67"/>
  <c r="J65" i="67" s="1"/>
  <c r="Z43" i="67"/>
  <c r="Z65" i="67" s="1"/>
  <c r="O39" i="69"/>
  <c r="G43" i="69"/>
  <c r="G61" i="69" s="1"/>
  <c r="S39" i="69"/>
  <c r="S35" i="69" s="1"/>
  <c r="N43" i="69"/>
  <c r="N61" i="69" s="1"/>
  <c r="AB39" i="69"/>
  <c r="AB35" i="69" s="1"/>
  <c r="AE43" i="69"/>
  <c r="AE61" i="69" s="1"/>
  <c r="G35" i="69"/>
  <c r="J43" i="69"/>
  <c r="J61" i="69" s="1"/>
  <c r="J39" i="69"/>
  <c r="J35" i="69" s="1"/>
  <c r="Z39" i="69"/>
  <c r="Z35" i="69" s="1"/>
  <c r="L43" i="69"/>
  <c r="L61" i="69" s="1"/>
  <c r="AB43" i="69"/>
  <c r="AB61" i="69" s="1"/>
  <c r="O35" i="69"/>
  <c r="Q43" i="69"/>
  <c r="Q61" i="69" s="1"/>
  <c r="X39" i="69"/>
  <c r="X35" i="69" s="1"/>
  <c r="D39" i="67"/>
  <c r="D35" i="67" s="1"/>
  <c r="D64" i="67" s="1"/>
  <c r="O43" i="67"/>
  <c r="O65" i="67" s="1"/>
  <c r="F39" i="67"/>
  <c r="F35" i="67" s="1"/>
  <c r="F64" i="67" s="1"/>
  <c r="V39" i="67"/>
  <c r="V35" i="67" s="1"/>
  <c r="V64" i="67" s="1"/>
  <c r="M35" i="67"/>
  <c r="M64" i="67" s="1"/>
  <c r="S43" i="67"/>
  <c r="S65" i="67" s="1"/>
  <c r="K35" i="67"/>
  <c r="K64" i="67" s="1"/>
  <c r="M43" i="67"/>
  <c r="M65" i="67" s="1"/>
  <c r="AC43" i="67"/>
  <c r="AC65" i="67" s="1"/>
  <c r="L35" i="67"/>
  <c r="L64" i="67" s="1"/>
  <c r="N43" i="67"/>
  <c r="N65" i="67" s="1"/>
  <c r="AD43" i="67"/>
  <c r="AD65" i="67" s="1"/>
  <c r="G13" i="66"/>
  <c r="F13" i="66"/>
  <c r="D13" i="66"/>
  <c r="K6" i="66" l="1"/>
  <c r="K13" i="66"/>
  <c r="R22" i="66"/>
  <c r="S22" i="66" s="1"/>
  <c r="D99" i="70"/>
  <c r="K6" i="68"/>
  <c r="D23" i="66"/>
  <c r="D23" i="68"/>
  <c r="F23" i="66"/>
  <c r="F23" i="68"/>
  <c r="D22" i="66"/>
  <c r="D22" i="68"/>
  <c r="D20" i="68"/>
  <c r="D20" i="66"/>
  <c r="D9" i="68"/>
  <c r="D9" i="66"/>
  <c r="F20" i="66"/>
  <c r="F20" i="68"/>
  <c r="F9" i="66"/>
  <c r="F9" i="68"/>
  <c r="G22" i="68"/>
  <c r="G22" i="66"/>
  <c r="G23" i="68"/>
  <c r="G23" i="66"/>
  <c r="D8" i="68"/>
  <c r="D8" i="66"/>
  <c r="F22" i="68"/>
  <c r="F22" i="66"/>
  <c r="F8" i="66"/>
  <c r="F8" i="68"/>
  <c r="G20" i="66"/>
  <c r="G20" i="68"/>
  <c r="G9" i="66"/>
  <c r="G9" i="68"/>
  <c r="G8" i="68"/>
  <c r="G8" i="66"/>
  <c r="F6" i="67"/>
  <c r="F57" i="67" s="1"/>
  <c r="D6" i="67"/>
  <c r="D57" i="67" s="1"/>
  <c r="T60" i="69"/>
  <c r="T6" i="69"/>
  <c r="T56" i="69" s="1"/>
  <c r="Z60" i="69"/>
  <c r="Z6" i="69"/>
  <c r="Z56" i="69" s="1"/>
  <c r="S60" i="69"/>
  <c r="S6" i="69"/>
  <c r="S56" i="69" s="1"/>
  <c r="AC60" i="69"/>
  <c r="AC6" i="69"/>
  <c r="AC56" i="69" s="1"/>
  <c r="AD6" i="67"/>
  <c r="AD57" i="67" s="1"/>
  <c r="U60" i="69"/>
  <c r="U6" i="69"/>
  <c r="U56" i="69" s="1"/>
  <c r="J60" i="69"/>
  <c r="J6" i="69"/>
  <c r="J56" i="69" s="1"/>
  <c r="V6" i="67"/>
  <c r="V57" i="67" s="1"/>
  <c r="X60" i="69"/>
  <c r="X6" i="69"/>
  <c r="X56" i="69" s="1"/>
  <c r="S6" i="67"/>
  <c r="S57" i="67" s="1"/>
  <c r="F60" i="69"/>
  <c r="F6" i="69"/>
  <c r="F56" i="69" s="1"/>
  <c r="R60" i="69"/>
  <c r="R6" i="69"/>
  <c r="R56" i="69" s="1"/>
  <c r="J6" i="67"/>
  <c r="J57" i="67" s="1"/>
  <c r="N6" i="67"/>
  <c r="N57" i="67" s="1"/>
  <c r="E60" i="69"/>
  <c r="E6" i="69"/>
  <c r="E56" i="69" s="1"/>
  <c r="E6" i="67"/>
  <c r="E57" i="67" s="1"/>
  <c r="V60" i="69"/>
  <c r="V6" i="69"/>
  <c r="V56" i="69" s="1"/>
  <c r="Y6" i="67"/>
  <c r="Y57" i="67" s="1"/>
  <c r="H60" i="69"/>
  <c r="H6" i="69"/>
  <c r="H56" i="69" s="1"/>
  <c r="Y60" i="69"/>
  <c r="Y6" i="69"/>
  <c r="Y56" i="69" s="1"/>
  <c r="AF6" i="67"/>
  <c r="AF57" i="67" s="1"/>
  <c r="O6" i="67"/>
  <c r="O57" i="67" s="1"/>
  <c r="D60" i="69"/>
  <c r="D6" i="69"/>
  <c r="D56" i="69" s="1"/>
  <c r="L60" i="69"/>
  <c r="L6" i="69"/>
  <c r="L56" i="69" s="1"/>
  <c r="K60" i="69"/>
  <c r="K6" i="69"/>
  <c r="K56" i="69" s="1"/>
  <c r="M6" i="67"/>
  <c r="M57" i="67" s="1"/>
  <c r="AE60" i="69"/>
  <c r="AE6" i="69"/>
  <c r="AE56" i="69" s="1"/>
  <c r="X6" i="67"/>
  <c r="X57" i="67" s="1"/>
  <c r="W6" i="67"/>
  <c r="W57" i="67" s="1"/>
  <c r="AA60" i="69"/>
  <c r="AA6" i="69"/>
  <c r="AA56" i="69" s="1"/>
  <c r="AB60" i="69"/>
  <c r="AB6" i="69"/>
  <c r="AB56" i="69" s="1"/>
  <c r="P6" i="67"/>
  <c r="P57" i="67" s="1"/>
  <c r="Q6" i="67"/>
  <c r="Q57" i="67" s="1"/>
  <c r="AD60" i="69"/>
  <c r="AD6" i="69"/>
  <c r="AD56" i="69" s="1"/>
  <c r="AB6" i="67"/>
  <c r="AB57" i="67" s="1"/>
  <c r="AA6" i="67"/>
  <c r="AA57" i="67" s="1"/>
  <c r="I6" i="67"/>
  <c r="I57" i="67" s="1"/>
  <c r="O60" i="69"/>
  <c r="O6" i="69"/>
  <c r="O56" i="69" s="1"/>
  <c r="H6" i="67"/>
  <c r="H57" i="67" s="1"/>
  <c r="G6" i="67"/>
  <c r="G57" i="67" s="1"/>
  <c r="M60" i="69"/>
  <c r="M6" i="69"/>
  <c r="M56" i="69" s="1"/>
  <c r="I6" i="69"/>
  <c r="I56" i="69" s="1"/>
  <c r="I60" i="69"/>
  <c r="T6" i="67"/>
  <c r="T57" i="67" s="1"/>
  <c r="Z6" i="67"/>
  <c r="Z57" i="67" s="1"/>
  <c r="W60" i="69"/>
  <c r="W6" i="69"/>
  <c r="W56" i="69" s="1"/>
  <c r="U6" i="67"/>
  <c r="U57" i="67" s="1"/>
  <c r="N60" i="69"/>
  <c r="N6" i="69"/>
  <c r="N56" i="69" s="1"/>
  <c r="L6" i="67"/>
  <c r="L57" i="67" s="1"/>
  <c r="K6" i="67"/>
  <c r="K57" i="67" s="1"/>
  <c r="G60" i="69"/>
  <c r="G6" i="69"/>
  <c r="G56" i="69" s="1"/>
  <c r="Q6" i="69"/>
  <c r="Q56" i="69" s="1"/>
  <c r="AC6" i="67"/>
  <c r="AC57" i="67" s="1"/>
  <c r="AF60" i="69"/>
  <c r="AF6" i="69"/>
  <c r="AF56" i="69" s="1"/>
  <c r="AE6" i="67"/>
  <c r="AE57" i="67" s="1"/>
  <c r="R6" i="67"/>
  <c r="R57" i="67" s="1"/>
  <c r="P60" i="69"/>
  <c r="P6" i="69"/>
  <c r="P56" i="69" s="1"/>
  <c r="AE348" i="3"/>
  <c r="AD348" i="3"/>
  <c r="AC348" i="3"/>
  <c r="AB348" i="3"/>
  <c r="Z348" i="3"/>
  <c r="X348" i="3"/>
  <c r="V348" i="3"/>
  <c r="S348" i="3"/>
  <c r="R348" i="3"/>
  <c r="Q348" i="3"/>
  <c r="P348" i="3"/>
  <c r="N348" i="3"/>
  <c r="J348" i="3"/>
  <c r="G348" i="3"/>
  <c r="F348" i="3"/>
  <c r="E348" i="3"/>
  <c r="C348" i="3"/>
  <c r="AE347" i="3"/>
  <c r="AC347" i="3"/>
  <c r="AA347" i="3"/>
  <c r="X347" i="3"/>
  <c r="W347" i="3"/>
  <c r="U347" i="3"/>
  <c r="T347" i="3"/>
  <c r="S347" i="3"/>
  <c r="P347" i="3"/>
  <c r="O347" i="3"/>
  <c r="M347" i="3"/>
  <c r="L347" i="3"/>
  <c r="K347" i="3"/>
  <c r="H347" i="3"/>
  <c r="G347" i="3"/>
  <c r="E347" i="3"/>
  <c r="C347" i="3"/>
  <c r="AD346" i="3"/>
  <c r="AC346" i="3"/>
  <c r="AB346" i="3"/>
  <c r="AA346" i="3"/>
  <c r="Z346" i="3"/>
  <c r="Y346" i="3"/>
  <c r="X346" i="3"/>
  <c r="W346" i="3"/>
  <c r="V346" i="3"/>
  <c r="T346" i="3"/>
  <c r="S346" i="3"/>
  <c r="R346" i="3"/>
  <c r="Q346" i="3"/>
  <c r="P346" i="3"/>
  <c r="O346" i="3"/>
  <c r="M346" i="3"/>
  <c r="L346" i="3"/>
  <c r="K346" i="3"/>
  <c r="J346" i="3"/>
  <c r="H346" i="3"/>
  <c r="G346" i="3"/>
  <c r="F346" i="3"/>
  <c r="E346" i="3"/>
  <c r="D346" i="3"/>
  <c r="C346" i="3"/>
  <c r="AC345" i="3"/>
  <c r="AB345" i="3"/>
  <c r="AA345" i="3"/>
  <c r="Z345" i="3"/>
  <c r="Y345" i="3"/>
  <c r="X345" i="3"/>
  <c r="W345" i="3"/>
  <c r="U345" i="3"/>
  <c r="T345" i="3"/>
  <c r="R345" i="3"/>
  <c r="Q345" i="3"/>
  <c r="P345" i="3"/>
  <c r="M345" i="3"/>
  <c r="L345" i="3"/>
  <c r="K345" i="3"/>
  <c r="J345" i="3"/>
  <c r="I345" i="3"/>
  <c r="H345" i="3"/>
  <c r="E345" i="3"/>
  <c r="D345" i="3"/>
  <c r="C345" i="3"/>
  <c r="AE344" i="3"/>
  <c r="AD344" i="3"/>
  <c r="AC344" i="3"/>
  <c r="AB344" i="3"/>
  <c r="Z344" i="3"/>
  <c r="Y344" i="3"/>
  <c r="W344" i="3"/>
  <c r="V344" i="3"/>
  <c r="U344" i="3"/>
  <c r="T344" i="3"/>
  <c r="R344" i="3"/>
  <c r="Q344" i="3"/>
  <c r="P344" i="3"/>
  <c r="O344" i="3"/>
  <c r="N344" i="3"/>
  <c r="M344" i="3"/>
  <c r="L344" i="3"/>
  <c r="J344" i="3"/>
  <c r="I344" i="3"/>
  <c r="G344" i="3"/>
  <c r="F344" i="3"/>
  <c r="E344" i="3"/>
  <c r="D344" i="3"/>
  <c r="C344" i="3"/>
  <c r="AE343" i="3"/>
  <c r="AD343" i="3"/>
  <c r="AC343" i="3"/>
  <c r="AB343" i="3"/>
  <c r="AA343" i="3"/>
  <c r="Z343" i="3"/>
  <c r="Y343" i="3"/>
  <c r="X343" i="3"/>
  <c r="W343" i="3"/>
  <c r="V343" i="3"/>
  <c r="T343" i="3"/>
  <c r="S343" i="3"/>
  <c r="R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AE342" i="3"/>
  <c r="AC342" i="3"/>
  <c r="AB342" i="3"/>
  <c r="AA342" i="3"/>
  <c r="Y342" i="3"/>
  <c r="X342" i="3"/>
  <c r="W342" i="3"/>
  <c r="V342" i="3"/>
  <c r="T342" i="3"/>
  <c r="S342" i="3"/>
  <c r="R342" i="3"/>
  <c r="Q342" i="3"/>
  <c r="P342" i="3"/>
  <c r="O342" i="3"/>
  <c r="M342" i="3"/>
  <c r="L342" i="3"/>
  <c r="K342" i="3"/>
  <c r="J342" i="3"/>
  <c r="I342" i="3"/>
  <c r="H342" i="3"/>
  <c r="G342" i="3"/>
  <c r="E342" i="3"/>
  <c r="D342" i="3"/>
  <c r="C342" i="3"/>
  <c r="AE340" i="3"/>
  <c r="AD340" i="3"/>
  <c r="AC340" i="3"/>
  <c r="AB340" i="3"/>
  <c r="AA340" i="3"/>
  <c r="Y340" i="3"/>
  <c r="X340" i="3"/>
  <c r="V340" i="3"/>
  <c r="U340" i="3"/>
  <c r="T340" i="3"/>
  <c r="S340" i="3"/>
  <c r="Q340" i="3"/>
  <c r="P340" i="3"/>
  <c r="O340" i="3"/>
  <c r="N340" i="3"/>
  <c r="M340" i="3"/>
  <c r="L340" i="3"/>
  <c r="J340" i="3"/>
  <c r="I340" i="3"/>
  <c r="H340" i="3"/>
  <c r="F340" i="3"/>
  <c r="E340" i="3"/>
  <c r="D340" i="3"/>
  <c r="C340" i="3"/>
  <c r="AE339" i="3"/>
  <c r="AD339" i="3"/>
  <c r="AC339" i="3"/>
  <c r="AB339" i="3"/>
  <c r="AA339" i="3"/>
  <c r="Z339" i="3"/>
  <c r="Y339" i="3"/>
  <c r="X339" i="3"/>
  <c r="W339" i="3"/>
  <c r="V339" i="3"/>
  <c r="U339" i="3"/>
  <c r="S339" i="3"/>
  <c r="R339" i="3"/>
  <c r="Q339" i="3"/>
  <c r="N339" i="3"/>
  <c r="M339" i="3"/>
  <c r="L339" i="3"/>
  <c r="K339" i="3"/>
  <c r="J339" i="3"/>
  <c r="I339" i="3"/>
  <c r="G339" i="3"/>
  <c r="F339" i="3"/>
  <c r="E339" i="3"/>
  <c r="C339" i="3"/>
  <c r="AE338" i="3"/>
  <c r="AD338" i="3"/>
  <c r="AC338" i="3"/>
  <c r="AB338" i="3"/>
  <c r="AA338" i="3"/>
  <c r="Z338" i="3"/>
  <c r="Y338" i="3"/>
  <c r="X338" i="3"/>
  <c r="W338" i="3"/>
  <c r="V338" i="3"/>
  <c r="U338" i="3"/>
  <c r="S338" i="3"/>
  <c r="R338" i="3"/>
  <c r="Q338" i="3"/>
  <c r="P338" i="3"/>
  <c r="O338" i="3"/>
  <c r="N338" i="3"/>
  <c r="K338" i="3"/>
  <c r="J338" i="3"/>
  <c r="I338" i="3"/>
  <c r="H338" i="3"/>
  <c r="G338" i="3"/>
  <c r="F338" i="3"/>
  <c r="E338" i="3"/>
  <c r="D338" i="3"/>
  <c r="C338" i="3"/>
  <c r="AE337" i="3"/>
  <c r="AC337" i="3"/>
  <c r="AB337" i="3"/>
  <c r="AA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H337" i="3"/>
  <c r="G337" i="3"/>
  <c r="F337" i="3"/>
  <c r="E337" i="3"/>
  <c r="D337" i="3"/>
  <c r="C337" i="3"/>
  <c r="AE336" i="3"/>
  <c r="AD336" i="3"/>
  <c r="AC336" i="3"/>
  <c r="AB336" i="3"/>
  <c r="AA336" i="3"/>
  <c r="Z336" i="3"/>
  <c r="Y336" i="3"/>
  <c r="X336" i="3"/>
  <c r="V336" i="3"/>
  <c r="U336" i="3"/>
  <c r="T336" i="3"/>
  <c r="S336" i="3"/>
  <c r="R336" i="3"/>
  <c r="Q336" i="3"/>
  <c r="P336" i="3"/>
  <c r="M336" i="3"/>
  <c r="L336" i="3"/>
  <c r="K336" i="3"/>
  <c r="J336" i="3"/>
  <c r="I336" i="3"/>
  <c r="H336" i="3"/>
  <c r="G336" i="3"/>
  <c r="E336" i="3"/>
  <c r="D336" i="3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Q335" i="3"/>
  <c r="O335" i="3"/>
  <c r="N335" i="3"/>
  <c r="M335" i="3"/>
  <c r="K335" i="3"/>
  <c r="J335" i="3"/>
  <c r="I335" i="3"/>
  <c r="H335" i="3"/>
  <c r="G335" i="3"/>
  <c r="F335" i="3"/>
  <c r="E335" i="3"/>
  <c r="D335" i="3"/>
  <c r="AE334" i="3"/>
  <c r="AD334" i="3"/>
  <c r="AB334" i="3"/>
  <c r="AA334" i="3"/>
  <c r="Z334" i="3"/>
  <c r="Y334" i="3"/>
  <c r="X334" i="3"/>
  <c r="W334" i="3"/>
  <c r="V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D334" i="3"/>
  <c r="C334" i="3"/>
  <c r="AE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M333" i="3"/>
  <c r="L333" i="3"/>
  <c r="K333" i="3"/>
  <c r="I333" i="3"/>
  <c r="H333" i="3"/>
  <c r="G333" i="3"/>
  <c r="F333" i="3"/>
  <c r="E333" i="3"/>
  <c r="D333" i="3"/>
  <c r="C333" i="3"/>
  <c r="AE332" i="3"/>
  <c r="AD332" i="3"/>
  <c r="AC332" i="3"/>
  <c r="AB332" i="3"/>
  <c r="AA332" i="3"/>
  <c r="Z332" i="3"/>
  <c r="Y332" i="3"/>
  <c r="X332" i="3"/>
  <c r="V332" i="3"/>
  <c r="U332" i="3"/>
  <c r="T332" i="3"/>
  <c r="S332" i="3"/>
  <c r="R332" i="3"/>
  <c r="Q332" i="3"/>
  <c r="P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AE331" i="3"/>
  <c r="AD331" i="3"/>
  <c r="AC331" i="3"/>
  <c r="AA331" i="3"/>
  <c r="Z331" i="3"/>
  <c r="Y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G331" i="3"/>
  <c r="F331" i="3"/>
  <c r="E331" i="3"/>
  <c r="C331" i="3"/>
  <c r="AE330" i="3"/>
  <c r="AD330" i="3"/>
  <c r="AC330" i="3"/>
  <c r="AB330" i="3"/>
  <c r="AA330" i="3"/>
  <c r="Z330" i="3"/>
  <c r="Y330" i="3"/>
  <c r="X330" i="3"/>
  <c r="W330" i="3"/>
  <c r="V330" i="3"/>
  <c r="U330" i="3"/>
  <c r="S330" i="3"/>
  <c r="R330" i="3"/>
  <c r="Q330" i="3"/>
  <c r="P330" i="3"/>
  <c r="O330" i="3"/>
  <c r="N330" i="3"/>
  <c r="L330" i="3"/>
  <c r="K330" i="3"/>
  <c r="J330" i="3"/>
  <c r="I330" i="3"/>
  <c r="H330" i="3"/>
  <c r="G330" i="3"/>
  <c r="F330" i="3"/>
  <c r="E330" i="3"/>
  <c r="D330" i="3"/>
  <c r="C330" i="3"/>
  <c r="AE329" i="3"/>
  <c r="AD329" i="3"/>
  <c r="AC329" i="3"/>
  <c r="AB329" i="3"/>
  <c r="AA329" i="3"/>
  <c r="Y329" i="3"/>
  <c r="X329" i="3"/>
  <c r="W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E329" i="3"/>
  <c r="D329" i="3"/>
  <c r="C329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N327" i="3"/>
  <c r="M327" i="3"/>
  <c r="L327" i="3"/>
  <c r="K327" i="3"/>
  <c r="J327" i="3"/>
  <c r="I327" i="3"/>
  <c r="H327" i="3"/>
  <c r="F327" i="3"/>
  <c r="E327" i="3"/>
  <c r="D327" i="3"/>
  <c r="C327" i="3"/>
  <c r="AE326" i="3"/>
  <c r="AD326" i="3"/>
  <c r="AC326" i="3"/>
  <c r="AB326" i="3"/>
  <c r="AA326" i="3"/>
  <c r="Z326" i="3"/>
  <c r="Y326" i="3"/>
  <c r="X326" i="3"/>
  <c r="W326" i="3"/>
  <c r="V326" i="3"/>
  <c r="U326" i="3"/>
  <c r="S326" i="3"/>
  <c r="R326" i="3"/>
  <c r="Q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AE325" i="3"/>
  <c r="AD325" i="3"/>
  <c r="AB325" i="3"/>
  <c r="AA325" i="3"/>
  <c r="Z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H325" i="3"/>
  <c r="G325" i="3"/>
  <c r="F325" i="3"/>
  <c r="E325" i="3"/>
  <c r="D325" i="3"/>
  <c r="C325" i="3"/>
  <c r="AE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M324" i="3"/>
  <c r="L324" i="3"/>
  <c r="K324" i="3"/>
  <c r="I324" i="3"/>
  <c r="H324" i="3"/>
  <c r="G324" i="3"/>
  <c r="F324" i="3"/>
  <c r="E324" i="3"/>
  <c r="D324" i="3"/>
  <c r="C324" i="3"/>
  <c r="AE323" i="3"/>
  <c r="AD323" i="3"/>
  <c r="AC323" i="3"/>
  <c r="AB323" i="3"/>
  <c r="AA323" i="3"/>
  <c r="Z323" i="3"/>
  <c r="Y323" i="3"/>
  <c r="X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AE322" i="3"/>
  <c r="AD322" i="3"/>
  <c r="AC322" i="3"/>
  <c r="AB322" i="3"/>
  <c r="AA322" i="3"/>
  <c r="Y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AE321" i="3"/>
  <c r="AD321" i="3"/>
  <c r="AC321" i="3"/>
  <c r="AB321" i="3"/>
  <c r="AA321" i="3"/>
  <c r="Z321" i="3"/>
  <c r="X321" i="3"/>
  <c r="W321" i="3"/>
  <c r="V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AE320" i="3"/>
  <c r="AD320" i="3"/>
  <c r="AC320" i="3"/>
  <c r="AB320" i="3"/>
  <c r="AA320" i="3"/>
  <c r="Z320" i="3"/>
  <c r="Y320" i="3"/>
  <c r="X320" i="3"/>
  <c r="W320" i="3"/>
  <c r="U320" i="3"/>
  <c r="T320" i="3"/>
  <c r="S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O318" i="3"/>
  <c r="N318" i="3"/>
  <c r="M318" i="3"/>
  <c r="K318" i="3"/>
  <c r="J318" i="3"/>
  <c r="I318" i="3"/>
  <c r="H318" i="3"/>
  <c r="G318" i="3"/>
  <c r="F318" i="3"/>
  <c r="E318" i="3"/>
  <c r="D318" i="3"/>
  <c r="C318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L317" i="3"/>
  <c r="K317" i="3"/>
  <c r="J317" i="3"/>
  <c r="H317" i="3"/>
  <c r="G317" i="3"/>
  <c r="F317" i="3"/>
  <c r="E317" i="3"/>
  <c r="D317" i="3"/>
  <c r="C317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I316" i="3"/>
  <c r="H316" i="3"/>
  <c r="G316" i="3"/>
  <c r="E316" i="3"/>
  <c r="D316" i="3"/>
  <c r="C316" i="3"/>
  <c r="AD314" i="3"/>
  <c r="AC314" i="3"/>
  <c r="AB314" i="3"/>
  <c r="Z314" i="3"/>
  <c r="Y314" i="3"/>
  <c r="X314" i="3"/>
  <c r="U314" i="3"/>
  <c r="T314" i="3"/>
  <c r="R314" i="3"/>
  <c r="Q314" i="3"/>
  <c r="P314" i="3"/>
  <c r="N314" i="3"/>
  <c r="M314" i="3"/>
  <c r="L314" i="3"/>
  <c r="I314" i="3"/>
  <c r="H314" i="3"/>
  <c r="E314" i="3"/>
  <c r="D314" i="3"/>
  <c r="AD313" i="3"/>
  <c r="AB313" i="3"/>
  <c r="Z313" i="3"/>
  <c r="X313" i="3"/>
  <c r="V313" i="3"/>
  <c r="T313" i="3"/>
  <c r="R313" i="3"/>
  <c r="P313" i="3"/>
  <c r="O313" i="3"/>
  <c r="N313" i="3"/>
  <c r="L313" i="3"/>
  <c r="J313" i="3"/>
  <c r="F313" i="3"/>
  <c r="C313" i="3"/>
  <c r="AB312" i="3"/>
  <c r="X312" i="3"/>
  <c r="T312" i="3"/>
  <c r="P312" i="3"/>
  <c r="L312" i="3"/>
  <c r="H312" i="3"/>
  <c r="D312" i="3"/>
  <c r="C312" i="3"/>
  <c r="AE311" i="3"/>
  <c r="AC311" i="3"/>
  <c r="AB311" i="3"/>
  <c r="AA311" i="3"/>
  <c r="Y311" i="3"/>
  <c r="X311" i="3"/>
  <c r="W311" i="3"/>
  <c r="U311" i="3"/>
  <c r="T311" i="3"/>
  <c r="S311" i="3"/>
  <c r="Q311" i="3"/>
  <c r="P311" i="3"/>
  <c r="O311" i="3"/>
  <c r="M311" i="3"/>
  <c r="L311" i="3"/>
  <c r="K311" i="3"/>
  <c r="I311" i="3"/>
  <c r="H311" i="3"/>
  <c r="G311" i="3"/>
  <c r="E311" i="3"/>
  <c r="D311" i="3"/>
  <c r="C311" i="3"/>
  <c r="AD310" i="3"/>
  <c r="AC310" i="3"/>
  <c r="AB310" i="3"/>
  <c r="Y310" i="3"/>
  <c r="X310" i="3"/>
  <c r="U310" i="3"/>
  <c r="T310" i="3"/>
  <c r="Q310" i="3"/>
  <c r="P310" i="3"/>
  <c r="N310" i="3"/>
  <c r="M310" i="3"/>
  <c r="L310" i="3"/>
  <c r="I310" i="3"/>
  <c r="H310" i="3"/>
  <c r="F310" i="3"/>
  <c r="E310" i="3"/>
  <c r="D310" i="3"/>
  <c r="AD309" i="3"/>
  <c r="AB309" i="3"/>
  <c r="Z309" i="3"/>
  <c r="X309" i="3"/>
  <c r="V309" i="3"/>
  <c r="T309" i="3"/>
  <c r="R309" i="3"/>
  <c r="P309" i="3"/>
  <c r="N309" i="3"/>
  <c r="L309" i="3"/>
  <c r="K309" i="3"/>
  <c r="J309" i="3"/>
  <c r="F309" i="3"/>
  <c r="AB308" i="3"/>
  <c r="X308" i="3"/>
  <c r="T308" i="3"/>
  <c r="P308" i="3"/>
  <c r="L308" i="3"/>
  <c r="K308" i="3"/>
  <c r="H308" i="3"/>
  <c r="D308" i="3"/>
  <c r="C308" i="3"/>
  <c r="AE307" i="3"/>
  <c r="AC307" i="3"/>
  <c r="AB307" i="3"/>
  <c r="AA307" i="3"/>
  <c r="Y307" i="3"/>
  <c r="X307" i="3"/>
  <c r="W307" i="3"/>
  <c r="U307" i="3"/>
  <c r="T307" i="3"/>
  <c r="S307" i="3"/>
  <c r="Q307" i="3"/>
  <c r="P307" i="3"/>
  <c r="O307" i="3"/>
  <c r="M307" i="3"/>
  <c r="L307" i="3"/>
  <c r="K307" i="3"/>
  <c r="I307" i="3"/>
  <c r="H307" i="3"/>
  <c r="G307" i="3"/>
  <c r="E307" i="3"/>
  <c r="D307" i="3"/>
  <c r="C307" i="3"/>
  <c r="AD306" i="3"/>
  <c r="AC306" i="3"/>
  <c r="AB306" i="3"/>
  <c r="AA306" i="3"/>
  <c r="Y306" i="3"/>
  <c r="X306" i="3"/>
  <c r="U306" i="3"/>
  <c r="T306" i="3"/>
  <c r="R306" i="3"/>
  <c r="Q306" i="3"/>
  <c r="P306" i="3"/>
  <c r="N306" i="3"/>
  <c r="M306" i="3"/>
  <c r="L306" i="3"/>
  <c r="J306" i="3"/>
  <c r="I306" i="3"/>
  <c r="H306" i="3"/>
  <c r="E306" i="3"/>
  <c r="D306" i="3"/>
  <c r="AD305" i="3"/>
  <c r="AB305" i="3"/>
  <c r="Z305" i="3"/>
  <c r="X305" i="3"/>
  <c r="W305" i="3"/>
  <c r="V305" i="3"/>
  <c r="T305" i="3"/>
  <c r="R305" i="3"/>
  <c r="P305" i="3"/>
  <c r="N305" i="3"/>
  <c r="L305" i="3"/>
  <c r="J305" i="3"/>
  <c r="G305" i="3"/>
  <c r="F305" i="3"/>
  <c r="AB304" i="3"/>
  <c r="X304" i="3"/>
  <c r="T304" i="3"/>
  <c r="P304" i="3"/>
  <c r="L304" i="3"/>
  <c r="H304" i="3"/>
  <c r="D304" i="3"/>
  <c r="C304" i="3"/>
  <c r="C303" i="3"/>
  <c r="E303" i="3"/>
  <c r="F303" i="3"/>
  <c r="G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D303" i="3"/>
  <c r="H303" i="3"/>
  <c r="D305" i="3"/>
  <c r="H305" i="3"/>
  <c r="D309" i="3"/>
  <c r="H309" i="3"/>
  <c r="D313" i="3"/>
  <c r="H313" i="3"/>
  <c r="F316" i="3"/>
  <c r="J316" i="3"/>
  <c r="I317" i="3"/>
  <c r="M317" i="3"/>
  <c r="L318" i="3"/>
  <c r="P318" i="3"/>
  <c r="O319" i="3"/>
  <c r="S319" i="3"/>
  <c r="R320" i="3"/>
  <c r="V320" i="3"/>
  <c r="U321" i="3"/>
  <c r="Y321" i="3"/>
  <c r="X322" i="3"/>
  <c r="Z322" i="3"/>
  <c r="S323" i="3"/>
  <c r="W323" i="3"/>
  <c r="J324" i="3"/>
  <c r="N324" i="3"/>
  <c r="AD324" i="3"/>
  <c r="I325" i="3"/>
  <c r="Y325" i="3"/>
  <c r="AC325" i="3"/>
  <c r="P326" i="3"/>
  <c r="T326" i="3"/>
  <c r="G327" i="3"/>
  <c r="O327" i="3"/>
  <c r="AE327" i="3"/>
  <c r="F329" i="3"/>
  <c r="V329" i="3"/>
  <c r="Z329" i="3"/>
  <c r="M330" i="3"/>
  <c r="T330" i="3"/>
  <c r="D331" i="3"/>
  <c r="H331" i="3"/>
  <c r="X331" i="3"/>
  <c r="AB331" i="3"/>
  <c r="O332" i="3"/>
  <c r="W332" i="3"/>
  <c r="J333" i="3"/>
  <c r="N333" i="3"/>
  <c r="AD333" i="3"/>
  <c r="E334" i="3"/>
  <c r="U334" i="3"/>
  <c r="AC334" i="3"/>
  <c r="C335" i="3"/>
  <c r="L335" i="3"/>
  <c r="P335" i="3"/>
  <c r="C336" i="3"/>
  <c r="F336" i="3"/>
  <c r="N336" i="3"/>
  <c r="O336" i="3"/>
  <c r="W336" i="3"/>
  <c r="I337" i="3"/>
  <c r="J337" i="3"/>
  <c r="Z337" i="3"/>
  <c r="AD337" i="3"/>
  <c r="L338" i="3"/>
  <c r="M338" i="3"/>
  <c r="T338" i="3"/>
  <c r="D339" i="3"/>
  <c r="H339" i="3"/>
  <c r="O339" i="3"/>
  <c r="P339" i="3"/>
  <c r="T339" i="3"/>
  <c r="G340" i="3"/>
  <c r="K340" i="3"/>
  <c r="R340" i="3"/>
  <c r="W340" i="3"/>
  <c r="Z340" i="3"/>
  <c r="F342" i="3"/>
  <c r="N342" i="3"/>
  <c r="U342" i="3"/>
  <c r="Z342" i="3"/>
  <c r="AD342" i="3"/>
  <c r="Q343" i="3"/>
  <c r="U343" i="3"/>
  <c r="H344" i="3"/>
  <c r="K344" i="3"/>
  <c r="S344" i="3"/>
  <c r="X344" i="3"/>
  <c r="AA344" i="3"/>
  <c r="F345" i="3"/>
  <c r="G345" i="3"/>
  <c r="N345" i="3"/>
  <c r="O345" i="3"/>
  <c r="S345" i="3"/>
  <c r="V345" i="3"/>
  <c r="AD345" i="3"/>
  <c r="AE345" i="3"/>
  <c r="I346" i="3"/>
  <c r="N346" i="3"/>
  <c r="U346" i="3"/>
  <c r="AE346" i="3"/>
  <c r="D347" i="3"/>
  <c r="F347" i="3"/>
  <c r="I347" i="3"/>
  <c r="J347" i="3"/>
  <c r="N347" i="3"/>
  <c r="Q347" i="3"/>
  <c r="R347" i="3"/>
  <c r="V347" i="3"/>
  <c r="Y347" i="3"/>
  <c r="Z347" i="3"/>
  <c r="AB347" i="3"/>
  <c r="AD347" i="3"/>
  <c r="D348" i="3"/>
  <c r="H348" i="3"/>
  <c r="I348" i="3"/>
  <c r="K348" i="3"/>
  <c r="L348" i="3"/>
  <c r="M348" i="3"/>
  <c r="O348" i="3"/>
  <c r="T348" i="3"/>
  <c r="U348" i="3"/>
  <c r="W348" i="3"/>
  <c r="Y348" i="3"/>
  <c r="AA348" i="3"/>
  <c r="K8" i="66" l="1"/>
  <c r="K20" i="66"/>
  <c r="K8" i="68"/>
  <c r="K20" i="68"/>
  <c r="K9" i="68"/>
  <c r="K9" i="66"/>
  <c r="R19" i="66" s="1"/>
  <c r="S19" i="66" s="1"/>
  <c r="K22" i="68"/>
  <c r="K23" i="68"/>
  <c r="K22" i="66"/>
  <c r="R28" i="66" s="1"/>
  <c r="S28" i="66" s="1"/>
  <c r="K23" i="66"/>
  <c r="R17" i="66" s="1"/>
  <c r="S17" i="66" s="1"/>
  <c r="V306" i="3"/>
  <c r="F314" i="3"/>
  <c r="E305" i="3"/>
  <c r="I305" i="3"/>
  <c r="M305" i="3"/>
  <c r="Q305" i="3"/>
  <c r="U305" i="3"/>
  <c r="Y305" i="3"/>
  <c r="AC305" i="3"/>
  <c r="E309" i="3"/>
  <c r="I309" i="3"/>
  <c r="M309" i="3"/>
  <c r="Q309" i="3"/>
  <c r="U309" i="3"/>
  <c r="Y309" i="3"/>
  <c r="AC309" i="3"/>
  <c r="E313" i="3"/>
  <c r="I313" i="3"/>
  <c r="M313" i="3"/>
  <c r="Q313" i="3"/>
  <c r="U313" i="3"/>
  <c r="Y313" i="3"/>
  <c r="AC313" i="3"/>
  <c r="C309" i="3"/>
  <c r="V310" i="3"/>
  <c r="J314" i="3"/>
  <c r="V314" i="3"/>
  <c r="F306" i="3"/>
  <c r="Z306" i="3"/>
  <c r="C305" i="3"/>
  <c r="J310" i="3"/>
  <c r="R310" i="3"/>
  <c r="Z310" i="3"/>
  <c r="F304" i="3"/>
  <c r="J304" i="3"/>
  <c r="N304" i="3"/>
  <c r="R304" i="3"/>
  <c r="V304" i="3"/>
  <c r="Z304" i="3"/>
  <c r="AD304" i="3"/>
  <c r="F308" i="3"/>
  <c r="J308" i="3"/>
  <c r="N308" i="3"/>
  <c r="R308" i="3"/>
  <c r="V308" i="3"/>
  <c r="Z308" i="3"/>
  <c r="AD308" i="3"/>
  <c r="F312" i="3"/>
  <c r="J312" i="3"/>
  <c r="N312" i="3"/>
  <c r="R312" i="3"/>
  <c r="V312" i="3"/>
  <c r="Z312" i="3"/>
  <c r="AD312" i="3"/>
  <c r="E304" i="3"/>
  <c r="I304" i="3"/>
  <c r="M304" i="3"/>
  <c r="Q304" i="3"/>
  <c r="U304" i="3"/>
  <c r="Y304" i="3"/>
  <c r="AC304" i="3"/>
  <c r="F307" i="3"/>
  <c r="J307" i="3"/>
  <c r="N307" i="3"/>
  <c r="R307" i="3"/>
  <c r="V307" i="3"/>
  <c r="Z307" i="3"/>
  <c r="AD307" i="3"/>
  <c r="E308" i="3"/>
  <c r="I308" i="3"/>
  <c r="M308" i="3"/>
  <c r="Q308" i="3"/>
  <c r="U308" i="3"/>
  <c r="Y308" i="3"/>
  <c r="AC308" i="3"/>
  <c r="F311" i="3"/>
  <c r="J311" i="3"/>
  <c r="N311" i="3"/>
  <c r="R311" i="3"/>
  <c r="V311" i="3"/>
  <c r="Z311" i="3"/>
  <c r="AD311" i="3"/>
  <c r="E312" i="3"/>
  <c r="I312" i="3"/>
  <c r="M312" i="3"/>
  <c r="Q312" i="3"/>
  <c r="U312" i="3"/>
  <c r="Y312" i="3"/>
  <c r="AC312" i="3"/>
  <c r="C314" i="3"/>
  <c r="C310" i="3"/>
  <c r="C306" i="3"/>
  <c r="AE314" i="3"/>
  <c r="AA314" i="3"/>
  <c r="W314" i="3"/>
  <c r="S314" i="3"/>
  <c r="O314" i="3"/>
  <c r="K314" i="3"/>
  <c r="G314" i="3"/>
  <c r="AE313" i="3"/>
  <c r="AA313" i="3"/>
  <c r="W313" i="3"/>
  <c r="S313" i="3"/>
  <c r="K313" i="3"/>
  <c r="G313" i="3"/>
  <c r="AE312" i="3"/>
  <c r="AA312" i="3"/>
  <c r="W312" i="3"/>
  <c r="S312" i="3"/>
  <c r="O312" i="3"/>
  <c r="K312" i="3"/>
  <c r="G312" i="3"/>
  <c r="AE310" i="3"/>
  <c r="AA310" i="3"/>
  <c r="W310" i="3"/>
  <c r="S310" i="3"/>
  <c r="O310" i="3"/>
  <c r="K310" i="3"/>
  <c r="G310" i="3"/>
  <c r="AE309" i="3"/>
  <c r="AA309" i="3"/>
  <c r="W309" i="3"/>
  <c r="S309" i="3"/>
  <c r="O309" i="3"/>
  <c r="G309" i="3"/>
  <c r="AE308" i="3"/>
  <c r="AA308" i="3"/>
  <c r="W308" i="3"/>
  <c r="S308" i="3"/>
  <c r="O308" i="3"/>
  <c r="G308" i="3"/>
  <c r="AE306" i="3"/>
  <c r="W306" i="3"/>
  <c r="S306" i="3"/>
  <c r="O306" i="3"/>
  <c r="K306" i="3"/>
  <c r="G306" i="3"/>
  <c r="AE305" i="3"/>
  <c r="AA305" i="3"/>
  <c r="S305" i="3"/>
  <c r="O305" i="3"/>
  <c r="K305" i="3"/>
  <c r="AE304" i="3"/>
  <c r="AA304" i="3"/>
  <c r="W304" i="3"/>
  <c r="S304" i="3"/>
  <c r="O304" i="3"/>
  <c r="K304" i="3"/>
  <c r="G304" i="3"/>
  <c r="R25" i="66" l="1"/>
  <c r="S25" i="66" s="1"/>
  <c r="R27" i="66"/>
  <c r="S27" i="66" s="1"/>
  <c r="R11" i="66"/>
  <c r="S11" i="66" s="1"/>
  <c r="R14" i="66"/>
  <c r="S14" i="66" s="1"/>
  <c r="C116" i="2"/>
  <c r="C130" i="2" l="1"/>
  <c r="C122" i="2" s="1"/>
  <c r="C141" i="2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D279" i="65"/>
  <c r="AD277" i="65" s="1"/>
  <c r="AC279" i="65"/>
  <c r="AB279" i="65"/>
  <c r="AB277" i="65" s="1"/>
  <c r="AA279" i="65"/>
  <c r="Z279" i="65"/>
  <c r="Z277" i="65" s="1"/>
  <c r="Y279" i="65"/>
  <c r="X279" i="65"/>
  <c r="X277" i="65" s="1"/>
  <c r="W279" i="65"/>
  <c r="V279" i="65"/>
  <c r="V277" i="65" s="1"/>
  <c r="U279" i="65"/>
  <c r="T279" i="65"/>
  <c r="T277" i="65" s="1"/>
  <c r="S279" i="65"/>
  <c r="R279" i="65"/>
  <c r="R277" i="65" s="1"/>
  <c r="Q279" i="65"/>
  <c r="P279" i="65"/>
  <c r="P277" i="65" s="1"/>
  <c r="O279" i="65"/>
  <c r="N279" i="65"/>
  <c r="N277" i="65" s="1"/>
  <c r="M279" i="65"/>
  <c r="L279" i="65"/>
  <c r="L277" i="65" s="1"/>
  <c r="K279" i="65"/>
  <c r="J279" i="65"/>
  <c r="J277" i="65" s="1"/>
  <c r="I279" i="65"/>
  <c r="H279" i="65"/>
  <c r="H277" i="65" s="1"/>
  <c r="G279" i="65"/>
  <c r="F279" i="65"/>
  <c r="F277" i="65" s="1"/>
  <c r="E279" i="65"/>
  <c r="D279" i="65"/>
  <c r="D277" i="65" s="1"/>
  <c r="C279" i="65"/>
  <c r="AE277" i="65"/>
  <c r="AC277" i="65"/>
  <c r="AA277" i="65"/>
  <c r="Y277" i="65"/>
  <c r="W277" i="65"/>
  <c r="U277" i="65"/>
  <c r="S277" i="65"/>
  <c r="Q277" i="65"/>
  <c r="O277" i="65"/>
  <c r="M277" i="65"/>
  <c r="K277" i="65"/>
  <c r="I277" i="65"/>
  <c r="G277" i="65"/>
  <c r="E277" i="65"/>
  <c r="C277" i="65"/>
  <c r="AE272" i="65"/>
  <c r="AD272" i="65"/>
  <c r="AD270" i="65" s="1"/>
  <c r="AD269" i="65" s="1"/>
  <c r="AC272" i="65"/>
  <c r="AB272" i="65"/>
  <c r="AB270" i="65" s="1"/>
  <c r="AB269" i="65" s="1"/>
  <c r="AA272" i="65"/>
  <c r="Z272" i="65"/>
  <c r="Z270" i="65" s="1"/>
  <c r="Y272" i="65"/>
  <c r="X272" i="65"/>
  <c r="X270" i="65" s="1"/>
  <c r="X269" i="65" s="1"/>
  <c r="W272" i="65"/>
  <c r="V272" i="65"/>
  <c r="V270" i="65" s="1"/>
  <c r="U272" i="65"/>
  <c r="T272" i="65"/>
  <c r="T270" i="65" s="1"/>
  <c r="T269" i="65" s="1"/>
  <c r="S272" i="65"/>
  <c r="R272" i="65"/>
  <c r="R270" i="65" s="1"/>
  <c r="Q272" i="65"/>
  <c r="P272" i="65"/>
  <c r="P270" i="65" s="1"/>
  <c r="P269" i="65" s="1"/>
  <c r="O272" i="65"/>
  <c r="N272" i="65"/>
  <c r="N270" i="65" s="1"/>
  <c r="N269" i="65" s="1"/>
  <c r="M272" i="65"/>
  <c r="L272" i="65"/>
  <c r="L270" i="65" s="1"/>
  <c r="L269" i="65" s="1"/>
  <c r="K272" i="65"/>
  <c r="J272" i="65"/>
  <c r="J270" i="65" s="1"/>
  <c r="I272" i="65"/>
  <c r="H272" i="65"/>
  <c r="H270" i="65" s="1"/>
  <c r="H269" i="65" s="1"/>
  <c r="G272" i="65"/>
  <c r="F272" i="65"/>
  <c r="F270" i="65" s="1"/>
  <c r="E272" i="65"/>
  <c r="D272" i="65"/>
  <c r="D270" i="65" s="1"/>
  <c r="D269" i="65" s="1"/>
  <c r="C272" i="65"/>
  <c r="AE270" i="65"/>
  <c r="AE269" i="65" s="1"/>
  <c r="AC270" i="65"/>
  <c r="AC269" i="65" s="1"/>
  <c r="AA270" i="65"/>
  <c r="AA269" i="65" s="1"/>
  <c r="Y270" i="65"/>
  <c r="Y269" i="65" s="1"/>
  <c r="W270" i="65"/>
  <c r="W269" i="65" s="1"/>
  <c r="U270" i="65"/>
  <c r="U269" i="65" s="1"/>
  <c r="S270" i="65"/>
  <c r="S269" i="65" s="1"/>
  <c r="Q270" i="65"/>
  <c r="Q269" i="65" s="1"/>
  <c r="O270" i="65"/>
  <c r="O269" i="65" s="1"/>
  <c r="M270" i="65"/>
  <c r="M269" i="65" s="1"/>
  <c r="K270" i="65"/>
  <c r="K269" i="65" s="1"/>
  <c r="I270" i="65"/>
  <c r="I269" i="65" s="1"/>
  <c r="G270" i="65"/>
  <c r="G269" i="65" s="1"/>
  <c r="E270" i="65"/>
  <c r="E269" i="65" s="1"/>
  <c r="C270" i="65"/>
  <c r="C269" i="65" s="1"/>
  <c r="Z269" i="65"/>
  <c r="V269" i="65"/>
  <c r="R269" i="65"/>
  <c r="J269" i="65"/>
  <c r="F269" i="65"/>
  <c r="AE260" i="65"/>
  <c r="AE258" i="65" s="1"/>
  <c r="AE257" i="65" s="1"/>
  <c r="AD260" i="65"/>
  <c r="AC260" i="65"/>
  <c r="AC258" i="65" s="1"/>
  <c r="AB260" i="65"/>
  <c r="AA260" i="65"/>
  <c r="AA258" i="65" s="1"/>
  <c r="Z260" i="65"/>
  <c r="Y260" i="65"/>
  <c r="Y258" i="65" s="1"/>
  <c r="X260" i="65"/>
  <c r="W260" i="65"/>
  <c r="W258" i="65" s="1"/>
  <c r="W257" i="65" s="1"/>
  <c r="V260" i="65"/>
  <c r="U260" i="65"/>
  <c r="U258" i="65" s="1"/>
  <c r="U257" i="65" s="1"/>
  <c r="T260" i="65"/>
  <c r="S260" i="65"/>
  <c r="S258" i="65" s="1"/>
  <c r="R260" i="65"/>
  <c r="Q260" i="65"/>
  <c r="Q258" i="65" s="1"/>
  <c r="P260" i="65"/>
  <c r="O260" i="65"/>
  <c r="O258" i="65" s="1"/>
  <c r="O257" i="65" s="1"/>
  <c r="N260" i="65"/>
  <c r="M260" i="65"/>
  <c r="M258" i="65" s="1"/>
  <c r="L260" i="65"/>
  <c r="K260" i="65"/>
  <c r="K258" i="65" s="1"/>
  <c r="J260" i="65"/>
  <c r="I260" i="65"/>
  <c r="I258" i="65" s="1"/>
  <c r="H260" i="65"/>
  <c r="G260" i="65"/>
  <c r="G258" i="65" s="1"/>
  <c r="G257" i="65" s="1"/>
  <c r="F260" i="65"/>
  <c r="E260" i="65"/>
  <c r="E258" i="65" s="1"/>
  <c r="E257" i="65" s="1"/>
  <c r="D260" i="65"/>
  <c r="C260" i="65"/>
  <c r="C258" i="65" s="1"/>
  <c r="AD258" i="65"/>
  <c r="AB258" i="65"/>
  <c r="Z258" i="65"/>
  <c r="Z257" i="65" s="1"/>
  <c r="X258" i="65"/>
  <c r="X257" i="65" s="1"/>
  <c r="V258" i="65"/>
  <c r="T258" i="65"/>
  <c r="R258" i="65"/>
  <c r="P258" i="65"/>
  <c r="P257" i="65" s="1"/>
  <c r="N258" i="65"/>
  <c r="L258" i="65"/>
  <c r="J258" i="65"/>
  <c r="J257" i="65" s="1"/>
  <c r="H258" i="65"/>
  <c r="H257" i="65" s="1"/>
  <c r="F258" i="65"/>
  <c r="D258" i="65"/>
  <c r="AC257" i="65"/>
  <c r="Y257" i="65"/>
  <c r="Q257" i="65"/>
  <c r="M257" i="65"/>
  <c r="I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A244" i="65"/>
  <c r="AA240" i="65" s="1"/>
  <c r="Z244" i="65"/>
  <c r="Y244" i="65"/>
  <c r="Y240" i="65" s="1"/>
  <c r="X244" i="65"/>
  <c r="W244" i="65"/>
  <c r="W240" i="65" s="1"/>
  <c r="V244" i="65"/>
  <c r="U244" i="65"/>
  <c r="U240" i="65" s="1"/>
  <c r="T244" i="65"/>
  <c r="S244" i="65"/>
  <c r="S240" i="65" s="1"/>
  <c r="R244" i="65"/>
  <c r="Q244" i="65"/>
  <c r="Q240" i="65" s="1"/>
  <c r="P244" i="65"/>
  <c r="O244" i="65"/>
  <c r="O240" i="65" s="1"/>
  <c r="N244" i="65"/>
  <c r="M244" i="65"/>
  <c r="M240" i="65" s="1"/>
  <c r="L244" i="65"/>
  <c r="K244" i="65"/>
  <c r="K240" i="65" s="1"/>
  <c r="J244" i="65"/>
  <c r="I244" i="65"/>
  <c r="I240" i="65" s="1"/>
  <c r="H244" i="65"/>
  <c r="G244" i="65"/>
  <c r="G240" i="65" s="1"/>
  <c r="F244" i="65"/>
  <c r="E244" i="65"/>
  <c r="E240" i="65" s="1"/>
  <c r="D244" i="65"/>
  <c r="C244" i="65"/>
  <c r="C240" i="65" s="1"/>
  <c r="AD240" i="65"/>
  <c r="AB240" i="65"/>
  <c r="Z240" i="65"/>
  <c r="X240" i="65"/>
  <c r="V240" i="65"/>
  <c r="T240" i="65"/>
  <c r="R240" i="65"/>
  <c r="P240" i="65"/>
  <c r="N240" i="65"/>
  <c r="L240" i="65"/>
  <c r="J240" i="65"/>
  <c r="H240" i="65"/>
  <c r="F240" i="65"/>
  <c r="D240" i="65"/>
  <c r="AE237" i="65"/>
  <c r="AE230" i="65" s="1"/>
  <c r="AD237" i="65"/>
  <c r="AC237" i="65"/>
  <c r="AC230" i="65" s="1"/>
  <c r="AB237" i="65"/>
  <c r="AA237" i="65"/>
  <c r="AA230" i="65" s="1"/>
  <c r="Z237" i="65"/>
  <c r="Y237" i="65"/>
  <c r="Y230" i="65" s="1"/>
  <c r="X237" i="65"/>
  <c r="W237" i="65"/>
  <c r="W230" i="65" s="1"/>
  <c r="V237" i="65"/>
  <c r="U237" i="65"/>
  <c r="U230" i="65" s="1"/>
  <c r="T237" i="65"/>
  <c r="S237" i="65"/>
  <c r="S230" i="65" s="1"/>
  <c r="R237" i="65"/>
  <c r="Q237" i="65"/>
  <c r="Q230" i="65" s="1"/>
  <c r="P237" i="65"/>
  <c r="O237" i="65"/>
  <c r="O230" i="65" s="1"/>
  <c r="N237" i="65"/>
  <c r="M237" i="65"/>
  <c r="M230" i="65" s="1"/>
  <c r="L237" i="65"/>
  <c r="K237" i="65"/>
  <c r="K230" i="65" s="1"/>
  <c r="J237" i="65"/>
  <c r="I237" i="65"/>
  <c r="I230" i="65" s="1"/>
  <c r="H237" i="65"/>
  <c r="G237" i="65"/>
  <c r="G230" i="65" s="1"/>
  <c r="F237" i="65"/>
  <c r="E237" i="65"/>
  <c r="E230" i="65" s="1"/>
  <c r="D237" i="65"/>
  <c r="C237" i="65"/>
  <c r="C230" i="65" s="1"/>
  <c r="AD230" i="65"/>
  <c r="AB230" i="65"/>
  <c r="Z230" i="65"/>
  <c r="X230" i="65"/>
  <c r="V230" i="65"/>
  <c r="T230" i="65"/>
  <c r="R230" i="65"/>
  <c r="P230" i="65"/>
  <c r="N230" i="65"/>
  <c r="L230" i="65"/>
  <c r="J230" i="65"/>
  <c r="H230" i="65"/>
  <c r="F230" i="65"/>
  <c r="D230" i="65"/>
  <c r="AE226" i="65"/>
  <c r="AD226" i="65"/>
  <c r="AC226" i="65"/>
  <c r="AB226" i="65"/>
  <c r="AA226" i="65"/>
  <c r="Z226" i="65"/>
  <c r="Y226" i="65"/>
  <c r="X226" i="65"/>
  <c r="W226" i="65"/>
  <c r="V226" i="65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I226" i="65"/>
  <c r="H226" i="65"/>
  <c r="G226" i="65"/>
  <c r="F226" i="65"/>
  <c r="E226" i="65"/>
  <c r="D226" i="65"/>
  <c r="C226" i="65"/>
  <c r="AE219" i="65"/>
  <c r="AD219" i="65"/>
  <c r="AD217" i="65" s="1"/>
  <c r="AD216" i="65" s="1"/>
  <c r="AC219" i="65"/>
  <c r="AB219" i="65"/>
  <c r="AB217" i="65" s="1"/>
  <c r="AB216" i="65" s="1"/>
  <c r="AA219" i="65"/>
  <c r="Z219" i="65"/>
  <c r="Z217" i="65" s="1"/>
  <c r="Y219" i="65"/>
  <c r="X219" i="65"/>
  <c r="X217" i="65" s="1"/>
  <c r="W219" i="65"/>
  <c r="V219" i="65"/>
  <c r="V217" i="65" s="1"/>
  <c r="U219" i="65"/>
  <c r="T219" i="65"/>
  <c r="T217" i="65" s="1"/>
  <c r="T216" i="65" s="1"/>
  <c r="S219" i="65"/>
  <c r="R219" i="65"/>
  <c r="R217" i="65" s="1"/>
  <c r="R216" i="65" s="1"/>
  <c r="Q219" i="65"/>
  <c r="P219" i="65"/>
  <c r="P217" i="65" s="1"/>
  <c r="O219" i="65"/>
  <c r="N219" i="65"/>
  <c r="N217" i="65" s="1"/>
  <c r="N216" i="65" s="1"/>
  <c r="M219" i="65"/>
  <c r="L219" i="65"/>
  <c r="L217" i="65" s="1"/>
  <c r="L216" i="65" s="1"/>
  <c r="K219" i="65"/>
  <c r="J219" i="65"/>
  <c r="J217" i="65" s="1"/>
  <c r="I219" i="65"/>
  <c r="H219" i="65"/>
  <c r="H217" i="65" s="1"/>
  <c r="G219" i="65"/>
  <c r="F219" i="65"/>
  <c r="F217" i="65" s="1"/>
  <c r="E219" i="65"/>
  <c r="D219" i="65"/>
  <c r="D217" i="65" s="1"/>
  <c r="D216" i="65" s="1"/>
  <c r="C219" i="65"/>
  <c r="AE217" i="65"/>
  <c r="AE216" i="65" s="1"/>
  <c r="AC217" i="65"/>
  <c r="AC216" i="65" s="1"/>
  <c r="AA217" i="65"/>
  <c r="Y217" i="65"/>
  <c r="W217" i="65"/>
  <c r="W216" i="65" s="1"/>
  <c r="U217" i="65"/>
  <c r="U216" i="65" s="1"/>
  <c r="S217" i="65"/>
  <c r="Q217" i="65"/>
  <c r="O217" i="65"/>
  <c r="O216" i="65" s="1"/>
  <c r="M217" i="65"/>
  <c r="M216" i="65" s="1"/>
  <c r="K217" i="65"/>
  <c r="I217" i="65"/>
  <c r="G217" i="65"/>
  <c r="G216" i="65" s="1"/>
  <c r="E217" i="65"/>
  <c r="E216" i="65" s="1"/>
  <c r="C217" i="65"/>
  <c r="Z216" i="65"/>
  <c r="V216" i="65"/>
  <c r="J216" i="65"/>
  <c r="F216" i="65"/>
  <c r="AE213" i="65"/>
  <c r="AE206" i="65" s="1"/>
  <c r="AD213" i="65"/>
  <c r="AC213" i="65"/>
  <c r="AC206" i="65" s="1"/>
  <c r="AB213" i="65"/>
  <c r="AA213" i="65"/>
  <c r="AA206" i="65" s="1"/>
  <c r="Z213" i="65"/>
  <c r="Y213" i="65"/>
  <c r="Y206" i="65" s="1"/>
  <c r="X213" i="65"/>
  <c r="W213" i="65"/>
  <c r="W206" i="65" s="1"/>
  <c r="V213" i="65"/>
  <c r="U213" i="65"/>
  <c r="U206" i="65" s="1"/>
  <c r="T213" i="65"/>
  <c r="S213" i="65"/>
  <c r="S206" i="65" s="1"/>
  <c r="R213" i="65"/>
  <c r="Q213" i="65"/>
  <c r="Q206" i="65" s="1"/>
  <c r="P213" i="65"/>
  <c r="O213" i="65"/>
  <c r="O206" i="65" s="1"/>
  <c r="N213" i="65"/>
  <c r="M213" i="65"/>
  <c r="M206" i="65" s="1"/>
  <c r="L213" i="65"/>
  <c r="K213" i="65"/>
  <c r="K206" i="65" s="1"/>
  <c r="J213" i="65"/>
  <c r="I213" i="65"/>
  <c r="I206" i="65" s="1"/>
  <c r="H213" i="65"/>
  <c r="G213" i="65"/>
  <c r="G206" i="65" s="1"/>
  <c r="F213" i="65"/>
  <c r="E213" i="65"/>
  <c r="E206" i="65" s="1"/>
  <c r="D213" i="65"/>
  <c r="C213" i="65"/>
  <c r="C206" i="65" s="1"/>
  <c r="AD206" i="65"/>
  <c r="AB206" i="65"/>
  <c r="Z206" i="65"/>
  <c r="X206" i="65"/>
  <c r="V206" i="65"/>
  <c r="T206" i="65"/>
  <c r="R206" i="65"/>
  <c r="P206" i="65"/>
  <c r="N206" i="65"/>
  <c r="L206" i="65"/>
  <c r="J206" i="65"/>
  <c r="H206" i="65"/>
  <c r="F206" i="65"/>
  <c r="D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D195" i="65"/>
  <c r="AD193" i="65" s="1"/>
  <c r="AD192" i="65" s="1"/>
  <c r="AC195" i="65"/>
  <c r="AB195" i="65"/>
  <c r="AB193" i="65" s="1"/>
  <c r="AB192" i="65" s="1"/>
  <c r="AA195" i="65"/>
  <c r="Z195" i="65"/>
  <c r="Z193" i="65" s="1"/>
  <c r="Z192" i="65" s="1"/>
  <c r="Y195" i="65"/>
  <c r="X195" i="65"/>
  <c r="X193" i="65" s="1"/>
  <c r="X192" i="65" s="1"/>
  <c r="W195" i="65"/>
  <c r="V195" i="65"/>
  <c r="V193" i="65" s="1"/>
  <c r="V192" i="65" s="1"/>
  <c r="U195" i="65"/>
  <c r="T195" i="65"/>
  <c r="T193" i="65" s="1"/>
  <c r="T192" i="65" s="1"/>
  <c r="S195" i="65"/>
  <c r="R195" i="65"/>
  <c r="R193" i="65" s="1"/>
  <c r="R192" i="65" s="1"/>
  <c r="Q195" i="65"/>
  <c r="P195" i="65"/>
  <c r="P193" i="65" s="1"/>
  <c r="O195" i="65"/>
  <c r="N195" i="65"/>
  <c r="N193" i="65" s="1"/>
  <c r="N192" i="65" s="1"/>
  <c r="M195" i="65"/>
  <c r="L195" i="65"/>
  <c r="L193" i="65" s="1"/>
  <c r="L192" i="65" s="1"/>
  <c r="K195" i="65"/>
  <c r="J195" i="65"/>
  <c r="J193" i="65" s="1"/>
  <c r="J192" i="65" s="1"/>
  <c r="I195" i="65"/>
  <c r="H195" i="65"/>
  <c r="H193" i="65" s="1"/>
  <c r="H192" i="65" s="1"/>
  <c r="G195" i="65"/>
  <c r="F195" i="65"/>
  <c r="F193" i="65" s="1"/>
  <c r="F192" i="65" s="1"/>
  <c r="E195" i="65"/>
  <c r="D195" i="65"/>
  <c r="D193" i="65" s="1"/>
  <c r="D192" i="65" s="1"/>
  <c r="C195" i="65"/>
  <c r="AE193" i="65"/>
  <c r="AE192" i="65" s="1"/>
  <c r="AC193" i="65"/>
  <c r="AC192" i="65" s="1"/>
  <c r="AA193" i="65"/>
  <c r="AA192" i="65" s="1"/>
  <c r="Y193" i="65"/>
  <c r="W193" i="65"/>
  <c r="W192" i="65" s="1"/>
  <c r="U193" i="65"/>
  <c r="U192" i="65" s="1"/>
  <c r="S193" i="65"/>
  <c r="S192" i="65" s="1"/>
  <c r="Q193" i="65"/>
  <c r="O193" i="65"/>
  <c r="O192" i="65" s="1"/>
  <c r="M193" i="65"/>
  <c r="M192" i="65" s="1"/>
  <c r="K193" i="65"/>
  <c r="K192" i="65" s="1"/>
  <c r="I193" i="65"/>
  <c r="G193" i="65"/>
  <c r="G192" i="65" s="1"/>
  <c r="E193" i="65"/>
  <c r="E192" i="65" s="1"/>
  <c r="C193" i="65"/>
  <c r="C192" i="65" s="1"/>
  <c r="P192" i="65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/>
  <c r="AC178" i="65" s="1"/>
  <c r="AB178" i="65"/>
  <c r="AA178" i="65" s="1"/>
  <c r="Z178" i="65" s="1"/>
  <c r="Y178" i="65" s="1"/>
  <c r="X178" i="65"/>
  <c r="W178" i="65" s="1"/>
  <c r="V178" i="65" s="1"/>
  <c r="U178" i="65" s="1"/>
  <c r="T178" i="65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/>
  <c r="AB174" i="65" s="1"/>
  <c r="AA174" i="65" s="1"/>
  <c r="Z174" i="65" s="1"/>
  <c r="Y174" i="65"/>
  <c r="X174" i="65" s="1"/>
  <c r="W174" i="65" s="1"/>
  <c r="V174" i="65" s="1"/>
  <c r="U174" i="65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/>
  <c r="D174" i="65" s="1"/>
  <c r="C174" i="65" s="1"/>
  <c r="AE173" i="65"/>
  <c r="AD173" i="65"/>
  <c r="AC173" i="65" s="1"/>
  <c r="AB173" i="65" s="1"/>
  <c r="AA173" i="65" s="1"/>
  <c r="Z173" i="65"/>
  <c r="Y173" i="65" s="1"/>
  <c r="X173" i="65" s="1"/>
  <c r="W173" i="65" s="1"/>
  <c r="V173" i="65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/>
  <c r="V161" i="65" s="1"/>
  <c r="U161" i="65" s="1"/>
  <c r="T161" i="65" s="1"/>
  <c r="S161" i="65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/>
  <c r="AE160" i="65"/>
  <c r="AD160" i="65"/>
  <c r="AC160" i="65" s="1"/>
  <c r="AB160" i="65"/>
  <c r="AA160" i="65" s="1"/>
  <c r="Z160" i="65" s="1"/>
  <c r="Y160" i="65" s="1"/>
  <c r="X160" i="65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C135" i="70" l="1"/>
  <c r="C27" i="71"/>
  <c r="D27" i="71" s="1"/>
  <c r="C56" i="71"/>
  <c r="D56" i="71" s="1"/>
  <c r="C149" i="70"/>
  <c r="C66" i="71"/>
  <c r="D66" i="71" s="1"/>
  <c r="C158" i="70"/>
  <c r="C48" i="71"/>
  <c r="D48" i="71" s="1"/>
  <c r="C146" i="70"/>
  <c r="C57" i="71"/>
  <c r="D57" i="71" s="1"/>
  <c r="C150" i="70"/>
  <c r="C147" i="70"/>
  <c r="C49" i="71"/>
  <c r="D49" i="71" s="1"/>
  <c r="C60" i="71"/>
  <c r="D60" i="71" s="1"/>
  <c r="C153" i="70"/>
  <c r="C52" i="71"/>
  <c r="D52" i="71" s="1"/>
  <c r="C148" i="70"/>
  <c r="F10" i="3"/>
  <c r="G13" i="67" s="1"/>
  <c r="J10" i="3"/>
  <c r="K13" i="67" s="1"/>
  <c r="N10" i="3"/>
  <c r="O13" i="67" s="1"/>
  <c r="R10" i="3"/>
  <c r="S13" i="67" s="1"/>
  <c r="V10" i="3"/>
  <c r="W13" i="67" s="1"/>
  <c r="Z10" i="3"/>
  <c r="AA13" i="67" s="1"/>
  <c r="AD10" i="3"/>
  <c r="AE13" i="67" s="1"/>
  <c r="E11" i="3"/>
  <c r="I11" i="3"/>
  <c r="M11" i="3"/>
  <c r="Q11" i="3"/>
  <c r="U11" i="3"/>
  <c r="Y11" i="3"/>
  <c r="AC11" i="3"/>
  <c r="D12" i="3"/>
  <c r="H12" i="3"/>
  <c r="L12" i="3"/>
  <c r="P12" i="3"/>
  <c r="T12" i="3"/>
  <c r="X12" i="3"/>
  <c r="AB12" i="3"/>
  <c r="C13" i="3"/>
  <c r="G13" i="3"/>
  <c r="K13" i="3"/>
  <c r="O13" i="3"/>
  <c r="S13" i="3"/>
  <c r="W13" i="3"/>
  <c r="AA13" i="3"/>
  <c r="AE13" i="3"/>
  <c r="E15" i="3"/>
  <c r="I15" i="3"/>
  <c r="M15" i="3"/>
  <c r="Q15" i="3"/>
  <c r="U15" i="3"/>
  <c r="Y15" i="3"/>
  <c r="AC15" i="3"/>
  <c r="D16" i="3"/>
  <c r="H16" i="3"/>
  <c r="L16" i="3"/>
  <c r="P16" i="3"/>
  <c r="T16" i="3"/>
  <c r="X16" i="3"/>
  <c r="AB16" i="3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C10" i="3"/>
  <c r="D13" i="67" s="1"/>
  <c r="G10" i="3"/>
  <c r="H13" i="67" s="1"/>
  <c r="K10" i="3"/>
  <c r="L13" i="67" s="1"/>
  <c r="O10" i="3"/>
  <c r="P13" i="67" s="1"/>
  <c r="S10" i="3"/>
  <c r="T13" i="67" s="1"/>
  <c r="W10" i="3"/>
  <c r="X13" i="67" s="1"/>
  <c r="AA10" i="3"/>
  <c r="AB13" i="67" s="1"/>
  <c r="AE10" i="3"/>
  <c r="F11" i="3"/>
  <c r="J11" i="3"/>
  <c r="N11" i="3"/>
  <c r="R11" i="3"/>
  <c r="V11" i="3"/>
  <c r="Z11" i="3"/>
  <c r="AD11" i="3"/>
  <c r="E12" i="3"/>
  <c r="I12" i="3"/>
  <c r="M12" i="3"/>
  <c r="Q12" i="3"/>
  <c r="U12" i="3"/>
  <c r="Y12" i="3"/>
  <c r="AC12" i="3"/>
  <c r="D13" i="3"/>
  <c r="H13" i="3"/>
  <c r="L13" i="3"/>
  <c r="P13" i="3"/>
  <c r="T13" i="3"/>
  <c r="X13" i="3"/>
  <c r="AB13" i="3"/>
  <c r="F15" i="3"/>
  <c r="J15" i="3"/>
  <c r="N15" i="3"/>
  <c r="R15" i="3"/>
  <c r="V15" i="3"/>
  <c r="Z15" i="3"/>
  <c r="AD15" i="3"/>
  <c r="E16" i="3"/>
  <c r="I16" i="3"/>
  <c r="M16" i="3"/>
  <c r="Q16" i="3"/>
  <c r="U16" i="3"/>
  <c r="Y16" i="3"/>
  <c r="AC16" i="3"/>
  <c r="C18" i="3"/>
  <c r="G18" i="3"/>
  <c r="K18" i="3"/>
  <c r="O18" i="3"/>
  <c r="S18" i="3"/>
  <c r="W18" i="3"/>
  <c r="AA18" i="3"/>
  <c r="AE18" i="3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M65" i="3"/>
  <c r="Q71" i="3"/>
  <c r="I72" i="3"/>
  <c r="D10" i="3"/>
  <c r="E13" i="67" s="1"/>
  <c r="H10" i="3"/>
  <c r="I13" i="67" s="1"/>
  <c r="L10" i="3"/>
  <c r="M13" i="67" s="1"/>
  <c r="P10" i="3"/>
  <c r="Q13" i="67" s="1"/>
  <c r="T10" i="3"/>
  <c r="U13" i="67" s="1"/>
  <c r="X10" i="3"/>
  <c r="Y13" i="67" s="1"/>
  <c r="AB10" i="3"/>
  <c r="AC13" i="67" s="1"/>
  <c r="C11" i="3"/>
  <c r="G11" i="3"/>
  <c r="K11" i="3"/>
  <c r="O11" i="3"/>
  <c r="S11" i="3"/>
  <c r="W11" i="3"/>
  <c r="AA11" i="3"/>
  <c r="AE11" i="3"/>
  <c r="F12" i="3"/>
  <c r="J12" i="3"/>
  <c r="N12" i="3"/>
  <c r="R12" i="3"/>
  <c r="V12" i="3"/>
  <c r="Z12" i="3"/>
  <c r="AD12" i="3"/>
  <c r="E13" i="3"/>
  <c r="I13" i="3"/>
  <c r="M13" i="3"/>
  <c r="Q13" i="3"/>
  <c r="U13" i="3"/>
  <c r="Y13" i="3"/>
  <c r="AC13" i="3"/>
  <c r="C15" i="3"/>
  <c r="G15" i="3"/>
  <c r="K15" i="3"/>
  <c r="O15" i="3"/>
  <c r="S15" i="3"/>
  <c r="W15" i="3"/>
  <c r="AA15" i="3"/>
  <c r="AE15" i="3"/>
  <c r="F16" i="3"/>
  <c r="J16" i="3"/>
  <c r="N16" i="3"/>
  <c r="R16" i="3"/>
  <c r="V16" i="3"/>
  <c r="Z16" i="3"/>
  <c r="AD16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F59" i="3"/>
  <c r="J59" i="3"/>
  <c r="N59" i="3"/>
  <c r="R59" i="3"/>
  <c r="V59" i="3"/>
  <c r="Z59" i="3"/>
  <c r="AE59" i="3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E10" i="3"/>
  <c r="F13" i="67" s="1"/>
  <c r="I10" i="3"/>
  <c r="J13" i="67" s="1"/>
  <c r="M10" i="3"/>
  <c r="N13" i="67" s="1"/>
  <c r="Q10" i="3"/>
  <c r="R13" i="67" s="1"/>
  <c r="U10" i="3"/>
  <c r="V13" i="67" s="1"/>
  <c r="Y10" i="3"/>
  <c r="Z13" i="67" s="1"/>
  <c r="AC10" i="3"/>
  <c r="D11" i="3"/>
  <c r="H11" i="3"/>
  <c r="L11" i="3"/>
  <c r="P11" i="3"/>
  <c r="T11" i="3"/>
  <c r="X11" i="3"/>
  <c r="AB11" i="3"/>
  <c r="C12" i="3"/>
  <c r="G12" i="3"/>
  <c r="K12" i="3"/>
  <c r="O12" i="3"/>
  <c r="S12" i="3"/>
  <c r="W12" i="3"/>
  <c r="AA12" i="3"/>
  <c r="AE12" i="3"/>
  <c r="F13" i="3"/>
  <c r="J13" i="3"/>
  <c r="N13" i="3"/>
  <c r="R13" i="3"/>
  <c r="V13" i="3"/>
  <c r="Z13" i="3"/>
  <c r="AD13" i="3"/>
  <c r="D15" i="3"/>
  <c r="H15" i="3"/>
  <c r="L15" i="3"/>
  <c r="P15" i="3"/>
  <c r="T15" i="3"/>
  <c r="X15" i="3"/>
  <c r="AB15" i="3"/>
  <c r="C16" i="3"/>
  <c r="G16" i="3"/>
  <c r="K16" i="3"/>
  <c r="O16" i="3"/>
  <c r="S16" i="3"/>
  <c r="W16" i="3"/>
  <c r="AA16" i="3"/>
  <c r="AE16" i="3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J99" i="3"/>
  <c r="R99" i="3"/>
  <c r="Z99" i="3"/>
  <c r="Y72" i="3"/>
  <c r="AE72" i="3"/>
  <c r="G73" i="3"/>
  <c r="L73" i="3"/>
  <c r="R73" i="3"/>
  <c r="W73" i="3"/>
  <c r="AB73" i="3"/>
  <c r="E74" i="3"/>
  <c r="J74" i="3"/>
  <c r="O74" i="3"/>
  <c r="U74" i="3"/>
  <c r="Z74" i="3"/>
  <c r="AE74" i="3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J56" i="65"/>
  <c r="N56" i="65"/>
  <c r="N53" i="65" s="1"/>
  <c r="N461" i="65" s="1"/>
  <c r="R56" i="65"/>
  <c r="R53" i="65" s="1"/>
  <c r="R461" i="65" s="1"/>
  <c r="V56" i="65"/>
  <c r="Z56" i="65"/>
  <c r="AD56" i="65"/>
  <c r="AD53" i="65" s="1"/>
  <c r="AD461" i="65" s="1"/>
  <c r="C62" i="65"/>
  <c r="C60" i="65" s="1"/>
  <c r="C462" i="65" s="1"/>
  <c r="J62" i="65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I35" i="65" s="1"/>
  <c r="M36" i="65"/>
  <c r="M35" i="65" s="1"/>
  <c r="Q36" i="65"/>
  <c r="U36" i="65"/>
  <c r="Y36" i="65"/>
  <c r="Y35" i="65" s="1"/>
  <c r="AC36" i="65"/>
  <c r="AC35" i="65" s="1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F53" i="65"/>
  <c r="F461" i="65" s="1"/>
  <c r="J53" i="65"/>
  <c r="J461" i="65" s="1"/>
  <c r="V53" i="65"/>
  <c r="V461" i="65" s="1"/>
  <c r="Z53" i="65"/>
  <c r="Z461" i="65" s="1"/>
  <c r="C56" i="65"/>
  <c r="C53" i="65" s="1"/>
  <c r="C461" i="65" s="1"/>
  <c r="G56" i="65"/>
  <c r="G53" i="65" s="1"/>
  <c r="G461" i="65" s="1"/>
  <c r="K56" i="65"/>
  <c r="O56" i="65"/>
  <c r="S56" i="65"/>
  <c r="S53" i="65" s="1"/>
  <c r="S461" i="65" s="1"/>
  <c r="W56" i="65"/>
  <c r="W53" i="65" s="1"/>
  <c r="W461" i="65" s="1"/>
  <c r="AA56" i="65"/>
  <c r="AE56" i="65"/>
  <c r="D62" i="65"/>
  <c r="D60" i="65" s="1"/>
  <c r="D462" i="65" s="1"/>
  <c r="L62" i="65"/>
  <c r="L60" i="65" s="1"/>
  <c r="L462" i="65" s="1"/>
  <c r="T62" i="65"/>
  <c r="T60" i="65" s="1"/>
  <c r="T462" i="65" s="1"/>
  <c r="AB62" i="65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F35" i="65" s="1"/>
  <c r="J36" i="65"/>
  <c r="N36" i="65"/>
  <c r="R36" i="65"/>
  <c r="R35" i="65" s="1"/>
  <c r="V36" i="65"/>
  <c r="V35" i="65" s="1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K53" i="65"/>
  <c r="K461" i="65" s="1"/>
  <c r="O53" i="65"/>
  <c r="O461" i="65" s="1"/>
  <c r="AA53" i="65"/>
  <c r="AA461" i="65" s="1"/>
  <c r="AE53" i="65"/>
  <c r="AE461" i="65" s="1"/>
  <c r="D56" i="65"/>
  <c r="H56" i="65"/>
  <c r="L56" i="65"/>
  <c r="P56" i="65"/>
  <c r="T56" i="65"/>
  <c r="X56" i="65"/>
  <c r="AB56" i="65"/>
  <c r="J60" i="65"/>
  <c r="J462" i="65" s="1"/>
  <c r="F62" i="65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I8" i="65" s="1"/>
  <c r="M9" i="65"/>
  <c r="M8" i="65" s="1"/>
  <c r="Q9" i="65"/>
  <c r="Q8" i="65" s="1"/>
  <c r="U9" i="65"/>
  <c r="U8" i="65" s="1"/>
  <c r="Y9" i="65"/>
  <c r="Y8" i="65" s="1"/>
  <c r="AC9" i="65"/>
  <c r="AC8" i="65" s="1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R31" i="65" s="1"/>
  <c r="R460" i="65" s="1"/>
  <c r="V32" i="65"/>
  <c r="Z32" i="65"/>
  <c r="AD32" i="65"/>
  <c r="C36" i="65"/>
  <c r="C35" i="65" s="1"/>
  <c r="G36" i="65"/>
  <c r="G35" i="65" s="1"/>
  <c r="K36" i="65"/>
  <c r="K35" i="65" s="1"/>
  <c r="O36" i="65"/>
  <c r="O35" i="65" s="1"/>
  <c r="S36" i="65"/>
  <c r="S35" i="65" s="1"/>
  <c r="W36" i="65"/>
  <c r="W35" i="65" s="1"/>
  <c r="AA36" i="65"/>
  <c r="AA35" i="65" s="1"/>
  <c r="AE36" i="65"/>
  <c r="AE35" i="65" s="1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D53" i="65"/>
  <c r="D461" i="65" s="1"/>
  <c r="H53" i="65"/>
  <c r="H461" i="65" s="1"/>
  <c r="L53" i="65"/>
  <c r="L461" i="65" s="1"/>
  <c r="P53" i="65"/>
  <c r="P461" i="65" s="1"/>
  <c r="T53" i="65"/>
  <c r="T461" i="65" s="1"/>
  <c r="X53" i="65"/>
  <c r="X461" i="65" s="1"/>
  <c r="AB53" i="65"/>
  <c r="AB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F60" i="65"/>
  <c r="F462" i="65" s="1"/>
  <c r="V60" i="65"/>
  <c r="V462" i="65" s="1"/>
  <c r="AB60" i="65"/>
  <c r="AB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M84" i="65"/>
  <c r="R84" i="65"/>
  <c r="X84" i="65"/>
  <c r="AC84" i="65"/>
  <c r="G94" i="65"/>
  <c r="O94" i="65"/>
  <c r="W94" i="65"/>
  <c r="AE94" i="65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O486" i="65" s="1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AA62" i="65"/>
  <c r="AE62" i="65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T84" i="65"/>
  <c r="T81" i="65" s="1"/>
  <c r="Y84" i="65"/>
  <c r="Y81" i="65" s="1"/>
  <c r="AD84" i="65"/>
  <c r="AD81" i="65" s="1"/>
  <c r="I94" i="65"/>
  <c r="Q94" i="65"/>
  <c r="Y94" i="65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W486" i="65" s="1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S94" i="65"/>
  <c r="AA94" i="65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AE486" i="65" s="1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AC552" i="65"/>
  <c r="AC621" i="65" s="1"/>
  <c r="G60" i="65"/>
  <c r="G462" i="65" s="1"/>
  <c r="K60" i="65"/>
  <c r="K462" i="65" s="1"/>
  <c r="O60" i="65"/>
  <c r="O462" i="65" s="1"/>
  <c r="W60" i="65"/>
  <c r="W462" i="65" s="1"/>
  <c r="AA60" i="65"/>
  <c r="AA462" i="65" s="1"/>
  <c r="AE60" i="65"/>
  <c r="AE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M69" i="65" s="1"/>
  <c r="M68" i="65" s="1"/>
  <c r="R70" i="65"/>
  <c r="X70" i="65"/>
  <c r="X69" i="65" s="1"/>
  <c r="X68" i="65" s="1"/>
  <c r="AC70" i="65"/>
  <c r="AC69" i="65" s="1"/>
  <c r="AC68" i="65" s="1"/>
  <c r="G75" i="65"/>
  <c r="L75" i="65"/>
  <c r="Q75" i="65"/>
  <c r="W75" i="65"/>
  <c r="AB75" i="65"/>
  <c r="H81" i="65"/>
  <c r="M81" i="65"/>
  <c r="X81" i="65"/>
  <c r="AC81" i="65"/>
  <c r="F84" i="65"/>
  <c r="L84" i="65"/>
  <c r="L81" i="65" s="1"/>
  <c r="Q84" i="65"/>
  <c r="Q81" i="65" s="1"/>
  <c r="V84" i="65"/>
  <c r="AB84" i="65"/>
  <c r="AB81" i="65" s="1"/>
  <c r="E94" i="65"/>
  <c r="E91" i="65" s="1"/>
  <c r="M94" i="65"/>
  <c r="M91" i="65" s="1"/>
  <c r="U94" i="65"/>
  <c r="AC94" i="65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V112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I91" i="65"/>
  <c r="Q91" i="65"/>
  <c r="U91" i="65"/>
  <c r="Y91" i="65"/>
  <c r="AC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I486" i="65" s="1"/>
  <c r="Q130" i="65"/>
  <c r="Q486" i="65" s="1"/>
  <c r="Y130" i="65"/>
  <c r="Y486" i="65" s="1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G567" i="65" s="1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AA486" i="65" s="1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C69" i="65" s="1"/>
  <c r="C68" i="65" s="1"/>
  <c r="G70" i="65"/>
  <c r="G69" i="65" s="1"/>
  <c r="G68" i="65" s="1"/>
  <c r="K70" i="65"/>
  <c r="K69" i="65" s="1"/>
  <c r="K68" i="65" s="1"/>
  <c r="O70" i="65"/>
  <c r="O69" i="65" s="1"/>
  <c r="O68" i="65" s="1"/>
  <c r="S70" i="65"/>
  <c r="S69" i="65" s="1"/>
  <c r="S68" i="65" s="1"/>
  <c r="W70" i="65"/>
  <c r="AA70" i="65"/>
  <c r="AA69" i="65" s="1"/>
  <c r="AA68" i="65" s="1"/>
  <c r="AE70" i="65"/>
  <c r="AE69" i="65" s="1"/>
  <c r="AE68" i="65" s="1"/>
  <c r="F75" i="65"/>
  <c r="J75" i="65"/>
  <c r="N75" i="65"/>
  <c r="R75" i="65"/>
  <c r="V75" i="65"/>
  <c r="Z75" i="65"/>
  <c r="AD75" i="65"/>
  <c r="F81" i="65"/>
  <c r="N81" i="65"/>
  <c r="R81" i="65"/>
  <c r="V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G91" i="65"/>
  <c r="K91" i="65"/>
  <c r="O91" i="65"/>
  <c r="S91" i="65"/>
  <c r="W91" i="65"/>
  <c r="AA91" i="65"/>
  <c r="AE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E486" i="65" s="1"/>
  <c r="M130" i="65"/>
  <c r="M486" i="65" s="1"/>
  <c r="U130" i="65"/>
  <c r="U486" i="65" s="1"/>
  <c r="AC130" i="65"/>
  <c r="AC486" i="65" s="1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K122" i="65"/>
  <c r="O479" i="65"/>
  <c r="O122" i="65"/>
  <c r="S479" i="65"/>
  <c r="S122" i="65"/>
  <c r="W479" i="65"/>
  <c r="W122" i="65"/>
  <c r="AA479" i="65"/>
  <c r="AA122" i="65"/>
  <c r="AE479" i="65"/>
  <c r="AE122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J618" i="65" s="1"/>
  <c r="N544" i="65"/>
  <c r="N618" i="65" s="1"/>
  <c r="R544" i="65"/>
  <c r="R618" i="65" s="1"/>
  <c r="V544" i="65"/>
  <c r="V618" i="65" s="1"/>
  <c r="Z544" i="65"/>
  <c r="Z618" i="65" s="1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AD621" i="65" s="1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T561" i="65" s="1"/>
  <c r="Q563" i="65"/>
  <c r="W393" i="65"/>
  <c r="W564" i="65" s="1"/>
  <c r="I566" i="65"/>
  <c r="O401" i="65"/>
  <c r="O567" i="65" s="1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D561" i="65" s="1"/>
  <c r="Z385" i="65"/>
  <c r="Z561" i="65" s="1"/>
  <c r="V563" i="65"/>
  <c r="G393" i="65"/>
  <c r="G564" i="65" s="1"/>
  <c r="AE393" i="65"/>
  <c r="AE564" i="65" s="1"/>
  <c r="Q566" i="65"/>
  <c r="W401" i="65"/>
  <c r="W567" i="65" s="1"/>
  <c r="U569" i="65"/>
  <c r="AA409" i="65"/>
  <c r="AA570" i="65" s="1"/>
  <c r="E479" i="65"/>
  <c r="E122" i="65"/>
  <c r="I479" i="65"/>
  <c r="I478" i="65" s="1"/>
  <c r="I606" i="65" s="1"/>
  <c r="I122" i="65"/>
  <c r="M479" i="65"/>
  <c r="M478" i="65" s="1"/>
  <c r="M606" i="65" s="1"/>
  <c r="M122" i="65"/>
  <c r="Q479" i="65"/>
  <c r="Q122" i="65"/>
  <c r="U479" i="65"/>
  <c r="U122" i="65"/>
  <c r="Y479" i="65"/>
  <c r="Y478" i="65" s="1"/>
  <c r="Y606" i="65" s="1"/>
  <c r="Y122" i="65"/>
  <c r="AC479" i="65"/>
  <c r="AC478" i="65" s="1"/>
  <c r="AC606" i="65" s="1"/>
  <c r="AC122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497" i="65" s="1"/>
  <c r="I608" i="65" s="1"/>
  <c r="I149" i="65"/>
  <c r="M498" i="65"/>
  <c r="M497" i="65" s="1"/>
  <c r="M608" i="65" s="1"/>
  <c r="M149" i="65"/>
  <c r="Q498" i="65"/>
  <c r="Q149" i="65"/>
  <c r="U498" i="65"/>
  <c r="U497" i="65" s="1"/>
  <c r="U608" i="65" s="1"/>
  <c r="U149" i="65"/>
  <c r="Y498" i="65"/>
  <c r="Y497" i="65" s="1"/>
  <c r="Y608" i="65" s="1"/>
  <c r="Y149" i="65"/>
  <c r="AC498" i="65"/>
  <c r="AC497" i="65" s="1"/>
  <c r="AC608" i="65" s="1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549" i="65" s="1"/>
  <c r="F620" i="65" s="1"/>
  <c r="F291" i="65"/>
  <c r="J550" i="65"/>
  <c r="J549" i="65" s="1"/>
  <c r="J620" i="65" s="1"/>
  <c r="J291" i="65"/>
  <c r="N550" i="65"/>
  <c r="N549" i="65" s="1"/>
  <c r="N620" i="65" s="1"/>
  <c r="N291" i="65"/>
  <c r="R550" i="65"/>
  <c r="R549" i="65" s="1"/>
  <c r="R620" i="65" s="1"/>
  <c r="R291" i="65"/>
  <c r="V550" i="65"/>
  <c r="V549" i="65" s="1"/>
  <c r="V620" i="65" s="1"/>
  <c r="V291" i="65"/>
  <c r="Z550" i="65"/>
  <c r="Z549" i="65" s="1"/>
  <c r="Z620" i="65" s="1"/>
  <c r="Z291" i="65"/>
  <c r="AD550" i="65"/>
  <c r="AD549" i="65" s="1"/>
  <c r="AD620" i="65" s="1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J623" i="65" s="1"/>
  <c r="N554" i="65"/>
  <c r="N623" i="65" s="1"/>
  <c r="R554" i="65"/>
  <c r="R623" i="65" s="1"/>
  <c r="V554" i="65"/>
  <c r="V623" i="65" s="1"/>
  <c r="Z554" i="65"/>
  <c r="Z623" i="65" s="1"/>
  <c r="AD554" i="65"/>
  <c r="AD623" i="65" s="1"/>
  <c r="C302" i="65"/>
  <c r="G302" i="65"/>
  <c r="K302" i="65"/>
  <c r="O302" i="65"/>
  <c r="S302" i="65"/>
  <c r="W302" i="65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P560" i="65"/>
  <c r="U560" i="65"/>
  <c r="Z560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R391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O570" i="65" s="1"/>
  <c r="AE409" i="65"/>
  <c r="AE570" i="65" s="1"/>
  <c r="Q572" i="65"/>
  <c r="G417" i="65"/>
  <c r="G573" i="65" s="1"/>
  <c r="W417" i="65"/>
  <c r="W573" i="65" s="1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F559" i="65" s="1"/>
  <c r="F626" i="65" s="1"/>
  <c r="L560" i="65"/>
  <c r="Q560" i="65"/>
  <c r="V560" i="65"/>
  <c r="V559" i="65" s="1"/>
  <c r="V626" i="65" s="1"/>
  <c r="AB560" i="65"/>
  <c r="G385" i="65"/>
  <c r="G561" i="65" s="1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AA564" i="65" s="1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AA567" i="65" s="1"/>
  <c r="M569" i="65"/>
  <c r="AC569" i="65"/>
  <c r="C409" i="65"/>
  <c r="C570" i="65" s="1"/>
  <c r="S409" i="65"/>
  <c r="S570" i="65" s="1"/>
  <c r="E572" i="65"/>
  <c r="U572" i="65"/>
  <c r="K417" i="65"/>
  <c r="K573" i="65" s="1"/>
  <c r="AA417" i="65"/>
  <c r="AA573" i="65" s="1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Q350" i="65"/>
  <c r="U350" i="65"/>
  <c r="Y350" i="65"/>
  <c r="AC350" i="65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C561" i="65" s="1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P563" i="65"/>
  <c r="U563" i="65"/>
  <c r="Z563" i="65"/>
  <c r="F393" i="65"/>
  <c r="F564" i="65" s="1"/>
  <c r="K393" i="65"/>
  <c r="K564" i="65" s="1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AD567" i="65" s="1"/>
  <c r="Q569" i="65"/>
  <c r="G409" i="65"/>
  <c r="G570" i="65" s="1"/>
  <c r="W409" i="65"/>
  <c r="W570" i="65" s="1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X579" i="65" s="1"/>
  <c r="X636" i="65" s="1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AD566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P570" i="65" s="1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L573" i="65" s="1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L579" i="65" s="1"/>
  <c r="L636" i="65" s="1"/>
  <c r="AB431" i="65"/>
  <c r="AB579" i="65" s="1"/>
  <c r="AB636" i="65" s="1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G560" i="65"/>
  <c r="K560" i="65"/>
  <c r="O560" i="65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K563" i="65"/>
  <c r="O563" i="65"/>
  <c r="S563" i="65"/>
  <c r="W563" i="65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S566" i="65"/>
  <c r="W566" i="65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O569" i="65"/>
  <c r="S569" i="65"/>
  <c r="W569" i="65"/>
  <c r="AA569" i="65"/>
  <c r="AE569" i="65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O572" i="65"/>
  <c r="S572" i="65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P579" i="65" s="1"/>
  <c r="P636" i="65" s="1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L569" i="65"/>
  <c r="P569" i="65"/>
  <c r="T569" i="65"/>
  <c r="X569" i="65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T579" i="65" s="1"/>
  <c r="T636" i="65" s="1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I579" i="65" s="1"/>
  <c r="I636" i="65" s="1"/>
  <c r="M431" i="65"/>
  <c r="M579" i="65" s="1"/>
  <c r="M636" i="65" s="1"/>
  <c r="Q431" i="65"/>
  <c r="Q579" i="65" s="1"/>
  <c r="Q636" i="65" s="1"/>
  <c r="U431" i="65"/>
  <c r="U579" i="65" s="1"/>
  <c r="U636" i="65" s="1"/>
  <c r="Y431" i="65"/>
  <c r="Y579" i="65" s="1"/>
  <c r="Y636" i="65" s="1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J579" i="65" s="1"/>
  <c r="J636" i="65" s="1"/>
  <c r="N431" i="65"/>
  <c r="N579" i="65" s="1"/>
  <c r="N636" i="65" s="1"/>
  <c r="R431" i="65"/>
  <c r="R579" i="65" s="1"/>
  <c r="R636" i="65" s="1"/>
  <c r="V431" i="65"/>
  <c r="V579" i="65" s="1"/>
  <c r="V636" i="65" s="1"/>
  <c r="Z431" i="65"/>
  <c r="Z579" i="65" s="1"/>
  <c r="Z636" i="65" s="1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I425" i="65"/>
  <c r="M578" i="65"/>
  <c r="Q578" i="65"/>
  <c r="Q425" i="65"/>
  <c r="U578" i="65"/>
  <c r="U425" i="65"/>
  <c r="Y578" i="65"/>
  <c r="Y425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AC191" i="65"/>
  <c r="C257" i="65"/>
  <c r="K257" i="65"/>
  <c r="S257" i="65"/>
  <c r="AA257" i="65"/>
  <c r="D191" i="65"/>
  <c r="E191" i="65"/>
  <c r="U191" i="65"/>
  <c r="R257" i="65"/>
  <c r="G191" i="65"/>
  <c r="O191" i="65"/>
  <c r="W191" i="65"/>
  <c r="AE191" i="65"/>
  <c r="J191" i="65"/>
  <c r="R191" i="65"/>
  <c r="Z191" i="65"/>
  <c r="I216" i="65"/>
  <c r="Q216" i="65"/>
  <c r="Y216" i="65"/>
  <c r="D257" i="65"/>
  <c r="L257" i="65"/>
  <c r="L191" i="65" s="1"/>
  <c r="T257" i="65"/>
  <c r="T191" i="65" s="1"/>
  <c r="AB257" i="65"/>
  <c r="AB191" i="65" s="1"/>
  <c r="I192" i="65"/>
  <c r="Q192" i="65"/>
  <c r="Q191" i="65" s="1"/>
  <c r="Y192" i="65"/>
  <c r="C216" i="65"/>
  <c r="C191" i="65" s="1"/>
  <c r="K216" i="65"/>
  <c r="K191" i="65" s="1"/>
  <c r="S216" i="65"/>
  <c r="S191" i="65" s="1"/>
  <c r="AA216" i="65"/>
  <c r="AA191" i="65" s="1"/>
  <c r="H216" i="65"/>
  <c r="H191" i="65" s="1"/>
  <c r="P216" i="65"/>
  <c r="P191" i="65" s="1"/>
  <c r="X216" i="65"/>
  <c r="X191" i="65" s="1"/>
  <c r="F257" i="65"/>
  <c r="F191" i="65" s="1"/>
  <c r="N257" i="65"/>
  <c r="N191" i="65" s="1"/>
  <c r="V257" i="65"/>
  <c r="V191" i="65" s="1"/>
  <c r="AD257" i="65"/>
  <c r="AD191" i="65" s="1"/>
  <c r="D425" i="65"/>
  <c r="H425" i="65"/>
  <c r="L425" i="65"/>
  <c r="P425" i="65"/>
  <c r="T425" i="65"/>
  <c r="X425" i="65"/>
  <c r="AB425" i="65"/>
  <c r="J425" i="65"/>
  <c r="N425" i="65"/>
  <c r="Z425" i="65"/>
  <c r="F524" i="65"/>
  <c r="J524" i="65"/>
  <c r="N524" i="65"/>
  <c r="R524" i="65"/>
  <c r="V524" i="65"/>
  <c r="Z524" i="65"/>
  <c r="AD524" i="65"/>
  <c r="D108" i="44"/>
  <c r="D107" i="44"/>
  <c r="E108" i="44"/>
  <c r="E107" i="44"/>
  <c r="F108" i="44"/>
  <c r="F107" i="44"/>
  <c r="G108" i="44"/>
  <c r="G107" i="44"/>
  <c r="H108" i="44"/>
  <c r="H107" i="44"/>
  <c r="I108" i="44"/>
  <c r="I107" i="44"/>
  <c r="J108" i="44"/>
  <c r="J107" i="44"/>
  <c r="K108" i="44"/>
  <c r="K107" i="44"/>
  <c r="L108" i="44"/>
  <c r="L107" i="44"/>
  <c r="M108" i="44"/>
  <c r="M107" i="44"/>
  <c r="N108" i="44"/>
  <c r="N107" i="44"/>
  <c r="O108" i="44"/>
  <c r="O107" i="44"/>
  <c r="P108" i="44"/>
  <c r="P107" i="44"/>
  <c r="Q108" i="44"/>
  <c r="Q107" i="44"/>
  <c r="R108" i="44"/>
  <c r="R107" i="44"/>
  <c r="S108" i="44"/>
  <c r="S107" i="44"/>
  <c r="T108" i="44"/>
  <c r="T107" i="44"/>
  <c r="U108" i="44"/>
  <c r="U107" i="44"/>
  <c r="V108" i="44"/>
  <c r="V107" i="44"/>
  <c r="W108" i="44"/>
  <c r="W107" i="44"/>
  <c r="X108" i="44"/>
  <c r="X107" i="44"/>
  <c r="Y108" i="44"/>
  <c r="Y107" i="44"/>
  <c r="Z108" i="44"/>
  <c r="Z107" i="44"/>
  <c r="AA108" i="44"/>
  <c r="AA107" i="44"/>
  <c r="AB108" i="44"/>
  <c r="AB107" i="44"/>
  <c r="AC108" i="44"/>
  <c r="AC107" i="44"/>
  <c r="AD108" i="44"/>
  <c r="AD107" i="44"/>
  <c r="AE108" i="44"/>
  <c r="AE107" i="44"/>
  <c r="D109" i="44"/>
  <c r="E109" i="44"/>
  <c r="F109" i="44"/>
  <c r="G109" i="44"/>
  <c r="H109" i="44"/>
  <c r="I109" i="44"/>
  <c r="J109" i="44"/>
  <c r="K109" i="44"/>
  <c r="L109" i="44"/>
  <c r="M109" i="44"/>
  <c r="N109" i="44"/>
  <c r="O109" i="44"/>
  <c r="P109" i="44"/>
  <c r="Q109" i="44"/>
  <c r="R109" i="44"/>
  <c r="S109" i="44"/>
  <c r="T109" i="44"/>
  <c r="U109" i="44"/>
  <c r="V109" i="44"/>
  <c r="W109" i="44"/>
  <c r="X109" i="44"/>
  <c r="Y109" i="44"/>
  <c r="Z109" i="44"/>
  <c r="AA109" i="44"/>
  <c r="AB109" i="44"/>
  <c r="AC109" i="44"/>
  <c r="AD109" i="44"/>
  <c r="AE109" i="44"/>
  <c r="D110" i="44"/>
  <c r="E110" i="44"/>
  <c r="F110" i="44"/>
  <c r="G110" i="44"/>
  <c r="H110" i="44"/>
  <c r="I110" i="44"/>
  <c r="J110" i="44"/>
  <c r="K110" i="44"/>
  <c r="L110" i="44"/>
  <c r="M110" i="44"/>
  <c r="N110" i="44"/>
  <c r="O110" i="44"/>
  <c r="P110" i="44"/>
  <c r="Q110" i="44"/>
  <c r="R110" i="44"/>
  <c r="S110" i="44"/>
  <c r="T110" i="44"/>
  <c r="U110" i="44"/>
  <c r="V110" i="44"/>
  <c r="W110" i="44"/>
  <c r="X110" i="44"/>
  <c r="Y110" i="44"/>
  <c r="Z110" i="44"/>
  <c r="AA110" i="44"/>
  <c r="AB110" i="44"/>
  <c r="AC110" i="44"/>
  <c r="AD110" i="44"/>
  <c r="AE110" i="44"/>
  <c r="C110" i="44"/>
  <c r="C109" i="44"/>
  <c r="C108" i="44"/>
  <c r="D88" i="44"/>
  <c r="D87" i="44"/>
  <c r="E88" i="44"/>
  <c r="E87" i="44"/>
  <c r="F88" i="44"/>
  <c r="F87" i="44"/>
  <c r="G88" i="44"/>
  <c r="G87" i="44"/>
  <c r="H88" i="44"/>
  <c r="H87" i="44"/>
  <c r="I88" i="44"/>
  <c r="I87" i="44"/>
  <c r="J88" i="44"/>
  <c r="J87" i="44"/>
  <c r="K88" i="44"/>
  <c r="K87" i="44"/>
  <c r="L88" i="44"/>
  <c r="L87" i="44"/>
  <c r="M88" i="44"/>
  <c r="M87" i="44"/>
  <c r="N88" i="44"/>
  <c r="N87" i="44"/>
  <c r="O88" i="44"/>
  <c r="O87" i="44"/>
  <c r="P88" i="44"/>
  <c r="P87" i="44"/>
  <c r="Q88" i="44"/>
  <c r="Q87" i="44"/>
  <c r="R88" i="44"/>
  <c r="R87" i="44"/>
  <c r="S88" i="44"/>
  <c r="S87" i="44"/>
  <c r="T88" i="44"/>
  <c r="T87" i="44"/>
  <c r="U88" i="44"/>
  <c r="U87" i="44"/>
  <c r="V88" i="44"/>
  <c r="V87" i="44"/>
  <c r="W88" i="44"/>
  <c r="W87" i="44"/>
  <c r="X88" i="44"/>
  <c r="X87" i="44"/>
  <c r="Y88" i="44"/>
  <c r="Y87" i="44"/>
  <c r="Z88" i="44"/>
  <c r="Z87" i="44"/>
  <c r="AA88" i="44"/>
  <c r="AA87" i="44"/>
  <c r="AB88" i="44"/>
  <c r="AB87" i="44"/>
  <c r="AC88" i="44"/>
  <c r="AC87" i="44"/>
  <c r="AD88" i="44"/>
  <c r="AD87" i="44"/>
  <c r="AE88" i="44"/>
  <c r="AE87" i="44"/>
  <c r="D89" i="44"/>
  <c r="E89" i="44"/>
  <c r="F89" i="44"/>
  <c r="G89" i="44"/>
  <c r="H89" i="44"/>
  <c r="I89" i="44"/>
  <c r="J89" i="44"/>
  <c r="K89" i="44"/>
  <c r="L89" i="44"/>
  <c r="M89" i="44"/>
  <c r="N89" i="44"/>
  <c r="O89" i="44"/>
  <c r="P89" i="44"/>
  <c r="Q89" i="44"/>
  <c r="R89" i="44"/>
  <c r="S89" i="44"/>
  <c r="T89" i="44"/>
  <c r="U89" i="44"/>
  <c r="V89" i="44"/>
  <c r="W89" i="44"/>
  <c r="X89" i="44"/>
  <c r="Y89" i="44"/>
  <c r="Z89" i="44"/>
  <c r="AA89" i="44"/>
  <c r="AB89" i="44"/>
  <c r="AC89" i="44"/>
  <c r="AD89" i="44"/>
  <c r="AE89" i="44"/>
  <c r="D90" i="44"/>
  <c r="E90" i="44"/>
  <c r="F90" i="44"/>
  <c r="G90" i="44"/>
  <c r="H90" i="44"/>
  <c r="I90" i="44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X90" i="44"/>
  <c r="Y90" i="44"/>
  <c r="Z90" i="44"/>
  <c r="AA90" i="44"/>
  <c r="AB90" i="44"/>
  <c r="AC90" i="44"/>
  <c r="AD90" i="44"/>
  <c r="AE90" i="44"/>
  <c r="C90" i="44"/>
  <c r="C89" i="44"/>
  <c r="C88" i="44"/>
  <c r="D68" i="44"/>
  <c r="D67" i="44"/>
  <c r="E68" i="44"/>
  <c r="E67" i="44"/>
  <c r="F68" i="44"/>
  <c r="F67" i="44"/>
  <c r="G68" i="44"/>
  <c r="G67" i="44"/>
  <c r="H68" i="44"/>
  <c r="H67" i="44"/>
  <c r="I68" i="44"/>
  <c r="I67" i="44"/>
  <c r="J68" i="44"/>
  <c r="J67" i="44"/>
  <c r="K68" i="44"/>
  <c r="K67" i="44"/>
  <c r="L68" i="44"/>
  <c r="L67" i="44"/>
  <c r="M68" i="44"/>
  <c r="M67" i="44"/>
  <c r="N68" i="44"/>
  <c r="N67" i="44"/>
  <c r="O68" i="44"/>
  <c r="O67" i="44"/>
  <c r="P68" i="44"/>
  <c r="P67" i="44"/>
  <c r="Q68" i="44"/>
  <c r="Q67" i="44"/>
  <c r="R68" i="44"/>
  <c r="R67" i="44"/>
  <c r="S68" i="44"/>
  <c r="S67" i="44"/>
  <c r="T68" i="44"/>
  <c r="T67" i="44"/>
  <c r="U68" i="44"/>
  <c r="U67" i="44"/>
  <c r="V68" i="44"/>
  <c r="V67" i="44"/>
  <c r="W68" i="44"/>
  <c r="W67" i="44"/>
  <c r="X68" i="44"/>
  <c r="X67" i="44"/>
  <c r="Y68" i="44"/>
  <c r="Y67" i="44"/>
  <c r="Z68" i="44"/>
  <c r="Z67" i="44"/>
  <c r="AA68" i="44"/>
  <c r="AA67" i="44"/>
  <c r="AB68" i="44"/>
  <c r="AB67" i="44"/>
  <c r="AC68" i="44"/>
  <c r="AC67" i="44"/>
  <c r="AD68" i="44"/>
  <c r="AD67" i="44"/>
  <c r="AE68" i="44"/>
  <c r="AE67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R69" i="44"/>
  <c r="S69" i="44"/>
  <c r="T69" i="44"/>
  <c r="U69" i="44"/>
  <c r="V69" i="44"/>
  <c r="W69" i="44"/>
  <c r="X69" i="44"/>
  <c r="Y69" i="44"/>
  <c r="Z69" i="44"/>
  <c r="AA69" i="44"/>
  <c r="AB69" i="44"/>
  <c r="AC69" i="44"/>
  <c r="AD69" i="44"/>
  <c r="AE69" i="44"/>
  <c r="D70" i="44"/>
  <c r="E70" i="44"/>
  <c r="F70" i="44"/>
  <c r="G70" i="44"/>
  <c r="H70" i="44"/>
  <c r="I70" i="44"/>
  <c r="J70" i="44"/>
  <c r="K70" i="44"/>
  <c r="L70" i="44"/>
  <c r="M70" i="44"/>
  <c r="N70" i="44"/>
  <c r="O70" i="44"/>
  <c r="P70" i="44"/>
  <c r="Q70" i="44"/>
  <c r="R70" i="44"/>
  <c r="S70" i="44"/>
  <c r="T70" i="44"/>
  <c r="U70" i="44"/>
  <c r="V70" i="44"/>
  <c r="W70" i="44"/>
  <c r="X70" i="44"/>
  <c r="Y70" i="44"/>
  <c r="Z70" i="44"/>
  <c r="AA70" i="44"/>
  <c r="AB70" i="44"/>
  <c r="AC70" i="44"/>
  <c r="AD70" i="44"/>
  <c r="AE70" i="44"/>
  <c r="C70" i="44"/>
  <c r="C69" i="44"/>
  <c r="C68" i="44"/>
  <c r="D28" i="44"/>
  <c r="D27" i="44"/>
  <c r="E28" i="44"/>
  <c r="E27" i="44"/>
  <c r="F28" i="44"/>
  <c r="F27" i="44"/>
  <c r="G28" i="44"/>
  <c r="G27" i="44"/>
  <c r="H28" i="44"/>
  <c r="H27" i="44"/>
  <c r="I28" i="44"/>
  <c r="I27" i="44"/>
  <c r="J28" i="44"/>
  <c r="J27" i="44"/>
  <c r="K28" i="44"/>
  <c r="K27" i="44"/>
  <c r="L28" i="44"/>
  <c r="L27" i="44"/>
  <c r="M28" i="44"/>
  <c r="M27" i="44"/>
  <c r="N28" i="44"/>
  <c r="N27" i="44"/>
  <c r="O28" i="44"/>
  <c r="O27" i="44"/>
  <c r="P28" i="44"/>
  <c r="P27" i="44"/>
  <c r="Q28" i="44"/>
  <c r="Q27" i="44"/>
  <c r="R28" i="44"/>
  <c r="R27" i="44"/>
  <c r="S28" i="44"/>
  <c r="S27" i="44"/>
  <c r="T28" i="44"/>
  <c r="T27" i="44"/>
  <c r="U28" i="44"/>
  <c r="U27" i="44"/>
  <c r="V28" i="44"/>
  <c r="V27" i="44"/>
  <c r="W28" i="44"/>
  <c r="W27" i="44"/>
  <c r="X28" i="44"/>
  <c r="X27" i="44"/>
  <c r="Y28" i="44"/>
  <c r="Y27" i="44"/>
  <c r="Z28" i="44"/>
  <c r="Z27" i="44"/>
  <c r="AA28" i="44"/>
  <c r="AA27" i="44"/>
  <c r="AB28" i="44"/>
  <c r="AB27" i="44"/>
  <c r="AC28" i="44"/>
  <c r="AC27" i="44"/>
  <c r="AD28" i="44"/>
  <c r="AD27" i="44"/>
  <c r="AE28" i="44"/>
  <c r="AE27" i="44"/>
  <c r="D29" i="44"/>
  <c r="E29" i="44"/>
  <c r="F29" i="44"/>
  <c r="G29" i="44"/>
  <c r="H29" i="44"/>
  <c r="I29" i="44"/>
  <c r="J29" i="44"/>
  <c r="K29" i="44"/>
  <c r="L29" i="44"/>
  <c r="M29" i="44"/>
  <c r="N29" i="44"/>
  <c r="O29" i="44"/>
  <c r="P29" i="44"/>
  <c r="Q29" i="44"/>
  <c r="R29" i="44"/>
  <c r="S29" i="44"/>
  <c r="T29" i="44"/>
  <c r="U29" i="44"/>
  <c r="V29" i="44"/>
  <c r="W29" i="44"/>
  <c r="X29" i="44"/>
  <c r="Y29" i="44"/>
  <c r="Z29" i="44"/>
  <c r="AA29" i="44"/>
  <c r="AB29" i="44"/>
  <c r="AC29" i="44"/>
  <c r="AD29" i="44"/>
  <c r="AE29" i="44"/>
  <c r="D30" i="44"/>
  <c r="E30" i="44"/>
  <c r="F30" i="44"/>
  <c r="G30" i="44"/>
  <c r="H30" i="44"/>
  <c r="I30" i="44"/>
  <c r="J30" i="44"/>
  <c r="K30" i="44"/>
  <c r="L30" i="44"/>
  <c r="M30" i="44"/>
  <c r="N30" i="44"/>
  <c r="O30" i="44"/>
  <c r="P30" i="44"/>
  <c r="Q30" i="44"/>
  <c r="R30" i="44"/>
  <c r="S30" i="44"/>
  <c r="T30" i="44"/>
  <c r="U30" i="44"/>
  <c r="V30" i="44"/>
  <c r="W30" i="44"/>
  <c r="X30" i="44"/>
  <c r="Y30" i="44"/>
  <c r="Z30" i="44"/>
  <c r="AA30" i="44"/>
  <c r="AB30" i="44"/>
  <c r="AC30" i="44"/>
  <c r="AD30" i="44"/>
  <c r="AE30" i="44"/>
  <c r="C30" i="44"/>
  <c r="C29" i="44"/>
  <c r="C28" i="44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D661" i="41"/>
  <c r="AC661" i="41"/>
  <c r="AB661" i="41"/>
  <c r="AA661" i="41"/>
  <c r="Z661" i="41"/>
  <c r="Y661" i="41"/>
  <c r="X661" i="41"/>
  <c r="W661" i="41"/>
  <c r="V661" i="41"/>
  <c r="U661" i="41"/>
  <c r="T661" i="41"/>
  <c r="S661" i="41"/>
  <c r="R661" i="41"/>
  <c r="Q661" i="41"/>
  <c r="P661" i="41"/>
  <c r="O661" i="41"/>
  <c r="N661" i="41"/>
  <c r="M661" i="41"/>
  <c r="L661" i="41"/>
  <c r="K661" i="41"/>
  <c r="J661" i="41"/>
  <c r="I661" i="41"/>
  <c r="H661" i="41"/>
  <c r="G661" i="41"/>
  <c r="F661" i="41"/>
  <c r="E661" i="41"/>
  <c r="D661" i="41"/>
  <c r="L660" i="41"/>
  <c r="I660" i="41"/>
  <c r="AC659" i="41"/>
  <c r="T659" i="41"/>
  <c r="P659" i="41"/>
  <c r="E659" i="41"/>
  <c r="AC657" i="41"/>
  <c r="X657" i="41"/>
  <c r="T657" i="41"/>
  <c r="L657" i="41"/>
  <c r="H657" i="41"/>
  <c r="D657" i="4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/>
  <c r="AD624" i="41"/>
  <c r="AD660" i="41"/>
  <c r="AC624" i="41"/>
  <c r="AC660" i="41"/>
  <c r="AB624" i="41"/>
  <c r="AB660" i="41"/>
  <c r="AA624" i="41"/>
  <c r="AA660" i="41"/>
  <c r="Z624" i="41"/>
  <c r="Z660" i="41"/>
  <c r="Y624" i="41"/>
  <c r="Y660" i="41"/>
  <c r="X624" i="41"/>
  <c r="X660" i="41"/>
  <c r="W624" i="41"/>
  <c r="W660" i="41"/>
  <c r="V624" i="41"/>
  <c r="V660" i="41"/>
  <c r="U624" i="41"/>
  <c r="U660" i="41"/>
  <c r="T624" i="41"/>
  <c r="T660" i="41"/>
  <c r="S624" i="41"/>
  <c r="S660" i="41"/>
  <c r="R624" i="41"/>
  <c r="R660" i="41"/>
  <c r="Q624" i="41"/>
  <c r="Q660" i="41"/>
  <c r="P624" i="41"/>
  <c r="P660" i="41"/>
  <c r="O624" i="41"/>
  <c r="O660" i="41"/>
  <c r="N624" i="41"/>
  <c r="N660" i="41"/>
  <c r="M624" i="41"/>
  <c r="M660" i="41"/>
  <c r="L624" i="41"/>
  <c r="K624" i="41"/>
  <c r="K660" i="41"/>
  <c r="J624" i="41"/>
  <c r="J660" i="41"/>
  <c r="I624" i="41"/>
  <c r="H624" i="41"/>
  <c r="H660" i="41"/>
  <c r="G624" i="41"/>
  <c r="G660" i="41"/>
  <c r="F624" i="41"/>
  <c r="F660" i="41"/>
  <c r="E624" i="41"/>
  <c r="E660" i="41"/>
  <c r="D624" i="41"/>
  <c r="D660" i="41"/>
  <c r="AE613" i="41"/>
  <c r="AE659" i="41"/>
  <c r="AD613" i="41"/>
  <c r="AD659" i="41"/>
  <c r="AC613" i="41"/>
  <c r="AB613" i="41"/>
  <c r="AB659" i="41"/>
  <c r="AA613" i="41"/>
  <c r="AA659" i="41"/>
  <c r="Z613" i="41"/>
  <c r="Z659" i="41"/>
  <c r="Y613" i="41"/>
  <c r="Y659" i="41"/>
  <c r="X613" i="41"/>
  <c r="X659" i="41"/>
  <c r="W613" i="41"/>
  <c r="W659" i="41"/>
  <c r="V613" i="41"/>
  <c r="V659" i="41"/>
  <c r="U613" i="41"/>
  <c r="U659" i="41"/>
  <c r="T613" i="41"/>
  <c r="S613" i="41"/>
  <c r="S659" i="41"/>
  <c r="R613" i="41"/>
  <c r="R659" i="41"/>
  <c r="Q613" i="41"/>
  <c r="Q659" i="41"/>
  <c r="P613" i="41"/>
  <c r="O613" i="41"/>
  <c r="O659" i="41"/>
  <c r="N613" i="41"/>
  <c r="N659" i="41"/>
  <c r="M613" i="41"/>
  <c r="M659" i="41"/>
  <c r="L613" i="41"/>
  <c r="L659" i="41"/>
  <c r="K613" i="41"/>
  <c r="K659" i="41"/>
  <c r="J613" i="41"/>
  <c r="J659" i="41"/>
  <c r="I613" i="41"/>
  <c r="I659" i="41"/>
  <c r="H613" i="41"/>
  <c r="H659" i="41"/>
  <c r="G613" i="41"/>
  <c r="G659" i="41"/>
  <c r="F613" i="41"/>
  <c r="F659" i="41"/>
  <c r="E613" i="41"/>
  <c r="D613" i="41"/>
  <c r="D659" i="41"/>
  <c r="Y607" i="41"/>
  <c r="T607" i="41"/>
  <c r="L607" i="41"/>
  <c r="I607" i="4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D600" i="41"/>
  <c r="AD657" i="41"/>
  <c r="AC600" i="41"/>
  <c r="AB600" i="41"/>
  <c r="AB657" i="41"/>
  <c r="AA600" i="41"/>
  <c r="AA657" i="41"/>
  <c r="Z600" i="41"/>
  <c r="Z657" i="41"/>
  <c r="Y600" i="41"/>
  <c r="Y657" i="41"/>
  <c r="X600" i="41"/>
  <c r="W600" i="41"/>
  <c r="W657" i="41"/>
  <c r="V600" i="41"/>
  <c r="V657" i="41"/>
  <c r="U600" i="41"/>
  <c r="T600" i="41"/>
  <c r="S600" i="41"/>
  <c r="S657" i="41"/>
  <c r="R600" i="41"/>
  <c r="R657" i="41"/>
  <c r="Q600" i="41"/>
  <c r="P600" i="41"/>
  <c r="P657" i="41"/>
  <c r="O600" i="41"/>
  <c r="O657" i="41"/>
  <c r="N600" i="41"/>
  <c r="N657" i="41"/>
  <c r="M600" i="41"/>
  <c r="L600" i="41"/>
  <c r="K600" i="41"/>
  <c r="K657" i="41"/>
  <c r="J600" i="41"/>
  <c r="J657" i="41"/>
  <c r="I600" i="41"/>
  <c r="H600" i="41"/>
  <c r="G600" i="41"/>
  <c r="G657" i="41"/>
  <c r="F600" i="41"/>
  <c r="F657" i="41"/>
  <c r="E600" i="41"/>
  <c r="D600" i="4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C493" i="41"/>
  <c r="AB493" i="41"/>
  <c r="AA493" i="41"/>
  <c r="Z493" i="41"/>
  <c r="Y493" i="41"/>
  <c r="X493" i="41"/>
  <c r="W493" i="41"/>
  <c r="V493" i="41"/>
  <c r="U493" i="41"/>
  <c r="T493" i="41"/>
  <c r="S493" i="41"/>
  <c r="R493" i="41"/>
  <c r="Q493" i="41"/>
  <c r="P493" i="41"/>
  <c r="O493" i="41"/>
  <c r="N493" i="41"/>
  <c r="M493" i="41"/>
  <c r="L493" i="41"/>
  <c r="K493" i="41"/>
  <c r="J493" i="41"/>
  <c r="I493" i="41"/>
  <c r="H493" i="41"/>
  <c r="G493" i="41"/>
  <c r="F493" i="41"/>
  <c r="E493" i="41"/>
  <c r="D493" i="41"/>
  <c r="AE489" i="41"/>
  <c r="AE607" i="41"/>
  <c r="AD489" i="41"/>
  <c r="AD607" i="41"/>
  <c r="AC489" i="41"/>
  <c r="AC607" i="41"/>
  <c r="AB489" i="41"/>
  <c r="AB607" i="41"/>
  <c r="AA489" i="41"/>
  <c r="AA607" i="41"/>
  <c r="Z489" i="41"/>
  <c r="Z607" i="41"/>
  <c r="Y489" i="41"/>
  <c r="X489" i="41"/>
  <c r="X607" i="41"/>
  <c r="W489" i="41"/>
  <c r="W607" i="41"/>
  <c r="V489" i="41"/>
  <c r="V607" i="41"/>
  <c r="U489" i="41"/>
  <c r="U607" i="41"/>
  <c r="T489" i="41"/>
  <c r="S489" i="41"/>
  <c r="S607" i="41"/>
  <c r="R489" i="41"/>
  <c r="R607" i="41"/>
  <c r="Q489" i="41"/>
  <c r="Q607" i="41"/>
  <c r="P489" i="41"/>
  <c r="P607" i="41"/>
  <c r="O489" i="41"/>
  <c r="O607" i="41"/>
  <c r="N489" i="41"/>
  <c r="N607" i="41"/>
  <c r="M489" i="41"/>
  <c r="M607" i="41"/>
  <c r="L489" i="41"/>
  <c r="K489" i="41"/>
  <c r="K607" i="41"/>
  <c r="J489" i="41"/>
  <c r="J607" i="41"/>
  <c r="I489" i="41"/>
  <c r="H489" i="41"/>
  <c r="H607" i="41"/>
  <c r="G489" i="41"/>
  <c r="G607" i="41"/>
  <c r="F489" i="41"/>
  <c r="F607" i="41"/>
  <c r="E489" i="41"/>
  <c r="E607" i="41"/>
  <c r="D489" i="41"/>
  <c r="D607" i="4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E657" i="41"/>
  <c r="I657" i="41"/>
  <c r="M657" i="41"/>
  <c r="Q657" i="41"/>
  <c r="U657" i="41"/>
  <c r="C661" i="41"/>
  <c r="C641" i="41"/>
  <c r="C624" i="41"/>
  <c r="C660" i="41"/>
  <c r="C613" i="41"/>
  <c r="C659" i="41"/>
  <c r="C606" i="41"/>
  <c r="C600" i="41"/>
  <c r="C657" i="41"/>
  <c r="C584" i="41"/>
  <c r="C571" i="41"/>
  <c r="C568" i="41"/>
  <c r="C565" i="41"/>
  <c r="C562" i="41"/>
  <c r="C559" i="41"/>
  <c r="C555" i="41"/>
  <c r="C556" i="41"/>
  <c r="C549" i="41"/>
  <c r="C545" i="41"/>
  <c r="C541" i="41"/>
  <c r="C536" i="41"/>
  <c r="C530" i="41"/>
  <c r="C525" i="41"/>
  <c r="C524" i="41"/>
  <c r="C516" i="41"/>
  <c r="C493" i="41"/>
  <c r="C489" i="41"/>
  <c r="C488" i="41"/>
  <c r="C472" i="41"/>
  <c r="C467" i="41"/>
  <c r="C463" i="41"/>
  <c r="C457" i="41"/>
  <c r="C456" i="41"/>
  <c r="C440" i="41"/>
  <c r="C425" i="41"/>
  <c r="C417" i="41"/>
  <c r="C415" i="41"/>
  <c r="C409" i="41"/>
  <c r="C407" i="41"/>
  <c r="C399" i="41"/>
  <c r="C393" i="41"/>
  <c r="C391" i="41"/>
  <c r="C383" i="41"/>
  <c r="C380" i="41"/>
  <c r="C377" i="41"/>
  <c r="C374" i="41"/>
  <c r="C371" i="41"/>
  <c r="C367" i="41"/>
  <c r="C368" i="41"/>
  <c r="C364" i="41"/>
  <c r="C359" i="41"/>
  <c r="C358" i="41"/>
  <c r="C349" i="41"/>
  <c r="C355" i="41"/>
  <c r="C350" i="41"/>
  <c r="C341" i="41"/>
  <c r="C328" i="41"/>
  <c r="C315" i="41"/>
  <c r="C302" i="41"/>
  <c r="C301" i="41"/>
  <c r="C300" i="41"/>
  <c r="C299" i="41"/>
  <c r="C298" i="41"/>
  <c r="C297" i="41"/>
  <c r="C291" i="41"/>
  <c r="C287" i="41"/>
  <c r="C279" i="41"/>
  <c r="C277" i="41"/>
  <c r="C272" i="41"/>
  <c r="C270" i="41"/>
  <c r="C269" i="41"/>
  <c r="C260" i="41"/>
  <c r="C258" i="41"/>
  <c r="C252" i="41"/>
  <c r="C244" i="41"/>
  <c r="C240" i="41"/>
  <c r="C237" i="41"/>
  <c r="C230" i="41"/>
  <c r="C226" i="41"/>
  <c r="C219" i="41"/>
  <c r="C217" i="41"/>
  <c r="C216" i="41"/>
  <c r="C213" i="41"/>
  <c r="C206" i="41"/>
  <c r="C202" i="41"/>
  <c r="C195" i="41"/>
  <c r="C193" i="41"/>
  <c r="C192" i="41"/>
  <c r="C149" i="41"/>
  <c r="C141" i="41"/>
  <c r="C122" i="41"/>
  <c r="C112" i="41"/>
  <c r="C107" i="41"/>
  <c r="C102" i="41"/>
  <c r="C103" i="41"/>
  <c r="C94" i="41"/>
  <c r="C91" i="41"/>
  <c r="C84" i="41"/>
  <c r="C81" i="41"/>
  <c r="C80" i="41"/>
  <c r="C75" i="41"/>
  <c r="C69" i="41"/>
  <c r="C68" i="41"/>
  <c r="C70" i="41"/>
  <c r="C62" i="41"/>
  <c r="C60" i="41"/>
  <c r="C56" i="41"/>
  <c r="C53" i="41"/>
  <c r="C50" i="41"/>
  <c r="C47" i="41"/>
  <c r="C32" i="41"/>
  <c r="C31" i="41"/>
  <c r="C17" i="41"/>
  <c r="C14" i="41"/>
  <c r="C8" i="41"/>
  <c r="C7" i="41"/>
  <c r="AE661" i="40"/>
  <c r="AD661" i="40"/>
  <c r="AC661" i="40"/>
  <c r="AB661" i="40"/>
  <c r="AA661" i="40"/>
  <c r="Z661" i="40"/>
  <c r="Y661" i="40"/>
  <c r="X661" i="40"/>
  <c r="W661" i="40"/>
  <c r="V661" i="40"/>
  <c r="U661" i="40"/>
  <c r="T661" i="40"/>
  <c r="S661" i="40"/>
  <c r="R661" i="40"/>
  <c r="Q661" i="40"/>
  <c r="P661" i="40"/>
  <c r="O661" i="40"/>
  <c r="N661" i="40"/>
  <c r="M661" i="40"/>
  <c r="L661" i="40"/>
  <c r="K661" i="40"/>
  <c r="J661" i="40"/>
  <c r="I661" i="40"/>
  <c r="H661" i="40"/>
  <c r="G661" i="40"/>
  <c r="F661" i="40"/>
  <c r="E661" i="40"/>
  <c r="D661" i="40"/>
  <c r="Y660" i="40"/>
  <c r="U660" i="40"/>
  <c r="Q660" i="40"/>
  <c r="I660" i="40"/>
  <c r="E660" i="40"/>
  <c r="AC659" i="40"/>
  <c r="U659" i="40"/>
  <c r="Q659" i="40"/>
  <c r="M659" i="40"/>
  <c r="E659" i="40"/>
  <c r="U657" i="40"/>
  <c r="E657" i="40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/>
  <c r="AD624" i="40"/>
  <c r="AD660" i="40"/>
  <c r="AC624" i="40"/>
  <c r="AC660" i="40"/>
  <c r="AB624" i="40"/>
  <c r="AB660" i="40"/>
  <c r="AA624" i="40"/>
  <c r="AA660" i="40"/>
  <c r="Z624" i="40"/>
  <c r="Z660" i="40"/>
  <c r="Y624" i="40"/>
  <c r="X624" i="40"/>
  <c r="X660" i="40"/>
  <c r="W624" i="40"/>
  <c r="W660" i="40"/>
  <c r="V624" i="40"/>
  <c r="V660" i="40"/>
  <c r="U624" i="40"/>
  <c r="T624" i="40"/>
  <c r="T660" i="40"/>
  <c r="S624" i="40"/>
  <c r="S660" i="40"/>
  <c r="R624" i="40"/>
  <c r="R660" i="40"/>
  <c r="Q624" i="40"/>
  <c r="P624" i="40"/>
  <c r="P660" i="40"/>
  <c r="O624" i="40"/>
  <c r="O660" i="40"/>
  <c r="N624" i="40"/>
  <c r="N660" i="40"/>
  <c r="M624" i="40"/>
  <c r="M660" i="40"/>
  <c r="L624" i="40"/>
  <c r="L660" i="40"/>
  <c r="K624" i="40"/>
  <c r="K660" i="40"/>
  <c r="J624" i="40"/>
  <c r="J660" i="40"/>
  <c r="I624" i="40"/>
  <c r="H624" i="40"/>
  <c r="H660" i="40"/>
  <c r="G624" i="40"/>
  <c r="G660" i="40"/>
  <c r="F624" i="40"/>
  <c r="F660" i="40"/>
  <c r="E624" i="40"/>
  <c r="D624" i="40"/>
  <c r="D660" i="40"/>
  <c r="AE613" i="40"/>
  <c r="AE659" i="40"/>
  <c r="AD613" i="40"/>
  <c r="AD659" i="40"/>
  <c r="AC613" i="40"/>
  <c r="AB613" i="40"/>
  <c r="AB659" i="40"/>
  <c r="AA613" i="40"/>
  <c r="AA659" i="40"/>
  <c r="Z613" i="40"/>
  <c r="Z659" i="40"/>
  <c r="Y613" i="40"/>
  <c r="Y659" i="40"/>
  <c r="X613" i="40"/>
  <c r="X659" i="40"/>
  <c r="W613" i="40"/>
  <c r="W659" i="40"/>
  <c r="V613" i="40"/>
  <c r="V659" i="40"/>
  <c r="U613" i="40"/>
  <c r="T613" i="40"/>
  <c r="T659" i="40"/>
  <c r="S613" i="40"/>
  <c r="S659" i="40"/>
  <c r="R613" i="40"/>
  <c r="R659" i="40"/>
  <c r="Q613" i="40"/>
  <c r="P613" i="40"/>
  <c r="P659" i="40"/>
  <c r="O613" i="40"/>
  <c r="O659" i="40"/>
  <c r="N613" i="40"/>
  <c r="N659" i="40"/>
  <c r="M613" i="40"/>
  <c r="L613" i="40"/>
  <c r="L659" i="40"/>
  <c r="K613" i="40"/>
  <c r="K659" i="40"/>
  <c r="J613" i="40"/>
  <c r="J659" i="40"/>
  <c r="I613" i="40"/>
  <c r="I659" i="40"/>
  <c r="H613" i="40"/>
  <c r="H659" i="40"/>
  <c r="G613" i="40"/>
  <c r="G659" i="40"/>
  <c r="F613" i="40"/>
  <c r="F659" i="40"/>
  <c r="E613" i="40"/>
  <c r="D613" i="40"/>
  <c r="D659" i="40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/>
  <c r="AD600" i="40"/>
  <c r="AD657" i="40"/>
  <c r="AC600" i="40"/>
  <c r="AC657" i="40"/>
  <c r="AB600" i="40"/>
  <c r="AB657" i="40"/>
  <c r="AA600" i="40"/>
  <c r="AA657" i="40"/>
  <c r="Z600" i="40"/>
  <c r="Z657" i="40"/>
  <c r="Y600" i="40"/>
  <c r="Y657" i="40"/>
  <c r="X600" i="40"/>
  <c r="X657" i="40"/>
  <c r="W600" i="40"/>
  <c r="W657" i="40"/>
  <c r="V600" i="40"/>
  <c r="V657" i="40"/>
  <c r="U600" i="40"/>
  <c r="T600" i="40"/>
  <c r="T657" i="40"/>
  <c r="S600" i="40"/>
  <c r="S657" i="40"/>
  <c r="R600" i="40"/>
  <c r="R657" i="40"/>
  <c r="Q600" i="40"/>
  <c r="Q657" i="40"/>
  <c r="P600" i="40"/>
  <c r="P657" i="40"/>
  <c r="O600" i="40"/>
  <c r="O657" i="40"/>
  <c r="N600" i="40"/>
  <c r="N657" i="40"/>
  <c r="M600" i="40"/>
  <c r="M657" i="40"/>
  <c r="L600" i="40"/>
  <c r="L657" i="40"/>
  <c r="K600" i="40"/>
  <c r="K657" i="40"/>
  <c r="J600" i="40"/>
  <c r="J657" i="40"/>
  <c r="I600" i="40"/>
  <c r="I657" i="40"/>
  <c r="H600" i="40"/>
  <c r="H657" i="40"/>
  <c r="G600" i="40"/>
  <c r="G657" i="40"/>
  <c r="F600" i="40"/>
  <c r="F657" i="40"/>
  <c r="E600" i="40"/>
  <c r="D600" i="40"/>
  <c r="D657" i="40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E14" i="40"/>
  <c r="AE8" i="40"/>
  <c r="AE7" i="40"/>
  <c r="AE5" i="40"/>
  <c r="AD14" i="40"/>
  <c r="AC14" i="40"/>
  <c r="AB14" i="40"/>
  <c r="AA14" i="40"/>
  <c r="AA8" i="40"/>
  <c r="AA7" i="40"/>
  <c r="AA5" i="40"/>
  <c r="Z14" i="40"/>
  <c r="Y14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AD8" i="40"/>
  <c r="AC8" i="40"/>
  <c r="AB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AD7" i="40"/>
  <c r="AC7" i="40"/>
  <c r="AB7" i="40"/>
  <c r="Z7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AD5" i="40"/>
  <c r="AC5" i="40"/>
  <c r="AB5" i="40"/>
  <c r="Z5" i="40"/>
  <c r="Y5" i="40"/>
  <c r="X5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C661" i="40"/>
  <c r="C641" i="40"/>
  <c r="C624" i="40"/>
  <c r="C660" i="40"/>
  <c r="C613" i="40"/>
  <c r="C659" i="40"/>
  <c r="C606" i="40"/>
  <c r="C600" i="40"/>
  <c r="C657" i="40"/>
  <c r="C584" i="40"/>
  <c r="C571" i="40"/>
  <c r="C568" i="40"/>
  <c r="C565" i="40"/>
  <c r="C562" i="40"/>
  <c r="C559" i="40"/>
  <c r="C556" i="40"/>
  <c r="C555" i="40"/>
  <c r="C549" i="40"/>
  <c r="C545" i="40"/>
  <c r="C541" i="40"/>
  <c r="C536" i="40"/>
  <c r="C530" i="40"/>
  <c r="C525" i="40"/>
  <c r="C524" i="40"/>
  <c r="C516" i="40"/>
  <c r="C488" i="40"/>
  <c r="C472" i="40"/>
  <c r="C467" i="40"/>
  <c r="C463" i="40"/>
  <c r="C457" i="40"/>
  <c r="C456" i="40"/>
  <c r="C440" i="40"/>
  <c r="C425" i="40"/>
  <c r="C417" i="40"/>
  <c r="C415" i="40"/>
  <c r="C409" i="40"/>
  <c r="C407" i="40"/>
  <c r="C399" i="40"/>
  <c r="C393" i="40"/>
  <c r="C391" i="40"/>
  <c r="C383" i="40"/>
  <c r="C380" i="40"/>
  <c r="C377" i="40"/>
  <c r="C374" i="40"/>
  <c r="C371" i="40"/>
  <c r="C367" i="40"/>
  <c r="C368" i="40"/>
  <c r="C364" i="40"/>
  <c r="C359" i="40"/>
  <c r="C358" i="40"/>
  <c r="C349" i="40"/>
  <c r="C355" i="40"/>
  <c r="C350" i="40"/>
  <c r="C341" i="40"/>
  <c r="C328" i="40"/>
  <c r="C315" i="40"/>
  <c r="C302" i="40"/>
  <c r="C301" i="40"/>
  <c r="C300" i="40"/>
  <c r="C299" i="40"/>
  <c r="C298" i="40"/>
  <c r="C297" i="40"/>
  <c r="C291" i="40"/>
  <c r="C287" i="40"/>
  <c r="C279" i="40"/>
  <c r="C277" i="40"/>
  <c r="C272" i="40"/>
  <c r="C270" i="40"/>
  <c r="C269" i="40"/>
  <c r="C260" i="40"/>
  <c r="C258" i="40"/>
  <c r="C252" i="40"/>
  <c r="C244" i="40"/>
  <c r="C240" i="40"/>
  <c r="C237" i="40"/>
  <c r="C230" i="40"/>
  <c r="C226" i="40"/>
  <c r="C219" i="40"/>
  <c r="C217" i="40"/>
  <c r="C216" i="40"/>
  <c r="C213" i="40"/>
  <c r="C206" i="40"/>
  <c r="C202" i="40"/>
  <c r="C195" i="40"/>
  <c r="C193" i="40"/>
  <c r="C192" i="40"/>
  <c r="C149" i="40"/>
  <c r="C122" i="40"/>
  <c r="C112" i="40"/>
  <c r="C107" i="40"/>
  <c r="C102" i="40"/>
  <c r="C103" i="40"/>
  <c r="C94" i="40"/>
  <c r="C91" i="40"/>
  <c r="C84" i="40"/>
  <c r="C81" i="40"/>
  <c r="C80" i="40"/>
  <c r="C75" i="40"/>
  <c r="C69" i="40"/>
  <c r="C68" i="40"/>
  <c r="C70" i="40"/>
  <c r="C62" i="40"/>
  <c r="C60" i="40"/>
  <c r="C56" i="40"/>
  <c r="C53" i="40"/>
  <c r="C50" i="40"/>
  <c r="C47" i="40"/>
  <c r="C32" i="40"/>
  <c r="C31" i="40"/>
  <c r="C17" i="40"/>
  <c r="C14" i="40"/>
  <c r="C8" i="40"/>
  <c r="C7" i="40"/>
  <c r="AE661" i="39"/>
  <c r="AD661" i="39"/>
  <c r="AC661" i="39"/>
  <c r="AB661" i="39"/>
  <c r="AA661" i="39"/>
  <c r="Z661" i="39"/>
  <c r="Y661" i="39"/>
  <c r="X661" i="39"/>
  <c r="W661" i="39"/>
  <c r="V661" i="39"/>
  <c r="U661" i="39"/>
  <c r="T661" i="39"/>
  <c r="S661" i="39"/>
  <c r="R661" i="39"/>
  <c r="Q661" i="39"/>
  <c r="P661" i="39"/>
  <c r="O661" i="39"/>
  <c r="N661" i="39"/>
  <c r="M661" i="39"/>
  <c r="L661" i="39"/>
  <c r="K661" i="39"/>
  <c r="J661" i="39"/>
  <c r="I661" i="39"/>
  <c r="H661" i="39"/>
  <c r="G661" i="39"/>
  <c r="F661" i="39"/>
  <c r="E661" i="39"/>
  <c r="D661" i="39"/>
  <c r="P660" i="39"/>
  <c r="AB659" i="39"/>
  <c r="L659" i="39"/>
  <c r="T657" i="39"/>
  <c r="D657" i="39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/>
  <c r="AD624" i="39"/>
  <c r="AD660" i="39"/>
  <c r="AC624" i="39"/>
  <c r="AC660" i="39"/>
  <c r="AB624" i="39"/>
  <c r="AB660" i="39"/>
  <c r="AA624" i="39"/>
  <c r="AA660" i="39"/>
  <c r="Z624" i="39"/>
  <c r="Z660" i="39"/>
  <c r="Y624" i="39"/>
  <c r="Y660" i="39"/>
  <c r="X624" i="39"/>
  <c r="X660" i="39"/>
  <c r="W624" i="39"/>
  <c r="W660" i="39"/>
  <c r="V624" i="39"/>
  <c r="V660" i="39"/>
  <c r="U624" i="39"/>
  <c r="U660" i="39"/>
  <c r="T624" i="39"/>
  <c r="T660" i="39"/>
  <c r="S624" i="39"/>
  <c r="S660" i="39"/>
  <c r="R624" i="39"/>
  <c r="R660" i="39"/>
  <c r="Q624" i="39"/>
  <c r="Q660" i="39"/>
  <c r="P624" i="39"/>
  <c r="O624" i="39"/>
  <c r="O660" i="39"/>
  <c r="N624" i="39"/>
  <c r="N660" i="39"/>
  <c r="M624" i="39"/>
  <c r="M660" i="39"/>
  <c r="L624" i="39"/>
  <c r="L660" i="39"/>
  <c r="K624" i="39"/>
  <c r="K660" i="39"/>
  <c r="J624" i="39"/>
  <c r="J660" i="39"/>
  <c r="I624" i="39"/>
  <c r="I660" i="39"/>
  <c r="H624" i="39"/>
  <c r="H660" i="39"/>
  <c r="G624" i="39"/>
  <c r="G660" i="39"/>
  <c r="F624" i="39"/>
  <c r="F660" i="39"/>
  <c r="E624" i="39"/>
  <c r="E660" i="39"/>
  <c r="D624" i="39"/>
  <c r="D660" i="39"/>
  <c r="AE613" i="39"/>
  <c r="AE659" i="39"/>
  <c r="AD613" i="39"/>
  <c r="AD659" i="39"/>
  <c r="AC613" i="39"/>
  <c r="AC659" i="39"/>
  <c r="AB613" i="39"/>
  <c r="AA613" i="39"/>
  <c r="AA659" i="39"/>
  <c r="Z613" i="39"/>
  <c r="Z659" i="39"/>
  <c r="Y613" i="39"/>
  <c r="Y659" i="39"/>
  <c r="X613" i="39"/>
  <c r="X659" i="39"/>
  <c r="W613" i="39"/>
  <c r="W659" i="39"/>
  <c r="V613" i="39"/>
  <c r="V659" i="39"/>
  <c r="U613" i="39"/>
  <c r="U659" i="39"/>
  <c r="T613" i="39"/>
  <c r="T659" i="39"/>
  <c r="S613" i="39"/>
  <c r="S659" i="39"/>
  <c r="R613" i="39"/>
  <c r="R659" i="39"/>
  <c r="Q613" i="39"/>
  <c r="Q659" i="39"/>
  <c r="P613" i="39"/>
  <c r="P659" i="39"/>
  <c r="O613" i="39"/>
  <c r="O659" i="39"/>
  <c r="N613" i="39"/>
  <c r="N659" i="39"/>
  <c r="M613" i="39"/>
  <c r="M659" i="39"/>
  <c r="L613" i="39"/>
  <c r="K613" i="39"/>
  <c r="K659" i="39"/>
  <c r="J613" i="39"/>
  <c r="J659" i="39"/>
  <c r="I613" i="39"/>
  <c r="I659" i="39"/>
  <c r="H613" i="39"/>
  <c r="H659" i="39"/>
  <c r="G613" i="39"/>
  <c r="G659" i="39"/>
  <c r="F613" i="39"/>
  <c r="F659" i="39"/>
  <c r="E613" i="39"/>
  <c r="E659" i="39"/>
  <c r="D613" i="39"/>
  <c r="D659" i="39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/>
  <c r="AD600" i="39"/>
  <c r="AD657" i="39"/>
  <c r="AC600" i="39"/>
  <c r="AC657" i="39"/>
  <c r="AB600" i="39"/>
  <c r="AB657" i="39"/>
  <c r="AA600" i="39"/>
  <c r="AA657" i="39"/>
  <c r="Z600" i="39"/>
  <c r="Z657" i="39"/>
  <c r="Y600" i="39"/>
  <c r="Y657" i="39"/>
  <c r="X600" i="39"/>
  <c r="W600" i="39"/>
  <c r="W657" i="39"/>
  <c r="V600" i="39"/>
  <c r="V657" i="39"/>
  <c r="U600" i="39"/>
  <c r="U657" i="39"/>
  <c r="T600" i="39"/>
  <c r="S600" i="39"/>
  <c r="S657" i="39"/>
  <c r="R600" i="39"/>
  <c r="R657" i="39"/>
  <c r="Q600" i="39"/>
  <c r="Q657" i="39"/>
  <c r="P600" i="39"/>
  <c r="P657" i="39"/>
  <c r="O600" i="39"/>
  <c r="O657" i="39"/>
  <c r="N600" i="39"/>
  <c r="N657" i="39"/>
  <c r="M600" i="39"/>
  <c r="M657" i="39"/>
  <c r="L600" i="39"/>
  <c r="L657" i="39"/>
  <c r="K600" i="39"/>
  <c r="K657" i="39"/>
  <c r="J600" i="39"/>
  <c r="J657" i="39"/>
  <c r="I600" i="39"/>
  <c r="I657" i="39"/>
  <c r="H600" i="39"/>
  <c r="G600" i="39"/>
  <c r="G657" i="39"/>
  <c r="F600" i="39"/>
  <c r="F657" i="39"/>
  <c r="E600" i="39"/>
  <c r="E657" i="39"/>
  <c r="D600" i="39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C377" i="39"/>
  <c r="AB377" i="39"/>
  <c r="AA377" i="39"/>
  <c r="Z377" i="39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Z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AE67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661" i="39"/>
  <c r="C659" i="39"/>
  <c r="C641" i="39"/>
  <c r="C624" i="39"/>
  <c r="C660" i="39"/>
  <c r="C613" i="39"/>
  <c r="C611" i="39"/>
  <c r="C607" i="39"/>
  <c r="C606" i="39"/>
  <c r="C600" i="39"/>
  <c r="C657" i="39"/>
  <c r="C584" i="39"/>
  <c r="C571" i="39"/>
  <c r="C568" i="39"/>
  <c r="C565" i="39"/>
  <c r="C562" i="39"/>
  <c r="C559" i="39"/>
  <c r="C555" i="39"/>
  <c r="C556" i="39"/>
  <c r="C549" i="39"/>
  <c r="C545" i="39"/>
  <c r="C541" i="39"/>
  <c r="C536" i="39"/>
  <c r="C530" i="39"/>
  <c r="C525" i="39"/>
  <c r="C524" i="39"/>
  <c r="C488" i="39"/>
  <c r="C472" i="39"/>
  <c r="C467" i="39"/>
  <c r="C463" i="39"/>
  <c r="C457" i="39"/>
  <c r="C456" i="39"/>
  <c r="C440" i="39"/>
  <c r="C425" i="39"/>
  <c r="C417" i="39"/>
  <c r="C415" i="39"/>
  <c r="C409" i="39"/>
  <c r="C407" i="39"/>
  <c r="C399" i="39"/>
  <c r="C393" i="39"/>
  <c r="C391" i="39"/>
  <c r="C383" i="39"/>
  <c r="C380" i="39"/>
  <c r="C377" i="39"/>
  <c r="C374" i="39"/>
  <c r="C367" i="39"/>
  <c r="C371" i="39"/>
  <c r="C368" i="39"/>
  <c r="C364" i="39"/>
  <c r="C359" i="39"/>
  <c r="C358" i="39"/>
  <c r="C355" i="39"/>
  <c r="C350" i="39"/>
  <c r="C349" i="39"/>
  <c r="C341" i="39"/>
  <c r="C328" i="39"/>
  <c r="C315" i="39"/>
  <c r="C301" i="39"/>
  <c r="C300" i="39"/>
  <c r="C299" i="39"/>
  <c r="C298" i="39"/>
  <c r="C297" i="39"/>
  <c r="C302" i="39"/>
  <c r="C291" i="39"/>
  <c r="C287" i="39"/>
  <c r="C279" i="39"/>
  <c r="C277" i="39"/>
  <c r="C272" i="39"/>
  <c r="C270" i="39"/>
  <c r="C269" i="39"/>
  <c r="C257" i="39"/>
  <c r="C260" i="39"/>
  <c r="C258" i="39"/>
  <c r="C252" i="39"/>
  <c r="C244" i="39"/>
  <c r="C240" i="39"/>
  <c r="C237" i="39"/>
  <c r="C230" i="39"/>
  <c r="C226" i="39"/>
  <c r="C219" i="39"/>
  <c r="C217" i="39"/>
  <c r="C216" i="39"/>
  <c r="C213" i="39"/>
  <c r="C206" i="39"/>
  <c r="C202" i="39"/>
  <c r="C192" i="39"/>
  <c r="C195" i="39"/>
  <c r="C193" i="39"/>
  <c r="C149" i="39"/>
  <c r="C112" i="39"/>
  <c r="C107" i="39"/>
  <c r="C103" i="39"/>
  <c r="C102" i="39"/>
  <c r="C94" i="39"/>
  <c r="C91" i="39"/>
  <c r="C80" i="39"/>
  <c r="C84" i="39"/>
  <c r="C81" i="39"/>
  <c r="C75" i="39"/>
  <c r="C70" i="39"/>
  <c r="C69" i="39"/>
  <c r="C68" i="39"/>
  <c r="C67" i="39"/>
  <c r="C62" i="39"/>
  <c r="C60" i="39"/>
  <c r="C56" i="39"/>
  <c r="C53" i="39"/>
  <c r="C50" i="39"/>
  <c r="C47" i="39"/>
  <c r="C32" i="39"/>
  <c r="C31" i="39"/>
  <c r="C17" i="39"/>
  <c r="C14" i="39"/>
  <c r="C8" i="39"/>
  <c r="C7" i="39"/>
  <c r="C5" i="39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/>
  <c r="AD587" i="1"/>
  <c r="AD644" i="1"/>
  <c r="AC587" i="1"/>
  <c r="AC644" i="1"/>
  <c r="AB587" i="1"/>
  <c r="AB644" i="1"/>
  <c r="AA587" i="1"/>
  <c r="AA644" i="1"/>
  <c r="Z587" i="1"/>
  <c r="Z644" i="1"/>
  <c r="Y587" i="1"/>
  <c r="Y644" i="1"/>
  <c r="X587" i="1"/>
  <c r="X644" i="1"/>
  <c r="W587" i="1"/>
  <c r="W644" i="1"/>
  <c r="V587" i="1"/>
  <c r="V644" i="1"/>
  <c r="U587" i="1"/>
  <c r="U644" i="1"/>
  <c r="T587" i="1"/>
  <c r="T644" i="1"/>
  <c r="S587" i="1"/>
  <c r="S644" i="1"/>
  <c r="R587" i="1"/>
  <c r="R644" i="1"/>
  <c r="Q587" i="1"/>
  <c r="Q644" i="1"/>
  <c r="P587" i="1"/>
  <c r="P644" i="1"/>
  <c r="O587" i="1"/>
  <c r="O644" i="1"/>
  <c r="N587" i="1"/>
  <c r="N644" i="1"/>
  <c r="M587" i="1"/>
  <c r="M644" i="1"/>
  <c r="L587" i="1"/>
  <c r="L644" i="1"/>
  <c r="K587" i="1"/>
  <c r="K644" i="1"/>
  <c r="J587" i="1"/>
  <c r="J644" i="1"/>
  <c r="I587" i="1"/>
  <c r="I644" i="1"/>
  <c r="H587" i="1"/>
  <c r="H644" i="1"/>
  <c r="G587" i="1"/>
  <c r="G644" i="1"/>
  <c r="F587" i="1"/>
  <c r="F644" i="1"/>
  <c r="E587" i="1"/>
  <c r="E644" i="1"/>
  <c r="D587" i="1"/>
  <c r="D644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/>
  <c r="AD568" i="1"/>
  <c r="AD629" i="1"/>
  <c r="AC568" i="1"/>
  <c r="AC629" i="1"/>
  <c r="AB568" i="1"/>
  <c r="AB629" i="1"/>
  <c r="AA568" i="1"/>
  <c r="AA629" i="1"/>
  <c r="Z568" i="1"/>
  <c r="Z629" i="1"/>
  <c r="Y568" i="1"/>
  <c r="Y629" i="1"/>
  <c r="X568" i="1"/>
  <c r="X629" i="1"/>
  <c r="W568" i="1"/>
  <c r="W629" i="1"/>
  <c r="V568" i="1"/>
  <c r="V629" i="1"/>
  <c r="U568" i="1"/>
  <c r="U629" i="1"/>
  <c r="T568" i="1"/>
  <c r="T629" i="1"/>
  <c r="S568" i="1"/>
  <c r="S629" i="1"/>
  <c r="R568" i="1"/>
  <c r="R629" i="1"/>
  <c r="Q568" i="1"/>
  <c r="Q629" i="1"/>
  <c r="P568" i="1"/>
  <c r="P629" i="1"/>
  <c r="O568" i="1"/>
  <c r="O629" i="1"/>
  <c r="N568" i="1"/>
  <c r="N629" i="1"/>
  <c r="M568" i="1"/>
  <c r="M629" i="1"/>
  <c r="L568" i="1"/>
  <c r="L629" i="1"/>
  <c r="K568" i="1"/>
  <c r="K629" i="1"/>
  <c r="J568" i="1"/>
  <c r="J629" i="1"/>
  <c r="I568" i="1"/>
  <c r="I629" i="1"/>
  <c r="H568" i="1"/>
  <c r="H629" i="1"/>
  <c r="G568" i="1"/>
  <c r="G629" i="1"/>
  <c r="F568" i="1"/>
  <c r="F629" i="1"/>
  <c r="E568" i="1"/>
  <c r="E629" i="1"/>
  <c r="D568" i="1"/>
  <c r="D629" i="1"/>
  <c r="AE565" i="1"/>
  <c r="AE628" i="1"/>
  <c r="AD565" i="1"/>
  <c r="AD628" i="1"/>
  <c r="AC565" i="1"/>
  <c r="AC628" i="1"/>
  <c r="AB565" i="1"/>
  <c r="AB628" i="1"/>
  <c r="AA565" i="1"/>
  <c r="AA628" i="1"/>
  <c r="Z565" i="1"/>
  <c r="Z628" i="1"/>
  <c r="Y565" i="1"/>
  <c r="Y628" i="1"/>
  <c r="X565" i="1"/>
  <c r="X628" i="1"/>
  <c r="W565" i="1"/>
  <c r="W628" i="1"/>
  <c r="V565" i="1"/>
  <c r="V628" i="1"/>
  <c r="U565" i="1"/>
  <c r="U628" i="1"/>
  <c r="T565" i="1"/>
  <c r="T628" i="1"/>
  <c r="S565" i="1"/>
  <c r="S628" i="1"/>
  <c r="R565" i="1"/>
  <c r="R628" i="1"/>
  <c r="Q565" i="1"/>
  <c r="Q628" i="1"/>
  <c r="P565" i="1"/>
  <c r="P628" i="1"/>
  <c r="O565" i="1"/>
  <c r="O628" i="1"/>
  <c r="N565" i="1"/>
  <c r="N628" i="1"/>
  <c r="M565" i="1"/>
  <c r="M628" i="1"/>
  <c r="L565" i="1"/>
  <c r="L628" i="1"/>
  <c r="K565" i="1"/>
  <c r="K628" i="1"/>
  <c r="J565" i="1"/>
  <c r="J628" i="1"/>
  <c r="I565" i="1"/>
  <c r="I628" i="1"/>
  <c r="H565" i="1"/>
  <c r="H628" i="1"/>
  <c r="G565" i="1"/>
  <c r="G628" i="1"/>
  <c r="F565" i="1"/>
  <c r="F628" i="1"/>
  <c r="E565" i="1"/>
  <c r="E628" i="1"/>
  <c r="D565" i="1"/>
  <c r="D628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/>
  <c r="AD520" i="1"/>
  <c r="AD612" i="1"/>
  <c r="AC520" i="1"/>
  <c r="AC612" i="1"/>
  <c r="AB520" i="1"/>
  <c r="AB612" i="1"/>
  <c r="AA520" i="1"/>
  <c r="AA612" i="1"/>
  <c r="Z520" i="1"/>
  <c r="Z612" i="1"/>
  <c r="Y520" i="1"/>
  <c r="Y612" i="1"/>
  <c r="X520" i="1"/>
  <c r="X612" i="1"/>
  <c r="W520" i="1"/>
  <c r="W612" i="1"/>
  <c r="V520" i="1"/>
  <c r="V612" i="1"/>
  <c r="U520" i="1"/>
  <c r="U612" i="1"/>
  <c r="T520" i="1"/>
  <c r="T612" i="1"/>
  <c r="S520" i="1"/>
  <c r="S612" i="1"/>
  <c r="R520" i="1"/>
  <c r="R612" i="1"/>
  <c r="Q520" i="1"/>
  <c r="Q612" i="1"/>
  <c r="P520" i="1"/>
  <c r="P612" i="1"/>
  <c r="O520" i="1"/>
  <c r="O612" i="1"/>
  <c r="N520" i="1"/>
  <c r="N612" i="1"/>
  <c r="M520" i="1"/>
  <c r="M612" i="1"/>
  <c r="L520" i="1"/>
  <c r="L612" i="1"/>
  <c r="K520" i="1"/>
  <c r="K612" i="1"/>
  <c r="J520" i="1"/>
  <c r="J612" i="1"/>
  <c r="I520" i="1"/>
  <c r="I612" i="1"/>
  <c r="H520" i="1"/>
  <c r="H612" i="1"/>
  <c r="G520" i="1"/>
  <c r="G612" i="1"/>
  <c r="F520" i="1"/>
  <c r="F612" i="1"/>
  <c r="E520" i="1"/>
  <c r="E612" i="1"/>
  <c r="D520" i="1"/>
  <c r="D612" i="1"/>
  <c r="AE472" i="1"/>
  <c r="AE605" i="1"/>
  <c r="AD472" i="1"/>
  <c r="AD605" i="1"/>
  <c r="AC472" i="1"/>
  <c r="AC605" i="1"/>
  <c r="AB472" i="1"/>
  <c r="AB605" i="1"/>
  <c r="AA472" i="1"/>
  <c r="AA605" i="1"/>
  <c r="Z472" i="1"/>
  <c r="Z605" i="1"/>
  <c r="Y472" i="1"/>
  <c r="Y605" i="1"/>
  <c r="X472" i="1"/>
  <c r="X605" i="1"/>
  <c r="W472" i="1"/>
  <c r="W605" i="1"/>
  <c r="V472" i="1"/>
  <c r="V605" i="1"/>
  <c r="U472" i="1"/>
  <c r="U605" i="1"/>
  <c r="T472" i="1"/>
  <c r="T605" i="1"/>
  <c r="S472" i="1"/>
  <c r="S605" i="1"/>
  <c r="R472" i="1"/>
  <c r="R605" i="1"/>
  <c r="Q472" i="1"/>
  <c r="Q605" i="1"/>
  <c r="P472" i="1"/>
  <c r="P605" i="1"/>
  <c r="O472" i="1"/>
  <c r="O605" i="1"/>
  <c r="N472" i="1"/>
  <c r="N605" i="1"/>
  <c r="M472" i="1"/>
  <c r="M605" i="1"/>
  <c r="L472" i="1"/>
  <c r="L605" i="1"/>
  <c r="K472" i="1"/>
  <c r="K605" i="1"/>
  <c r="J472" i="1"/>
  <c r="J605" i="1"/>
  <c r="I472" i="1"/>
  <c r="I605" i="1"/>
  <c r="H472" i="1"/>
  <c r="H605" i="1"/>
  <c r="G472" i="1"/>
  <c r="G605" i="1"/>
  <c r="F472" i="1"/>
  <c r="F605" i="1"/>
  <c r="E472" i="1"/>
  <c r="E605" i="1"/>
  <c r="D472" i="1"/>
  <c r="D605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/>
  <c r="AD137" i="1"/>
  <c r="AD487" i="1"/>
  <c r="AC137" i="1"/>
  <c r="AC487" i="1"/>
  <c r="AB137" i="1"/>
  <c r="AB487" i="1"/>
  <c r="AA137" i="1"/>
  <c r="AA487" i="1"/>
  <c r="Z137" i="1"/>
  <c r="Z487" i="1"/>
  <c r="Y137" i="1"/>
  <c r="Y487" i="1"/>
  <c r="X137" i="1"/>
  <c r="X487" i="1"/>
  <c r="W137" i="1"/>
  <c r="W487" i="1"/>
  <c r="V137" i="1"/>
  <c r="V487" i="1"/>
  <c r="U137" i="1"/>
  <c r="U487" i="1"/>
  <c r="T137" i="1"/>
  <c r="T487" i="1"/>
  <c r="S137" i="1"/>
  <c r="S487" i="1"/>
  <c r="R137" i="1"/>
  <c r="R487" i="1"/>
  <c r="Q137" i="1"/>
  <c r="Q487" i="1"/>
  <c r="P137" i="1"/>
  <c r="P487" i="1"/>
  <c r="O137" i="1"/>
  <c r="O487" i="1"/>
  <c r="N137" i="1"/>
  <c r="N487" i="1"/>
  <c r="M137" i="1"/>
  <c r="M487" i="1"/>
  <c r="L137" i="1"/>
  <c r="L487" i="1"/>
  <c r="K137" i="1"/>
  <c r="K487" i="1"/>
  <c r="J137" i="1"/>
  <c r="J487" i="1"/>
  <c r="I137" i="1"/>
  <c r="I487" i="1"/>
  <c r="H137" i="1"/>
  <c r="H487" i="1"/>
  <c r="G137" i="1"/>
  <c r="G487" i="1"/>
  <c r="F137" i="1"/>
  <c r="F487" i="1"/>
  <c r="E137" i="1"/>
  <c r="E487" i="1"/>
  <c r="D137" i="1"/>
  <c r="D487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AE102" i="1"/>
  <c r="AE466" i="1"/>
  <c r="AD102" i="1"/>
  <c r="AD466" i="1"/>
  <c r="AC102" i="1"/>
  <c r="AC466" i="1"/>
  <c r="AB102" i="1"/>
  <c r="AB466" i="1"/>
  <c r="AA102" i="1"/>
  <c r="AA466" i="1"/>
  <c r="Z102" i="1"/>
  <c r="Z466" i="1"/>
  <c r="Y102" i="1"/>
  <c r="Y466" i="1"/>
  <c r="X102" i="1"/>
  <c r="X466" i="1"/>
  <c r="W102" i="1"/>
  <c r="W466" i="1"/>
  <c r="V102" i="1"/>
  <c r="V466" i="1"/>
  <c r="U102" i="1"/>
  <c r="U466" i="1"/>
  <c r="T102" i="1"/>
  <c r="T466" i="1"/>
  <c r="S102" i="1"/>
  <c r="S466" i="1"/>
  <c r="R102" i="1"/>
  <c r="R466" i="1"/>
  <c r="Q102" i="1"/>
  <c r="Q466" i="1"/>
  <c r="P102" i="1"/>
  <c r="P466" i="1"/>
  <c r="O102" i="1"/>
  <c r="O466" i="1"/>
  <c r="N102" i="1"/>
  <c r="N466" i="1"/>
  <c r="M102" i="1"/>
  <c r="M466" i="1"/>
  <c r="L102" i="1"/>
  <c r="L466" i="1"/>
  <c r="K102" i="1"/>
  <c r="K466" i="1"/>
  <c r="J102" i="1"/>
  <c r="J466" i="1"/>
  <c r="I102" i="1"/>
  <c r="I466" i="1"/>
  <c r="H102" i="1"/>
  <c r="H466" i="1"/>
  <c r="G102" i="1"/>
  <c r="G466" i="1"/>
  <c r="F102" i="1"/>
  <c r="F466" i="1"/>
  <c r="E102" i="1"/>
  <c r="E466" i="1"/>
  <c r="D102" i="1"/>
  <c r="D466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44" i="1"/>
  <c r="C628" i="1"/>
  <c r="C609" i="1"/>
  <c r="C608" i="1"/>
  <c r="C607" i="1"/>
  <c r="C605" i="1"/>
  <c r="C587" i="1"/>
  <c r="C572" i="1"/>
  <c r="C568" i="1"/>
  <c r="C629" i="1"/>
  <c r="C565" i="1"/>
  <c r="C549" i="1"/>
  <c r="C536" i="1"/>
  <c r="C525" i="1"/>
  <c r="C520" i="1"/>
  <c r="C612" i="1"/>
  <c r="C487" i="1"/>
  <c r="C472" i="1"/>
  <c r="C467" i="1"/>
  <c r="C466" i="1"/>
  <c r="C409" i="1"/>
  <c r="C407" i="1"/>
  <c r="C399" i="1"/>
  <c r="C380" i="1"/>
  <c r="C377" i="1"/>
  <c r="C374" i="1"/>
  <c r="C371" i="1"/>
  <c r="C368" i="1"/>
  <c r="C367" i="1"/>
  <c r="C364" i="1"/>
  <c r="C355" i="1"/>
  <c r="C350" i="1"/>
  <c r="C341" i="1"/>
  <c r="C328" i="1"/>
  <c r="C315" i="1"/>
  <c r="C302" i="1"/>
  <c r="C301" i="1"/>
  <c r="C300" i="1"/>
  <c r="C291" i="1"/>
  <c r="C252" i="1"/>
  <c r="C213" i="1"/>
  <c r="C206" i="1"/>
  <c r="C202" i="1"/>
  <c r="C195" i="1"/>
  <c r="C193" i="1"/>
  <c r="C149" i="1"/>
  <c r="C141" i="1"/>
  <c r="C137" i="1"/>
  <c r="C112" i="1"/>
  <c r="C107" i="1"/>
  <c r="C103" i="1"/>
  <c r="C102" i="1"/>
  <c r="C94" i="1"/>
  <c r="C75" i="1"/>
  <c r="C70" i="1"/>
  <c r="C69" i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Q629" i="5"/>
  <c r="P629" i="5"/>
  <c r="AD628" i="5"/>
  <c r="AC628" i="5"/>
  <c r="N628" i="5"/>
  <c r="M628" i="5"/>
  <c r="U612" i="5"/>
  <c r="T612" i="5"/>
  <c r="E612" i="5"/>
  <c r="D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/>
  <c r="AD587" i="5"/>
  <c r="AD644" i="5"/>
  <c r="AC587" i="5"/>
  <c r="AC644" i="5"/>
  <c r="AB587" i="5"/>
  <c r="AB644" i="5"/>
  <c r="AA587" i="5"/>
  <c r="AA644" i="5"/>
  <c r="Z587" i="5"/>
  <c r="Z644" i="5"/>
  <c r="Y587" i="5"/>
  <c r="Y644" i="5"/>
  <c r="X587" i="5"/>
  <c r="X644" i="5"/>
  <c r="W587" i="5"/>
  <c r="W644" i="5"/>
  <c r="V587" i="5"/>
  <c r="V644" i="5"/>
  <c r="U587" i="5"/>
  <c r="U644" i="5"/>
  <c r="T587" i="5"/>
  <c r="T644" i="5"/>
  <c r="S587" i="5"/>
  <c r="S644" i="5"/>
  <c r="R587" i="5"/>
  <c r="R644" i="5"/>
  <c r="Q587" i="5"/>
  <c r="Q644" i="5"/>
  <c r="P587" i="5"/>
  <c r="P644" i="5"/>
  <c r="O587" i="5"/>
  <c r="O644" i="5"/>
  <c r="N587" i="5"/>
  <c r="N644" i="5"/>
  <c r="M587" i="5"/>
  <c r="M644" i="5"/>
  <c r="L587" i="5"/>
  <c r="L644" i="5"/>
  <c r="K587" i="5"/>
  <c r="K644" i="5"/>
  <c r="J587" i="5"/>
  <c r="J644" i="5"/>
  <c r="I587" i="5"/>
  <c r="I644" i="5"/>
  <c r="H587" i="5"/>
  <c r="H644" i="5"/>
  <c r="G587" i="5"/>
  <c r="G644" i="5"/>
  <c r="F587" i="5"/>
  <c r="F644" i="5"/>
  <c r="E587" i="5"/>
  <c r="E644" i="5"/>
  <c r="D587" i="5"/>
  <c r="D644" i="5"/>
  <c r="C587" i="5"/>
  <c r="C644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/>
  <c r="AD568" i="5"/>
  <c r="AD629" i="5"/>
  <c r="AC568" i="5"/>
  <c r="AC629" i="5"/>
  <c r="AB568" i="5"/>
  <c r="AB629" i="5"/>
  <c r="AA568" i="5"/>
  <c r="AA629" i="5"/>
  <c r="Z568" i="5"/>
  <c r="Z629" i="5"/>
  <c r="Y568" i="5"/>
  <c r="Y629" i="5"/>
  <c r="X568" i="5"/>
  <c r="X629" i="5"/>
  <c r="W568" i="5"/>
  <c r="W629" i="5"/>
  <c r="V568" i="5"/>
  <c r="V629" i="5"/>
  <c r="U568" i="5"/>
  <c r="U629" i="5"/>
  <c r="T568" i="5"/>
  <c r="T629" i="5"/>
  <c r="S568" i="5"/>
  <c r="S629" i="5"/>
  <c r="R568" i="5"/>
  <c r="R629" i="5"/>
  <c r="Q568" i="5"/>
  <c r="P568" i="5"/>
  <c r="O568" i="5"/>
  <c r="O629" i="5"/>
  <c r="N568" i="5"/>
  <c r="N629" i="5"/>
  <c r="M568" i="5"/>
  <c r="M629" i="5"/>
  <c r="L568" i="5"/>
  <c r="L629" i="5"/>
  <c r="K568" i="5"/>
  <c r="K629" i="5"/>
  <c r="J568" i="5"/>
  <c r="J629" i="5"/>
  <c r="I568" i="5"/>
  <c r="I629" i="5"/>
  <c r="H568" i="5"/>
  <c r="H629" i="5"/>
  <c r="G568" i="5"/>
  <c r="G629" i="5"/>
  <c r="F568" i="5"/>
  <c r="F629" i="5"/>
  <c r="E568" i="5"/>
  <c r="E629" i="5"/>
  <c r="D568" i="5"/>
  <c r="D629" i="5"/>
  <c r="C568" i="5"/>
  <c r="C629" i="5"/>
  <c r="AE565" i="5"/>
  <c r="AE628" i="5"/>
  <c r="AD565" i="5"/>
  <c r="AC565" i="5"/>
  <c r="AB565" i="5"/>
  <c r="AB628" i="5"/>
  <c r="AA565" i="5"/>
  <c r="AA628" i="5"/>
  <c r="Z565" i="5"/>
  <c r="Z628" i="5"/>
  <c r="Y565" i="5"/>
  <c r="Y628" i="5"/>
  <c r="X565" i="5"/>
  <c r="X628" i="5"/>
  <c r="W565" i="5"/>
  <c r="W628" i="5"/>
  <c r="V565" i="5"/>
  <c r="V628" i="5"/>
  <c r="U565" i="5"/>
  <c r="U628" i="5"/>
  <c r="T565" i="5"/>
  <c r="T628" i="5"/>
  <c r="S565" i="5"/>
  <c r="S628" i="5"/>
  <c r="R565" i="5"/>
  <c r="R628" i="5"/>
  <c r="Q565" i="5"/>
  <c r="Q628" i="5"/>
  <c r="P565" i="5"/>
  <c r="P628" i="5"/>
  <c r="O565" i="5"/>
  <c r="O628" i="5"/>
  <c r="N565" i="5"/>
  <c r="M565" i="5"/>
  <c r="L565" i="5"/>
  <c r="L628" i="5"/>
  <c r="K565" i="5"/>
  <c r="K628" i="5"/>
  <c r="J565" i="5"/>
  <c r="J628" i="5"/>
  <c r="I565" i="5"/>
  <c r="I628" i="5"/>
  <c r="H565" i="5"/>
  <c r="H628" i="5"/>
  <c r="G565" i="5"/>
  <c r="G628" i="5"/>
  <c r="F565" i="5"/>
  <c r="F628" i="5"/>
  <c r="E565" i="5"/>
  <c r="E628" i="5"/>
  <c r="D565" i="5"/>
  <c r="D628" i="5"/>
  <c r="C565" i="5"/>
  <c r="C628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/>
  <c r="AD520" i="5"/>
  <c r="AD612" i="5"/>
  <c r="AC520" i="5"/>
  <c r="AC612" i="5"/>
  <c r="AB520" i="5"/>
  <c r="AB612" i="5"/>
  <c r="AA520" i="5"/>
  <c r="AA612" i="5"/>
  <c r="Z520" i="5"/>
  <c r="Z612" i="5"/>
  <c r="Y520" i="5"/>
  <c r="Y612" i="5"/>
  <c r="X520" i="5"/>
  <c r="X612" i="5"/>
  <c r="W520" i="5"/>
  <c r="W612" i="5"/>
  <c r="V520" i="5"/>
  <c r="V612" i="5"/>
  <c r="U520" i="5"/>
  <c r="T520" i="5"/>
  <c r="S520" i="5"/>
  <c r="S612" i="5"/>
  <c r="R520" i="5"/>
  <c r="R612" i="5"/>
  <c r="Q520" i="5"/>
  <c r="Q612" i="5"/>
  <c r="P520" i="5"/>
  <c r="P612" i="5"/>
  <c r="O520" i="5"/>
  <c r="O612" i="5"/>
  <c r="N520" i="5"/>
  <c r="N612" i="5"/>
  <c r="M520" i="5"/>
  <c r="M612" i="5"/>
  <c r="L520" i="5"/>
  <c r="L612" i="5"/>
  <c r="K520" i="5"/>
  <c r="K612" i="5"/>
  <c r="J520" i="5"/>
  <c r="J612" i="5"/>
  <c r="I520" i="5"/>
  <c r="I612" i="5"/>
  <c r="H520" i="5"/>
  <c r="H612" i="5"/>
  <c r="G520" i="5"/>
  <c r="G612" i="5"/>
  <c r="F520" i="5"/>
  <c r="F612" i="5"/>
  <c r="E520" i="5"/>
  <c r="D520" i="5"/>
  <c r="C520" i="5"/>
  <c r="C612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D472" i="5"/>
  <c r="AC472" i="5"/>
  <c r="AB472" i="5"/>
  <c r="AB605" i="5"/>
  <c r="AA472" i="5"/>
  <c r="Z472" i="5"/>
  <c r="Z605" i="5"/>
  <c r="Y472" i="5"/>
  <c r="X472" i="5"/>
  <c r="X605" i="5"/>
  <c r="W472" i="5"/>
  <c r="V472" i="5"/>
  <c r="V605" i="5"/>
  <c r="U472" i="5"/>
  <c r="T472" i="5"/>
  <c r="T605" i="5"/>
  <c r="S472" i="5"/>
  <c r="R472" i="5"/>
  <c r="Q472" i="5"/>
  <c r="P472" i="5"/>
  <c r="P605" i="5"/>
  <c r="O472" i="5"/>
  <c r="N472" i="5"/>
  <c r="M472" i="5"/>
  <c r="L472" i="5"/>
  <c r="L605" i="5"/>
  <c r="K472" i="5"/>
  <c r="K605" i="5"/>
  <c r="J472" i="5"/>
  <c r="J605" i="5"/>
  <c r="I472" i="5"/>
  <c r="H472" i="5"/>
  <c r="H605" i="5"/>
  <c r="G472" i="5"/>
  <c r="F472" i="5"/>
  <c r="F605" i="5"/>
  <c r="E472" i="5"/>
  <c r="D472" i="5"/>
  <c r="D605" i="5"/>
  <c r="C472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/>
  <c r="C399" i="5"/>
  <c r="C380" i="5"/>
  <c r="C377" i="5"/>
  <c r="C374" i="5"/>
  <c r="C371" i="5"/>
  <c r="C368" i="5"/>
  <c r="C367" i="5"/>
  <c r="C364" i="5"/>
  <c r="C355" i="5"/>
  <c r="C350" i="5"/>
  <c r="C341" i="5"/>
  <c r="C328" i="5"/>
  <c r="C315" i="5"/>
  <c r="C302" i="5"/>
  <c r="C301" i="5"/>
  <c r="C300" i="5"/>
  <c r="C291" i="5"/>
  <c r="C279" i="5"/>
  <c r="C277" i="5"/>
  <c r="C272" i="5"/>
  <c r="C270" i="5"/>
  <c r="C269" i="5"/>
  <c r="C260" i="5"/>
  <c r="C258" i="5"/>
  <c r="C244" i="5"/>
  <c r="C240" i="5"/>
  <c r="C149" i="5"/>
  <c r="C112" i="5"/>
  <c r="AD466" i="5"/>
  <c r="Z466" i="5"/>
  <c r="V466" i="5"/>
  <c r="R466" i="5"/>
  <c r="N466" i="5"/>
  <c r="J466" i="5"/>
  <c r="F466" i="5"/>
  <c r="C107" i="5"/>
  <c r="AE466" i="5"/>
  <c r="AC466" i="5"/>
  <c r="AA466" i="5"/>
  <c r="Y466" i="5"/>
  <c r="W466" i="5"/>
  <c r="U466" i="5"/>
  <c r="S466" i="5"/>
  <c r="Q466" i="5"/>
  <c r="O466" i="5"/>
  <c r="M466" i="5"/>
  <c r="K466" i="5"/>
  <c r="I466" i="5"/>
  <c r="G466" i="5"/>
  <c r="E466" i="5"/>
  <c r="C103" i="5"/>
  <c r="C102" i="5"/>
  <c r="C466" i="5"/>
  <c r="AB466" i="5"/>
  <c r="X466" i="5"/>
  <c r="T466" i="5"/>
  <c r="P466" i="5"/>
  <c r="L466" i="5"/>
  <c r="H466" i="5"/>
  <c r="D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/>
  <c r="AD520" i="2"/>
  <c r="AD612" i="2"/>
  <c r="AC520" i="2"/>
  <c r="AC612" i="2"/>
  <c r="AB520" i="2"/>
  <c r="AB612" i="2"/>
  <c r="AA520" i="2"/>
  <c r="AA612" i="2"/>
  <c r="Z520" i="2"/>
  <c r="Z612" i="2"/>
  <c r="Y520" i="2"/>
  <c r="Y612" i="2"/>
  <c r="X520" i="2"/>
  <c r="X612" i="2"/>
  <c r="W520" i="2"/>
  <c r="W612" i="2"/>
  <c r="V520" i="2"/>
  <c r="V612" i="2"/>
  <c r="U520" i="2"/>
  <c r="U612" i="2"/>
  <c r="T520" i="2"/>
  <c r="T612" i="2"/>
  <c r="S520" i="2"/>
  <c r="S612" i="2"/>
  <c r="R520" i="2"/>
  <c r="R612" i="2"/>
  <c r="Q520" i="2"/>
  <c r="Q612" i="2"/>
  <c r="P520" i="2"/>
  <c r="P612" i="2"/>
  <c r="O520" i="2"/>
  <c r="O612" i="2"/>
  <c r="N520" i="2"/>
  <c r="N612" i="2"/>
  <c r="M520" i="2"/>
  <c r="M612" i="2"/>
  <c r="L520" i="2"/>
  <c r="L612" i="2"/>
  <c r="K520" i="2"/>
  <c r="K612" i="2"/>
  <c r="J520" i="2"/>
  <c r="J612" i="2"/>
  <c r="I520" i="2"/>
  <c r="I612" i="2"/>
  <c r="H520" i="2"/>
  <c r="H612" i="2"/>
  <c r="G520" i="2"/>
  <c r="G612" i="2"/>
  <c r="F520" i="2"/>
  <c r="F612" i="2"/>
  <c r="E520" i="2"/>
  <c r="E612" i="2"/>
  <c r="D520" i="2"/>
  <c r="D612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426" i="2"/>
  <c r="C193" i="2"/>
  <c r="C612" i="2"/>
  <c r="C611" i="2"/>
  <c r="C609" i="2"/>
  <c r="C545" i="2"/>
  <c r="C541" i="2"/>
  <c r="C536" i="2"/>
  <c r="C530" i="2"/>
  <c r="C525" i="2"/>
  <c r="C520" i="2"/>
  <c r="C279" i="2"/>
  <c r="C277" i="2"/>
  <c r="C272" i="2"/>
  <c r="C270" i="2"/>
  <c r="C269" i="2"/>
  <c r="C257" i="2"/>
  <c r="C260" i="2"/>
  <c r="C258" i="2"/>
  <c r="C252" i="2"/>
  <c r="C244" i="2"/>
  <c r="C240" i="2"/>
  <c r="C237" i="2"/>
  <c r="C230" i="2"/>
  <c r="C226" i="2"/>
  <c r="C219" i="2"/>
  <c r="C217" i="2"/>
  <c r="C216" i="2"/>
  <c r="C213" i="2"/>
  <c r="C206" i="2"/>
  <c r="C202" i="2"/>
  <c r="C195" i="2"/>
  <c r="C607" i="41"/>
  <c r="C5" i="41"/>
  <c r="C67" i="41"/>
  <c r="C257" i="41"/>
  <c r="C191" i="41"/>
  <c r="C67" i="40"/>
  <c r="C5" i="40"/>
  <c r="C257" i="40"/>
  <c r="C191" i="40"/>
  <c r="H657" i="39"/>
  <c r="X657" i="39"/>
  <c r="C191" i="39"/>
  <c r="C192" i="1"/>
  <c r="C257" i="5"/>
  <c r="C605" i="5"/>
  <c r="G605" i="5"/>
  <c r="O605" i="5"/>
  <c r="S605" i="5"/>
  <c r="W605" i="5"/>
  <c r="AA605" i="5"/>
  <c r="AE605" i="5"/>
  <c r="N605" i="5"/>
  <c r="R605" i="5"/>
  <c r="AD605" i="5"/>
  <c r="E605" i="5"/>
  <c r="I605" i="5"/>
  <c r="M605" i="5"/>
  <c r="Q605" i="5"/>
  <c r="U605" i="5"/>
  <c r="Y605" i="5"/>
  <c r="AC605" i="5"/>
  <c r="C192" i="2"/>
  <c r="C187" i="2"/>
  <c r="C182" i="2"/>
  <c r="C178" i="2"/>
  <c r="C174" i="2"/>
  <c r="C173" i="2"/>
  <c r="C161" i="2"/>
  <c r="C160" i="2"/>
  <c r="C107" i="44"/>
  <c r="C67" i="44"/>
  <c r="C27" i="44"/>
  <c r="C87" i="44"/>
  <c r="W391" i="65" l="1"/>
  <c r="K568" i="65"/>
  <c r="K629" i="65" s="1"/>
  <c r="AD13" i="67"/>
  <c r="C118" i="70"/>
  <c r="C55" i="71"/>
  <c r="D55" i="71" s="1"/>
  <c r="C120" i="70"/>
  <c r="C54" i="71"/>
  <c r="D54" i="71" s="1"/>
  <c r="C34" i="71"/>
  <c r="D34" i="71" s="1"/>
  <c r="C22" i="70"/>
  <c r="C36" i="71"/>
  <c r="D36" i="71" s="1"/>
  <c r="C67" i="70"/>
  <c r="C9" i="71"/>
  <c r="D9" i="71" s="1"/>
  <c r="C112" i="70"/>
  <c r="C12" i="71"/>
  <c r="D12" i="71" s="1"/>
  <c r="C16" i="70"/>
  <c r="D148" i="70"/>
  <c r="D146" i="70"/>
  <c r="D149" i="70"/>
  <c r="C155" i="70"/>
  <c r="C62" i="71"/>
  <c r="D62" i="71" s="1"/>
  <c r="C53" i="71"/>
  <c r="D53" i="71" s="1"/>
  <c r="C113" i="70"/>
  <c r="C64" i="71"/>
  <c r="D64" i="71" s="1"/>
  <c r="C101" i="70"/>
  <c r="C152" i="70"/>
  <c r="C59" i="71"/>
  <c r="D59" i="71" s="1"/>
  <c r="C145" i="70"/>
  <c r="C47" i="71"/>
  <c r="D47" i="71" s="1"/>
  <c r="C139" i="70"/>
  <c r="C38" i="71"/>
  <c r="D38" i="71" s="1"/>
  <c r="C51" i="71"/>
  <c r="D51" i="71" s="1"/>
  <c r="C122" i="70"/>
  <c r="C44" i="71"/>
  <c r="D44" i="71" s="1"/>
  <c r="C142" i="70"/>
  <c r="C29" i="71"/>
  <c r="D29" i="71" s="1"/>
  <c r="C92" i="70"/>
  <c r="C133" i="70"/>
  <c r="C19" i="71"/>
  <c r="D19" i="71" s="1"/>
  <c r="C8" i="71"/>
  <c r="D8" i="71" s="1"/>
  <c r="C128" i="70"/>
  <c r="C37" i="71"/>
  <c r="D37" i="71" s="1"/>
  <c r="C35" i="70"/>
  <c r="C132" i="70"/>
  <c r="C18" i="71"/>
  <c r="D18" i="71" s="1"/>
  <c r="C117" i="70"/>
  <c r="C7" i="71"/>
  <c r="D7" i="71" s="1"/>
  <c r="C40" i="71"/>
  <c r="D40" i="71" s="1"/>
  <c r="C140" i="70"/>
  <c r="C35" i="71"/>
  <c r="D35" i="71" s="1"/>
  <c r="C138" i="70"/>
  <c r="C30" i="71"/>
  <c r="D30" i="71" s="1"/>
  <c r="C63" i="70"/>
  <c r="C21" i="71"/>
  <c r="D21" i="71" s="1"/>
  <c r="C18" i="70"/>
  <c r="D147" i="70"/>
  <c r="C115" i="70"/>
  <c r="C42" i="71"/>
  <c r="D42" i="71" s="1"/>
  <c r="C43" i="71"/>
  <c r="D43" i="71" s="1"/>
  <c r="C119" i="70"/>
  <c r="C144" i="70"/>
  <c r="C46" i="71"/>
  <c r="D46" i="71" s="1"/>
  <c r="C88" i="70"/>
  <c r="C39" i="71"/>
  <c r="D39" i="71" s="1"/>
  <c r="C41" i="71"/>
  <c r="D41" i="71" s="1"/>
  <c r="C141" i="70"/>
  <c r="C137" i="70"/>
  <c r="C31" i="71"/>
  <c r="D31" i="71" s="1"/>
  <c r="C15" i="71"/>
  <c r="D15" i="71" s="1"/>
  <c r="C130" i="70"/>
  <c r="C33" i="71"/>
  <c r="D33" i="71" s="1"/>
  <c r="C33" i="70"/>
  <c r="C28" i="71"/>
  <c r="D28" i="71" s="1"/>
  <c r="C136" i="70"/>
  <c r="C104" i="70"/>
  <c r="C14" i="71"/>
  <c r="D14" i="71" s="1"/>
  <c r="C17" i="71"/>
  <c r="D17" i="71" s="1"/>
  <c r="C96" i="70"/>
  <c r="C25" i="71"/>
  <c r="D25" i="71" s="1"/>
  <c r="C12" i="70"/>
  <c r="C20" i="71"/>
  <c r="D20" i="71" s="1"/>
  <c r="C134" i="70"/>
  <c r="D153" i="70"/>
  <c r="D150" i="70"/>
  <c r="D158" i="70"/>
  <c r="C151" i="70"/>
  <c r="C58" i="71"/>
  <c r="D58" i="71" s="1"/>
  <c r="C143" i="70"/>
  <c r="C45" i="71"/>
  <c r="D45" i="71" s="1"/>
  <c r="C156" i="70"/>
  <c r="C63" i="71"/>
  <c r="D63" i="71" s="1"/>
  <c r="C61" i="71"/>
  <c r="D61" i="71" s="1"/>
  <c r="C154" i="70"/>
  <c r="C50" i="71"/>
  <c r="D50" i="71" s="1"/>
  <c r="C121" i="70"/>
  <c r="C11" i="71"/>
  <c r="D11" i="71" s="1"/>
  <c r="C109" i="70"/>
  <c r="C127" i="70"/>
  <c r="C5" i="71"/>
  <c r="D5" i="71" s="1"/>
  <c r="C10" i="71"/>
  <c r="D10" i="71" s="1"/>
  <c r="C129" i="70"/>
  <c r="C4" i="71"/>
  <c r="D4" i="71" s="1"/>
  <c r="C126" i="70"/>
  <c r="C68" i="70"/>
  <c r="C26" i="71"/>
  <c r="D26" i="71" s="1"/>
  <c r="C102" i="70"/>
  <c r="C13" i="71"/>
  <c r="D13" i="71" s="1"/>
  <c r="AF13" i="67"/>
  <c r="C48" i="70"/>
  <c r="C3" i="71"/>
  <c r="C32" i="71"/>
  <c r="D32" i="71" s="1"/>
  <c r="C32" i="70"/>
  <c r="C22" i="71"/>
  <c r="D22" i="71" s="1"/>
  <c r="C43" i="70"/>
  <c r="C16" i="71"/>
  <c r="D16" i="71" s="1"/>
  <c r="C131" i="70"/>
  <c r="C110" i="70"/>
  <c r="C6" i="71"/>
  <c r="D6" i="71" s="1"/>
  <c r="D135" i="70"/>
  <c r="W571" i="65"/>
  <c r="W630" i="65" s="1"/>
  <c r="S407" i="65"/>
  <c r="AA415" i="65"/>
  <c r="O568" i="65"/>
  <c r="O629" i="65" s="1"/>
  <c r="K559" i="65"/>
  <c r="K626" i="65" s="1"/>
  <c r="K383" i="65"/>
  <c r="N562" i="65"/>
  <c r="N627" i="65" s="1"/>
  <c r="AA571" i="65"/>
  <c r="AA630" i="65" s="1"/>
  <c r="S568" i="65"/>
  <c r="S629" i="65" s="1"/>
  <c r="AE391" i="65"/>
  <c r="G562" i="65"/>
  <c r="G627" i="65" s="1"/>
  <c r="G383" i="65"/>
  <c r="W415" i="65"/>
  <c r="W407" i="65"/>
  <c r="O407" i="65"/>
  <c r="G559" i="65"/>
  <c r="G626" i="65" s="1"/>
  <c r="D559" i="65"/>
  <c r="D626" i="65" s="1"/>
  <c r="P415" i="65"/>
  <c r="O559" i="65"/>
  <c r="O626" i="65" s="1"/>
  <c r="W301" i="65"/>
  <c r="W300" i="65" s="1"/>
  <c r="G301" i="65"/>
  <c r="G300" i="65" s="1"/>
  <c r="X568" i="65"/>
  <c r="X629" i="65" s="1"/>
  <c r="H407" i="65"/>
  <c r="C415" i="65"/>
  <c r="C571" i="65"/>
  <c r="C630" i="65" s="1"/>
  <c r="W565" i="65"/>
  <c r="W628" i="65" s="1"/>
  <c r="AE568" i="65"/>
  <c r="AE629" i="65" s="1"/>
  <c r="K407" i="65"/>
  <c r="O383" i="65"/>
  <c r="AD399" i="65"/>
  <c r="L568" i="65"/>
  <c r="L629" i="65" s="1"/>
  <c r="W562" i="65"/>
  <c r="W627" i="65" s="1"/>
  <c r="G391" i="65"/>
  <c r="C383" i="65"/>
  <c r="J562" i="65"/>
  <c r="J627" i="65" s="1"/>
  <c r="AC349" i="65"/>
  <c r="M349" i="65"/>
  <c r="R562" i="65"/>
  <c r="R627" i="65" s="1"/>
  <c r="Z383" i="65"/>
  <c r="J383" i="65"/>
  <c r="AA407" i="65"/>
  <c r="O571" i="65"/>
  <c r="O630" i="65" s="1"/>
  <c r="AE565" i="65"/>
  <c r="AE628" i="65" s="1"/>
  <c r="AE562" i="65"/>
  <c r="AE627" i="65" s="1"/>
  <c r="T568" i="65"/>
  <c r="T629" i="65" s="1"/>
  <c r="S571" i="65"/>
  <c r="S630" i="65" s="1"/>
  <c r="G407" i="65"/>
  <c r="K391" i="65"/>
  <c r="AF8" i="69"/>
  <c r="AF8" i="67"/>
  <c r="P8" i="69"/>
  <c r="P8" i="67"/>
  <c r="AC9" i="69"/>
  <c r="AC9" i="67"/>
  <c r="M9" i="69"/>
  <c r="M9" i="67"/>
  <c r="AA23" i="69"/>
  <c r="AA23" i="67"/>
  <c r="K23" i="69"/>
  <c r="K23" i="67"/>
  <c r="T20" i="69"/>
  <c r="T20" i="67"/>
  <c r="D20" i="69"/>
  <c r="D20" i="67"/>
  <c r="AE22" i="69"/>
  <c r="AE22" i="67"/>
  <c r="O22" i="69"/>
  <c r="O22" i="67"/>
  <c r="AA8" i="69"/>
  <c r="AA8" i="67"/>
  <c r="K8" i="69"/>
  <c r="K8" i="67"/>
  <c r="X9" i="69"/>
  <c r="X9" i="67"/>
  <c r="H9" i="69"/>
  <c r="H9" i="67"/>
  <c r="V23" i="69"/>
  <c r="V23" i="67"/>
  <c r="F23" i="69"/>
  <c r="F23" i="67"/>
  <c r="AA20" i="67"/>
  <c r="AA20" i="69"/>
  <c r="K20" i="69"/>
  <c r="K20" i="67"/>
  <c r="R22" i="69"/>
  <c r="R22" i="67"/>
  <c r="R8" i="69"/>
  <c r="R8" i="67"/>
  <c r="AE9" i="69"/>
  <c r="AE9" i="67"/>
  <c r="O9" i="69"/>
  <c r="O9" i="67"/>
  <c r="Y23" i="69"/>
  <c r="Y23" i="67"/>
  <c r="I23" i="69"/>
  <c r="I23" i="67"/>
  <c r="R20" i="69"/>
  <c r="R20" i="67"/>
  <c r="U22" i="69"/>
  <c r="U22" i="67"/>
  <c r="E22" i="69"/>
  <c r="E22" i="67"/>
  <c r="Q8" i="69"/>
  <c r="Q8" i="67"/>
  <c r="AD9" i="69"/>
  <c r="AD9" i="67"/>
  <c r="N9" i="69"/>
  <c r="N9" i="67"/>
  <c r="AB23" i="69"/>
  <c r="AB23" i="67"/>
  <c r="L23" i="69"/>
  <c r="L23" i="67"/>
  <c r="Q20" i="69"/>
  <c r="Q20" i="67"/>
  <c r="AB22" i="69"/>
  <c r="AB22" i="67"/>
  <c r="L22" i="69"/>
  <c r="L22" i="67"/>
  <c r="AB8" i="69"/>
  <c r="AB8" i="67"/>
  <c r="L8" i="69"/>
  <c r="L8" i="67"/>
  <c r="Y9" i="69"/>
  <c r="Y9" i="67"/>
  <c r="I9" i="69"/>
  <c r="I9" i="67"/>
  <c r="W23" i="69"/>
  <c r="W23" i="67"/>
  <c r="G23" i="69"/>
  <c r="G23" i="67"/>
  <c r="AF20" i="69"/>
  <c r="AF20" i="67"/>
  <c r="P20" i="69"/>
  <c r="P20" i="67"/>
  <c r="AA22" i="69"/>
  <c r="AA22" i="67"/>
  <c r="K22" i="69"/>
  <c r="K22" i="67"/>
  <c r="W8" i="69"/>
  <c r="W8" i="67"/>
  <c r="G8" i="69"/>
  <c r="G8" i="67"/>
  <c r="T9" i="69"/>
  <c r="T9" i="67"/>
  <c r="D9" i="67"/>
  <c r="D9" i="69"/>
  <c r="R23" i="69"/>
  <c r="R23" i="67"/>
  <c r="W20" i="69"/>
  <c r="W20" i="67"/>
  <c r="G20" i="69"/>
  <c r="G20" i="67"/>
  <c r="AD22" i="69"/>
  <c r="AD22" i="67"/>
  <c r="N22" i="69"/>
  <c r="N22" i="67"/>
  <c r="AD8" i="69"/>
  <c r="AD8" i="67"/>
  <c r="N8" i="69"/>
  <c r="N8" i="67"/>
  <c r="AA9" i="69"/>
  <c r="AA9" i="67"/>
  <c r="K9" i="69"/>
  <c r="K9" i="67"/>
  <c r="U23" i="69"/>
  <c r="U23" i="67"/>
  <c r="E23" i="69"/>
  <c r="E23" i="67"/>
  <c r="AD20" i="67"/>
  <c r="AD20" i="69"/>
  <c r="N20" i="69"/>
  <c r="N20" i="67"/>
  <c r="Q22" i="69"/>
  <c r="Q22" i="67"/>
  <c r="AC8" i="67"/>
  <c r="AC8" i="69"/>
  <c r="M8" i="69"/>
  <c r="M8" i="67"/>
  <c r="Z9" i="69"/>
  <c r="Z9" i="67"/>
  <c r="J9" i="69"/>
  <c r="J9" i="67"/>
  <c r="X23" i="69"/>
  <c r="X23" i="67"/>
  <c r="H23" i="69"/>
  <c r="H23" i="67"/>
  <c r="AC20" i="69"/>
  <c r="AC20" i="67"/>
  <c r="M20" i="69"/>
  <c r="M20" i="67"/>
  <c r="X22" i="69"/>
  <c r="X22" i="67"/>
  <c r="H22" i="69"/>
  <c r="H22" i="67"/>
  <c r="X8" i="69"/>
  <c r="X8" i="67"/>
  <c r="H8" i="69"/>
  <c r="H8" i="67"/>
  <c r="U9" i="69"/>
  <c r="U9" i="67"/>
  <c r="E9" i="69"/>
  <c r="E9" i="67"/>
  <c r="S23" i="69"/>
  <c r="S23" i="67"/>
  <c r="AB20" i="69"/>
  <c r="AB20" i="67"/>
  <c r="L20" i="69"/>
  <c r="L20" i="67"/>
  <c r="W22" i="69"/>
  <c r="W22" i="67"/>
  <c r="G22" i="69"/>
  <c r="G22" i="67"/>
  <c r="S8" i="69"/>
  <c r="S8" i="67"/>
  <c r="AF9" i="67"/>
  <c r="AF9" i="69"/>
  <c r="P9" i="69"/>
  <c r="P9" i="67"/>
  <c r="AD23" i="69"/>
  <c r="AD23" i="67"/>
  <c r="N23" i="69"/>
  <c r="N23" i="67"/>
  <c r="S20" i="69"/>
  <c r="S20" i="67"/>
  <c r="Z22" i="69"/>
  <c r="Z22" i="67"/>
  <c r="J22" i="69"/>
  <c r="J22" i="67"/>
  <c r="Z8" i="69"/>
  <c r="Z8" i="67"/>
  <c r="J8" i="69"/>
  <c r="J8" i="67"/>
  <c r="W9" i="69"/>
  <c r="W9" i="67"/>
  <c r="G9" i="69"/>
  <c r="G9" i="67"/>
  <c r="Q23" i="69"/>
  <c r="Q23" i="67"/>
  <c r="Z20" i="69"/>
  <c r="Z20" i="67"/>
  <c r="J20" i="69"/>
  <c r="J20" i="67"/>
  <c r="AC22" i="69"/>
  <c r="AC22" i="67"/>
  <c r="M22" i="69"/>
  <c r="M22" i="67"/>
  <c r="Y8" i="67"/>
  <c r="Y8" i="69"/>
  <c r="I8" i="67"/>
  <c r="I8" i="69"/>
  <c r="V9" i="69"/>
  <c r="V9" i="67"/>
  <c r="F9" i="69"/>
  <c r="F9" i="67"/>
  <c r="T23" i="69"/>
  <c r="T23" i="67"/>
  <c r="D23" i="69"/>
  <c r="D23" i="67"/>
  <c r="Y20" i="69"/>
  <c r="Y20" i="67"/>
  <c r="I20" i="69"/>
  <c r="I20" i="67"/>
  <c r="T22" i="69"/>
  <c r="T22" i="67"/>
  <c r="D22" i="69"/>
  <c r="D22" i="67"/>
  <c r="X571" i="65"/>
  <c r="X630" i="65" s="1"/>
  <c r="L415" i="65"/>
  <c r="S415" i="65"/>
  <c r="O562" i="65"/>
  <c r="O627" i="65" s="1"/>
  <c r="C559" i="65"/>
  <c r="C626" i="65" s="1"/>
  <c r="C367" i="65"/>
  <c r="C558" i="65" s="1"/>
  <c r="T8" i="69"/>
  <c r="T8" i="67"/>
  <c r="D8" i="69"/>
  <c r="D8" i="67"/>
  <c r="Q9" i="69"/>
  <c r="Q9" i="67"/>
  <c r="AE23" i="69"/>
  <c r="AE23" i="67"/>
  <c r="O23" i="69"/>
  <c r="O23" i="67"/>
  <c r="X20" i="69"/>
  <c r="X20" i="67"/>
  <c r="H20" i="69"/>
  <c r="H20" i="67"/>
  <c r="S22" i="69"/>
  <c r="S22" i="67"/>
  <c r="AE8" i="69"/>
  <c r="AE8" i="67"/>
  <c r="O8" i="69"/>
  <c r="O8" i="67"/>
  <c r="AB9" i="67"/>
  <c r="AB9" i="69"/>
  <c r="L9" i="67"/>
  <c r="L9" i="69"/>
  <c r="Z23" i="69"/>
  <c r="Z23" i="67"/>
  <c r="J23" i="69"/>
  <c r="J23" i="67"/>
  <c r="AE20" i="69"/>
  <c r="AE20" i="67"/>
  <c r="O20" i="69"/>
  <c r="O20" i="67"/>
  <c r="V22" i="69"/>
  <c r="V22" i="67"/>
  <c r="F22" i="69"/>
  <c r="F22" i="67"/>
  <c r="V8" i="69"/>
  <c r="V8" i="67"/>
  <c r="F8" i="69"/>
  <c r="F8" i="67"/>
  <c r="S9" i="69"/>
  <c r="S9" i="67"/>
  <c r="AC23" i="69"/>
  <c r="AC23" i="67"/>
  <c r="M23" i="69"/>
  <c r="M23" i="67"/>
  <c r="V20" i="69"/>
  <c r="V20" i="67"/>
  <c r="F20" i="69"/>
  <c r="F20" i="67"/>
  <c r="Y22" i="69"/>
  <c r="Y22" i="67"/>
  <c r="I22" i="69"/>
  <c r="I22" i="67"/>
  <c r="U8" i="69"/>
  <c r="U8" i="67"/>
  <c r="E8" i="69"/>
  <c r="E8" i="67"/>
  <c r="R9" i="69"/>
  <c r="R9" i="67"/>
  <c r="AF23" i="69"/>
  <c r="AF23" i="67"/>
  <c r="P23" i="69"/>
  <c r="P23" i="67"/>
  <c r="U20" i="69"/>
  <c r="U20" i="67"/>
  <c r="E20" i="69"/>
  <c r="E20" i="67"/>
  <c r="AF22" i="67"/>
  <c r="AF22" i="69"/>
  <c r="P22" i="67"/>
  <c r="P22" i="69"/>
  <c r="K571" i="65"/>
  <c r="K630" i="65" s="1"/>
  <c r="AA399" i="65"/>
  <c r="R565" i="65"/>
  <c r="R628" i="65" s="1"/>
  <c r="AA565" i="65"/>
  <c r="AA628" i="65" s="1"/>
  <c r="O565" i="65"/>
  <c r="O628" i="65" s="1"/>
  <c r="W399" i="65"/>
  <c r="AA391" i="65"/>
  <c r="AA562" i="65"/>
  <c r="AA627" i="65" s="1"/>
  <c r="S367" i="65"/>
  <c r="S558" i="65" s="1"/>
  <c r="W367" i="65"/>
  <c r="W558" i="65" s="1"/>
  <c r="Y349" i="65"/>
  <c r="P571" i="65"/>
  <c r="P630" i="65" s="1"/>
  <c r="AB568" i="65"/>
  <c r="AB629" i="65" s="1"/>
  <c r="P407" i="65"/>
  <c r="H568" i="65"/>
  <c r="H629" i="65" s="1"/>
  <c r="AA568" i="65"/>
  <c r="AA629" i="65" s="1"/>
  <c r="G399" i="65"/>
  <c r="S391" i="65"/>
  <c r="AA559" i="65"/>
  <c r="AA626" i="65" s="1"/>
  <c r="E349" i="65"/>
  <c r="T383" i="65"/>
  <c r="Z562" i="65"/>
  <c r="Z627" i="65" s="1"/>
  <c r="X407" i="65"/>
  <c r="AE407" i="65"/>
  <c r="O399" i="65"/>
  <c r="Z399" i="65"/>
  <c r="D383" i="65"/>
  <c r="AA301" i="65"/>
  <c r="AA300" i="65" s="1"/>
  <c r="T559" i="65"/>
  <c r="T626" i="65" s="1"/>
  <c r="AB415" i="65"/>
  <c r="L571" i="65"/>
  <c r="L630" i="65" s="1"/>
  <c r="G565" i="65"/>
  <c r="G628" i="65" s="1"/>
  <c r="C391" i="65"/>
  <c r="Z559" i="65"/>
  <c r="Z626" i="65" s="1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AD565" i="65"/>
  <c r="AD628" i="65" s="1"/>
  <c r="P391" i="65"/>
  <c r="X383" i="65"/>
  <c r="P383" i="65"/>
  <c r="AC472" i="65"/>
  <c r="M472" i="65"/>
  <c r="E151" i="3"/>
  <c r="E499" i="3" s="1"/>
  <c r="E146" i="3"/>
  <c r="E128" i="3"/>
  <c r="E150" i="3"/>
  <c r="E123" i="3"/>
  <c r="E121" i="3"/>
  <c r="E147" i="3"/>
  <c r="E129" i="3"/>
  <c r="E119" i="3"/>
  <c r="E115" i="3"/>
  <c r="E113" i="3"/>
  <c r="F120" i="3"/>
  <c r="G120" i="3"/>
  <c r="H118" i="3"/>
  <c r="I150" i="3"/>
  <c r="I498" i="3" s="1"/>
  <c r="I147" i="3"/>
  <c r="I129" i="3"/>
  <c r="I127" i="3"/>
  <c r="I117" i="3"/>
  <c r="I114" i="3"/>
  <c r="J118" i="3"/>
  <c r="K118" i="3"/>
  <c r="L151" i="3"/>
  <c r="L499" i="3" s="1"/>
  <c r="L146" i="3"/>
  <c r="L128" i="3"/>
  <c r="L123" i="3"/>
  <c r="L121" i="3"/>
  <c r="L119" i="3"/>
  <c r="L115" i="3"/>
  <c r="L475" i="3" s="1"/>
  <c r="L113" i="3"/>
  <c r="L473" i="3" s="1"/>
  <c r="M150" i="3"/>
  <c r="M147" i="3"/>
  <c r="M129" i="3"/>
  <c r="M127" i="3"/>
  <c r="M117" i="3"/>
  <c r="M114" i="3"/>
  <c r="N151" i="3"/>
  <c r="N146" i="3"/>
  <c r="N128" i="3"/>
  <c r="N123" i="3"/>
  <c r="N121" i="3"/>
  <c r="N119" i="3"/>
  <c r="N115" i="3"/>
  <c r="N475" i="3" s="1"/>
  <c r="N113" i="3"/>
  <c r="O150" i="3"/>
  <c r="O498" i="3" s="1"/>
  <c r="O147" i="3"/>
  <c r="O129" i="3"/>
  <c r="O127" i="3"/>
  <c r="O117" i="3"/>
  <c r="O114" i="3"/>
  <c r="O474" i="3" s="1"/>
  <c r="P118" i="3"/>
  <c r="Q118" i="3"/>
  <c r="R151" i="3"/>
  <c r="R499" i="3" s="1"/>
  <c r="R146" i="3"/>
  <c r="R128" i="3"/>
  <c r="R123" i="3"/>
  <c r="R121" i="3"/>
  <c r="R119" i="3"/>
  <c r="R115" i="3"/>
  <c r="R475" i="3" s="1"/>
  <c r="R113" i="3"/>
  <c r="S151" i="3"/>
  <c r="S499" i="3" s="1"/>
  <c r="S146" i="3"/>
  <c r="S128" i="3"/>
  <c r="S123" i="3"/>
  <c r="S121" i="3"/>
  <c r="S119" i="3"/>
  <c r="S115" i="3"/>
  <c r="S113" i="3"/>
  <c r="T151" i="3"/>
  <c r="T499" i="3" s="1"/>
  <c r="T146" i="3"/>
  <c r="T128" i="3"/>
  <c r="T123" i="3"/>
  <c r="T121" i="3"/>
  <c r="T119" i="3"/>
  <c r="T115" i="3"/>
  <c r="T475" i="3" s="1"/>
  <c r="T113" i="3"/>
  <c r="U118" i="3"/>
  <c r="W120" i="3"/>
  <c r="V118" i="3"/>
  <c r="AC118" i="3"/>
  <c r="AA120" i="3"/>
  <c r="AB151" i="3"/>
  <c r="AB499" i="3" s="1"/>
  <c r="AB146" i="3"/>
  <c r="AB128" i="3"/>
  <c r="AB123" i="3"/>
  <c r="AB121" i="3"/>
  <c r="AB119" i="3"/>
  <c r="AB115" i="3"/>
  <c r="AB113" i="3"/>
  <c r="Y118" i="3"/>
  <c r="X120" i="3"/>
  <c r="AD118" i="3"/>
  <c r="Z120" i="3"/>
  <c r="D118" i="3"/>
  <c r="AE120" i="3"/>
  <c r="C118" i="3"/>
  <c r="E118" i="3"/>
  <c r="F151" i="3"/>
  <c r="F499" i="3" s="1"/>
  <c r="F146" i="3"/>
  <c r="F128" i="3"/>
  <c r="F123" i="3"/>
  <c r="F121" i="3"/>
  <c r="F119" i="3"/>
  <c r="F115" i="3"/>
  <c r="F113" i="3"/>
  <c r="F473" i="3" s="1"/>
  <c r="G151" i="3"/>
  <c r="G146" i="3"/>
  <c r="G128" i="3"/>
  <c r="G123" i="3"/>
  <c r="G121" i="3"/>
  <c r="G119" i="3"/>
  <c r="G115" i="3"/>
  <c r="G113" i="3"/>
  <c r="G473" i="3" s="1"/>
  <c r="H150" i="3"/>
  <c r="H498" i="3" s="1"/>
  <c r="H147" i="3"/>
  <c r="H129" i="3"/>
  <c r="H127" i="3"/>
  <c r="H117" i="3"/>
  <c r="H114" i="3"/>
  <c r="H474" i="3" s="1"/>
  <c r="I120" i="3"/>
  <c r="J150" i="3"/>
  <c r="J498" i="3" s="1"/>
  <c r="J147" i="3"/>
  <c r="J129" i="3"/>
  <c r="J127" i="3"/>
  <c r="J117" i="3"/>
  <c r="J114" i="3"/>
  <c r="J474" i="3" s="1"/>
  <c r="K150" i="3"/>
  <c r="K498" i="3" s="1"/>
  <c r="K147" i="3"/>
  <c r="K129" i="3"/>
  <c r="K127" i="3"/>
  <c r="K117" i="3"/>
  <c r="K114" i="3"/>
  <c r="L118" i="3"/>
  <c r="M120" i="3"/>
  <c r="N118" i="3"/>
  <c r="O120" i="3"/>
  <c r="P150" i="3"/>
  <c r="P498" i="3" s="1"/>
  <c r="P147" i="3"/>
  <c r="P129" i="3"/>
  <c r="P127" i="3"/>
  <c r="P117" i="3"/>
  <c r="P114" i="3"/>
  <c r="P474" i="3" s="1"/>
  <c r="Q150" i="3"/>
  <c r="Q498" i="3" s="1"/>
  <c r="Q147" i="3"/>
  <c r="Q129" i="3"/>
  <c r="Q127" i="3"/>
  <c r="Q117" i="3"/>
  <c r="Q114" i="3"/>
  <c r="R118" i="3"/>
  <c r="S118" i="3"/>
  <c r="T118" i="3"/>
  <c r="U150" i="3"/>
  <c r="U147" i="3"/>
  <c r="U129" i="3"/>
  <c r="U127" i="3"/>
  <c r="U117" i="3"/>
  <c r="U114" i="3"/>
  <c r="W151" i="3"/>
  <c r="W499" i="3" s="1"/>
  <c r="W146" i="3"/>
  <c r="W128" i="3"/>
  <c r="W123" i="3"/>
  <c r="W121" i="3"/>
  <c r="W119" i="3"/>
  <c r="W115" i="3"/>
  <c r="W113" i="3"/>
  <c r="W473" i="3" s="1"/>
  <c r="V150" i="3"/>
  <c r="V498" i="3" s="1"/>
  <c r="V147" i="3"/>
  <c r="V129" i="3"/>
  <c r="V127" i="3"/>
  <c r="V117" i="3"/>
  <c r="V114" i="3"/>
  <c r="V474" i="3" s="1"/>
  <c r="AC150" i="3"/>
  <c r="AC147" i="3"/>
  <c r="AC129" i="3"/>
  <c r="AC127" i="3"/>
  <c r="AC117" i="3"/>
  <c r="AC114" i="3"/>
  <c r="AC474" i="3" s="1"/>
  <c r="AA151" i="3"/>
  <c r="AA146" i="3"/>
  <c r="AA128" i="3"/>
  <c r="AA123" i="3"/>
  <c r="AA121" i="3"/>
  <c r="AA119" i="3"/>
  <c r="AA115" i="3"/>
  <c r="AA113" i="3"/>
  <c r="AB118" i="3"/>
  <c r="Y150" i="3"/>
  <c r="Y498" i="3" s="1"/>
  <c r="Y147" i="3"/>
  <c r="Y129" i="3"/>
  <c r="Y127" i="3"/>
  <c r="Y117" i="3"/>
  <c r="Y114" i="3"/>
  <c r="X151" i="3"/>
  <c r="X499" i="3" s="1"/>
  <c r="X146" i="3"/>
  <c r="X128" i="3"/>
  <c r="X123" i="3"/>
  <c r="X121" i="3"/>
  <c r="X119" i="3"/>
  <c r="X115" i="3"/>
  <c r="X475" i="3" s="1"/>
  <c r="X113" i="3"/>
  <c r="AD150" i="3"/>
  <c r="AD147" i="3"/>
  <c r="AD129" i="3"/>
  <c r="AD127" i="3"/>
  <c r="AD117" i="3"/>
  <c r="AD114" i="3"/>
  <c r="Z151" i="3"/>
  <c r="Z499" i="3" s="1"/>
  <c r="Z146" i="3"/>
  <c r="Z128" i="3"/>
  <c r="Z123" i="3"/>
  <c r="Z121" i="3"/>
  <c r="Z119" i="3"/>
  <c r="Z115" i="3"/>
  <c r="Z113" i="3"/>
  <c r="Z473" i="3" s="1"/>
  <c r="D150" i="3"/>
  <c r="D498" i="3" s="1"/>
  <c r="D147" i="3"/>
  <c r="D129" i="3"/>
  <c r="D127" i="3"/>
  <c r="D117" i="3"/>
  <c r="D114" i="3"/>
  <c r="AE151" i="3"/>
  <c r="AE146" i="3"/>
  <c r="AE128" i="3"/>
  <c r="AE123" i="3"/>
  <c r="AE121" i="3"/>
  <c r="AE119" i="3"/>
  <c r="AE115" i="3"/>
  <c r="AE113" i="3"/>
  <c r="C150" i="3"/>
  <c r="C147" i="3"/>
  <c r="C129" i="3"/>
  <c r="C127" i="3"/>
  <c r="C117" i="3"/>
  <c r="C114" i="3"/>
  <c r="E127" i="3"/>
  <c r="E117" i="3"/>
  <c r="E114" i="3"/>
  <c r="E474" i="3" s="1"/>
  <c r="F118" i="3"/>
  <c r="G118" i="3"/>
  <c r="H120" i="3"/>
  <c r="I151" i="3"/>
  <c r="I146" i="3"/>
  <c r="I128" i="3"/>
  <c r="I123" i="3"/>
  <c r="I121" i="3"/>
  <c r="I119" i="3"/>
  <c r="I115" i="3"/>
  <c r="I475" i="3" s="1"/>
  <c r="I113" i="3"/>
  <c r="J120" i="3"/>
  <c r="K120" i="3"/>
  <c r="L150" i="3"/>
  <c r="L498" i="3" s="1"/>
  <c r="L147" i="3"/>
  <c r="L129" i="3"/>
  <c r="L127" i="3"/>
  <c r="L117" i="3"/>
  <c r="L114" i="3"/>
  <c r="M151" i="3"/>
  <c r="M146" i="3"/>
  <c r="M128" i="3"/>
  <c r="M123" i="3"/>
  <c r="M121" i="3"/>
  <c r="M119" i="3"/>
  <c r="M115" i="3"/>
  <c r="M475" i="3" s="1"/>
  <c r="M113" i="3"/>
  <c r="N150" i="3"/>
  <c r="N498" i="3" s="1"/>
  <c r="N147" i="3"/>
  <c r="N129" i="3"/>
  <c r="N127" i="3"/>
  <c r="N117" i="3"/>
  <c r="N114" i="3"/>
  <c r="O151" i="3"/>
  <c r="O499" i="3" s="1"/>
  <c r="O146" i="3"/>
  <c r="O128" i="3"/>
  <c r="O123" i="3"/>
  <c r="O121" i="3"/>
  <c r="O119" i="3"/>
  <c r="O115" i="3"/>
  <c r="O475" i="3" s="1"/>
  <c r="O113" i="3"/>
  <c r="O473" i="3" s="1"/>
  <c r="P120" i="3"/>
  <c r="Q120" i="3"/>
  <c r="R150" i="3"/>
  <c r="R498" i="3" s="1"/>
  <c r="R147" i="3"/>
  <c r="R129" i="3"/>
  <c r="R127" i="3"/>
  <c r="R117" i="3"/>
  <c r="R114" i="3"/>
  <c r="R474" i="3" s="1"/>
  <c r="S150" i="3"/>
  <c r="S498" i="3" s="1"/>
  <c r="S147" i="3"/>
  <c r="S129" i="3"/>
  <c r="S127" i="3"/>
  <c r="S117" i="3"/>
  <c r="S114" i="3"/>
  <c r="T150" i="3"/>
  <c r="T498" i="3" s="1"/>
  <c r="T147" i="3"/>
  <c r="T129" i="3"/>
  <c r="T127" i="3"/>
  <c r="T117" i="3"/>
  <c r="T114" i="3"/>
  <c r="U120" i="3"/>
  <c r="W118" i="3"/>
  <c r="V120" i="3"/>
  <c r="AC120" i="3"/>
  <c r="AA118" i="3"/>
  <c r="AB150" i="3"/>
  <c r="AB147" i="3"/>
  <c r="AB129" i="3"/>
  <c r="AB127" i="3"/>
  <c r="AB117" i="3"/>
  <c r="AB114" i="3"/>
  <c r="Y120" i="3"/>
  <c r="X118" i="3"/>
  <c r="AD120" i="3"/>
  <c r="Z118" i="3"/>
  <c r="D120" i="3"/>
  <c r="AE118" i="3"/>
  <c r="C120" i="3"/>
  <c r="E120" i="3"/>
  <c r="F150" i="3"/>
  <c r="F149" i="3" s="1"/>
  <c r="F147" i="3"/>
  <c r="F129" i="3"/>
  <c r="F127" i="3"/>
  <c r="F117" i="3"/>
  <c r="F114" i="3"/>
  <c r="F474" i="3" s="1"/>
  <c r="G150" i="3"/>
  <c r="G147" i="3"/>
  <c r="G129" i="3"/>
  <c r="G127" i="3"/>
  <c r="G117" i="3"/>
  <c r="G114" i="3"/>
  <c r="G474" i="3" s="1"/>
  <c r="H151" i="3"/>
  <c r="H499" i="3" s="1"/>
  <c r="H146" i="3"/>
  <c r="H128" i="3"/>
  <c r="H123" i="3"/>
  <c r="H121" i="3"/>
  <c r="H119" i="3"/>
  <c r="H115" i="3"/>
  <c r="H113" i="3"/>
  <c r="H473" i="3" s="1"/>
  <c r="I118" i="3"/>
  <c r="J151" i="3"/>
  <c r="J499" i="3" s="1"/>
  <c r="J146" i="3"/>
  <c r="J128" i="3"/>
  <c r="J123" i="3"/>
  <c r="J121" i="3"/>
  <c r="J119" i="3"/>
  <c r="J115" i="3"/>
  <c r="J113" i="3"/>
  <c r="J473" i="3" s="1"/>
  <c r="K151" i="3"/>
  <c r="K499" i="3" s="1"/>
  <c r="K146" i="3"/>
  <c r="K128" i="3"/>
  <c r="K123" i="3"/>
  <c r="K121" i="3"/>
  <c r="K119" i="3"/>
  <c r="K115" i="3"/>
  <c r="K113" i="3"/>
  <c r="K473" i="3" s="1"/>
  <c r="L120" i="3"/>
  <c r="M118" i="3"/>
  <c r="N120" i="3"/>
  <c r="O118" i="3"/>
  <c r="P151" i="3"/>
  <c r="P499" i="3" s="1"/>
  <c r="P146" i="3"/>
  <c r="P128" i="3"/>
  <c r="P123" i="3"/>
  <c r="P121" i="3"/>
  <c r="P119" i="3"/>
  <c r="P115" i="3"/>
  <c r="P113" i="3"/>
  <c r="P473" i="3" s="1"/>
  <c r="Q151" i="3"/>
  <c r="Q149" i="3" s="1"/>
  <c r="Q146" i="3"/>
  <c r="Q128" i="3"/>
  <c r="Q123" i="3"/>
  <c r="Q121" i="3"/>
  <c r="Q119" i="3"/>
  <c r="Q115" i="3"/>
  <c r="Q475" i="3" s="1"/>
  <c r="Q113" i="3"/>
  <c r="Q473" i="3" s="1"/>
  <c r="R120" i="3"/>
  <c r="S120" i="3"/>
  <c r="T120" i="3"/>
  <c r="U151" i="3"/>
  <c r="U146" i="3"/>
  <c r="U128" i="3"/>
  <c r="U123" i="3"/>
  <c r="U121" i="3"/>
  <c r="U119" i="3"/>
  <c r="U115" i="3"/>
  <c r="U113" i="3"/>
  <c r="U473" i="3" s="1"/>
  <c r="W150" i="3"/>
  <c r="W498" i="3" s="1"/>
  <c r="W147" i="3"/>
  <c r="W129" i="3"/>
  <c r="W127" i="3"/>
  <c r="W117" i="3"/>
  <c r="W114" i="3"/>
  <c r="W474" i="3" s="1"/>
  <c r="V151" i="3"/>
  <c r="V146" i="3"/>
  <c r="V128" i="3"/>
  <c r="V123" i="3"/>
  <c r="V121" i="3"/>
  <c r="V119" i="3"/>
  <c r="V115" i="3"/>
  <c r="V475" i="3" s="1"/>
  <c r="V113" i="3"/>
  <c r="V473" i="3" s="1"/>
  <c r="AC151" i="3"/>
  <c r="AC146" i="3"/>
  <c r="AC128" i="3"/>
  <c r="AC123" i="3"/>
  <c r="AC121" i="3"/>
  <c r="AC119" i="3"/>
  <c r="AC115" i="3"/>
  <c r="AC475" i="3" s="1"/>
  <c r="AC113" i="3"/>
  <c r="AC473" i="3" s="1"/>
  <c r="AA150" i="3"/>
  <c r="AA147" i="3"/>
  <c r="AA129" i="3"/>
  <c r="AA127" i="3"/>
  <c r="AA117" i="3"/>
  <c r="AA114" i="3"/>
  <c r="AA474" i="3" s="1"/>
  <c r="AB120" i="3"/>
  <c r="Y151" i="3"/>
  <c r="Y149" i="3" s="1"/>
  <c r="Y146" i="3"/>
  <c r="Y128" i="3"/>
  <c r="Y123" i="3"/>
  <c r="Y121" i="3"/>
  <c r="Y119" i="3"/>
  <c r="Y115" i="3"/>
  <c r="Y475" i="3" s="1"/>
  <c r="Y113" i="3"/>
  <c r="Y473" i="3" s="1"/>
  <c r="X150" i="3"/>
  <c r="X498" i="3" s="1"/>
  <c r="X147" i="3"/>
  <c r="X129" i="3"/>
  <c r="X127" i="3"/>
  <c r="X117" i="3"/>
  <c r="X114" i="3"/>
  <c r="AD151" i="3"/>
  <c r="AD146" i="3"/>
  <c r="AD128" i="3"/>
  <c r="AD123" i="3"/>
  <c r="AD121" i="3"/>
  <c r="AD119" i="3"/>
  <c r="AD115" i="3"/>
  <c r="AD475" i="3" s="1"/>
  <c r="AD113" i="3"/>
  <c r="Z150" i="3"/>
  <c r="Z498" i="3" s="1"/>
  <c r="Z147" i="3"/>
  <c r="Z129" i="3"/>
  <c r="Z127" i="3"/>
  <c r="Z117" i="3"/>
  <c r="Z114" i="3"/>
  <c r="D151" i="3"/>
  <c r="D499" i="3" s="1"/>
  <c r="D146" i="3"/>
  <c r="D128" i="3"/>
  <c r="D123" i="3"/>
  <c r="D121" i="3"/>
  <c r="D119" i="3"/>
  <c r="D115" i="3"/>
  <c r="D475" i="3" s="1"/>
  <c r="D113" i="3"/>
  <c r="D473" i="3" s="1"/>
  <c r="AE150" i="3"/>
  <c r="AE147" i="3"/>
  <c r="AE129" i="3"/>
  <c r="AE127" i="3"/>
  <c r="AE117" i="3"/>
  <c r="AE114" i="3"/>
  <c r="C151" i="3"/>
  <c r="C149" i="3" s="1"/>
  <c r="C146" i="3"/>
  <c r="C128" i="3"/>
  <c r="C123" i="3"/>
  <c r="C121" i="3"/>
  <c r="C119" i="3"/>
  <c r="C115" i="3"/>
  <c r="C475" i="3" s="1"/>
  <c r="C113" i="3"/>
  <c r="C106" i="3"/>
  <c r="F110" i="3"/>
  <c r="O110" i="3"/>
  <c r="X108" i="3"/>
  <c r="X104" i="3"/>
  <c r="P106" i="3"/>
  <c r="AB108" i="3"/>
  <c r="AB104" i="3"/>
  <c r="K106" i="3"/>
  <c r="W110" i="3"/>
  <c r="AA104" i="3"/>
  <c r="Q109" i="3"/>
  <c r="C109" i="3"/>
  <c r="C105" i="3"/>
  <c r="F106" i="3"/>
  <c r="O106" i="3"/>
  <c r="X110" i="3"/>
  <c r="P109" i="3"/>
  <c r="P105" i="3"/>
  <c r="AB110" i="3"/>
  <c r="K109" i="3"/>
  <c r="K105" i="3"/>
  <c r="W106" i="3"/>
  <c r="AA109" i="3"/>
  <c r="Q105" i="3"/>
  <c r="G110" i="3"/>
  <c r="C108" i="3"/>
  <c r="C104" i="3"/>
  <c r="F109" i="3"/>
  <c r="F105" i="3"/>
  <c r="O109" i="3"/>
  <c r="O105" i="3"/>
  <c r="X106" i="3"/>
  <c r="P108" i="3"/>
  <c r="P104" i="3"/>
  <c r="AB106" i="3"/>
  <c r="K108" i="3"/>
  <c r="K104" i="3"/>
  <c r="W109" i="3"/>
  <c r="W105" i="3"/>
  <c r="AA108" i="3"/>
  <c r="AC110" i="3"/>
  <c r="C110" i="3"/>
  <c r="F108" i="3"/>
  <c r="F104" i="3"/>
  <c r="O108" i="3"/>
  <c r="O104" i="3"/>
  <c r="X109" i="3"/>
  <c r="X105" i="3"/>
  <c r="P110" i="3"/>
  <c r="AB109" i="3"/>
  <c r="AB105" i="3"/>
  <c r="K110" i="3"/>
  <c r="W108" i="3"/>
  <c r="W104" i="3"/>
  <c r="AA105" i="3"/>
  <c r="AA110" i="3"/>
  <c r="AC106" i="3"/>
  <c r="Q108" i="3"/>
  <c r="Q104" i="3"/>
  <c r="G106" i="3"/>
  <c r="Y110" i="3"/>
  <c r="D108" i="3"/>
  <c r="R106" i="3"/>
  <c r="Z108" i="3"/>
  <c r="H106" i="3"/>
  <c r="I104" i="3"/>
  <c r="U109" i="3"/>
  <c r="M105" i="3"/>
  <c r="AA106" i="3"/>
  <c r="AC109" i="3"/>
  <c r="AC105" i="3"/>
  <c r="Q110" i="3"/>
  <c r="G109" i="3"/>
  <c r="G105" i="3"/>
  <c r="Y106" i="3"/>
  <c r="V109" i="3"/>
  <c r="R105" i="3"/>
  <c r="E109" i="3"/>
  <c r="H105" i="3"/>
  <c r="I110" i="3"/>
  <c r="U108" i="3"/>
  <c r="AD109" i="3"/>
  <c r="AC108" i="3"/>
  <c r="AC104" i="3"/>
  <c r="Q106" i="3"/>
  <c r="G108" i="3"/>
  <c r="G104" i="3"/>
  <c r="Y109" i="3"/>
  <c r="Y105" i="3"/>
  <c r="V106" i="3"/>
  <c r="D104" i="3"/>
  <c r="E106" i="3"/>
  <c r="Z104" i="3"/>
  <c r="I108" i="3"/>
  <c r="U105" i="3"/>
  <c r="AD105" i="3"/>
  <c r="Y108" i="3"/>
  <c r="Y104" i="3"/>
  <c r="V105" i="3"/>
  <c r="D110" i="3"/>
  <c r="R109" i="3"/>
  <c r="E105" i="3"/>
  <c r="Z110" i="3"/>
  <c r="H109" i="3"/>
  <c r="U104" i="3"/>
  <c r="S110" i="3"/>
  <c r="M109" i="3"/>
  <c r="L110" i="3"/>
  <c r="AD108" i="3"/>
  <c r="AD104" i="3"/>
  <c r="S106" i="3"/>
  <c r="M108" i="3"/>
  <c r="M104" i="3"/>
  <c r="N109" i="3"/>
  <c r="V108" i="3"/>
  <c r="V104" i="3"/>
  <c r="D106" i="3"/>
  <c r="R108" i="3"/>
  <c r="R104" i="3"/>
  <c r="E108" i="3"/>
  <c r="E104" i="3"/>
  <c r="Z106" i="3"/>
  <c r="H108" i="3"/>
  <c r="H104" i="3"/>
  <c r="I106" i="3"/>
  <c r="U110" i="3"/>
  <c r="AD110" i="3"/>
  <c r="S109" i="3"/>
  <c r="S105" i="3"/>
  <c r="M110" i="3"/>
  <c r="N106" i="3"/>
  <c r="V110" i="3"/>
  <c r="D109" i="3"/>
  <c r="D105" i="3"/>
  <c r="R110" i="3"/>
  <c r="E110" i="3"/>
  <c r="Z109" i="3"/>
  <c r="Z105" i="3"/>
  <c r="H110" i="3"/>
  <c r="I109" i="3"/>
  <c r="I105" i="3"/>
  <c r="U106" i="3"/>
  <c r="AD106" i="3"/>
  <c r="S108" i="3"/>
  <c r="S104" i="3"/>
  <c r="M106" i="3"/>
  <c r="N105" i="3"/>
  <c r="N108" i="3"/>
  <c r="N104" i="3"/>
  <c r="L106" i="3"/>
  <c r="N110" i="3"/>
  <c r="L109" i="3"/>
  <c r="L105" i="3"/>
  <c r="L108" i="3"/>
  <c r="L104" i="3"/>
  <c r="AE108" i="3"/>
  <c r="AE104" i="3"/>
  <c r="AE110" i="3"/>
  <c r="J106" i="3"/>
  <c r="AE106" i="3"/>
  <c r="J110" i="3"/>
  <c r="AE109" i="3"/>
  <c r="AE105" i="3"/>
  <c r="J109" i="3"/>
  <c r="J105" i="3"/>
  <c r="T106" i="3"/>
  <c r="J108" i="3"/>
  <c r="J104" i="3"/>
  <c r="T109" i="3"/>
  <c r="T105" i="3"/>
  <c r="T108" i="3"/>
  <c r="T104" i="3"/>
  <c r="T110" i="3"/>
  <c r="V425" i="65"/>
  <c r="F425" i="65"/>
  <c r="G568" i="65"/>
  <c r="G629" i="65" s="1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U576" i="65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Y299" i="65" s="1"/>
  <c r="I301" i="65"/>
  <c r="I300" i="65" s="1"/>
  <c r="AB549" i="65"/>
  <c r="T549" i="65"/>
  <c r="L549" i="65"/>
  <c r="D549" i="65"/>
  <c r="AD613" i="65"/>
  <c r="AD659" i="65" s="1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F122" i="65"/>
  <c r="AC605" i="65"/>
  <c r="AC604" i="65" s="1"/>
  <c r="AC658" i="65" s="1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AA67" i="65"/>
  <c r="K464" i="65"/>
  <c r="K67" i="65"/>
  <c r="Q642" i="65"/>
  <c r="Q641" i="65" s="1"/>
  <c r="Q584" i="65"/>
  <c r="P301" i="65"/>
  <c r="P300" i="65" s="1"/>
  <c r="Z497" i="65"/>
  <c r="Z608" i="65" s="1"/>
  <c r="S489" i="65"/>
  <c r="S607" i="65" s="1"/>
  <c r="AB122" i="65"/>
  <c r="AB111" i="65" s="1"/>
  <c r="L122" i="65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K299" i="65" s="1"/>
  <c r="Z301" i="65"/>
  <c r="Z300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E301" i="65"/>
  <c r="E300" i="65" s="1"/>
  <c r="E299" i="65" s="1"/>
  <c r="Z613" i="65"/>
  <c r="Z659" i="65" s="1"/>
  <c r="J613" i="65"/>
  <c r="J659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464" i="65"/>
  <c r="G67" i="65"/>
  <c r="N349" i="65"/>
  <c r="AE549" i="65"/>
  <c r="AE620" i="65" s="1"/>
  <c r="J497" i="65"/>
  <c r="J608" i="65" s="1"/>
  <c r="AB478" i="65"/>
  <c r="AB606" i="65" s="1"/>
  <c r="L478" i="65"/>
  <c r="L606" i="65" s="1"/>
  <c r="T112" i="65"/>
  <c r="L111" i="65"/>
  <c r="D112" i="65"/>
  <c r="AD383" i="65"/>
  <c r="AD349" i="65"/>
  <c r="L301" i="65"/>
  <c r="L300" i="65" s="1"/>
  <c r="Z122" i="65"/>
  <c r="J122" i="65"/>
  <c r="AE112" i="65"/>
  <c r="AE111" i="65" s="1"/>
  <c r="W112" i="65"/>
  <c r="W111" i="65" s="1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AB31" i="65"/>
  <c r="AB460" i="65" s="1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F349" i="65"/>
  <c r="V301" i="65"/>
  <c r="V300" i="65" s="1"/>
  <c r="F301" i="65"/>
  <c r="F300" i="65" s="1"/>
  <c r="AA618" i="65"/>
  <c r="K618" i="65"/>
  <c r="K613" i="65" s="1"/>
  <c r="K659" i="65" s="1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O299" i="65" s="1"/>
  <c r="Q301" i="65"/>
  <c r="Q300" i="65" s="1"/>
  <c r="X549" i="65"/>
  <c r="P549" i="65"/>
  <c r="H549" i="65"/>
  <c r="V613" i="65"/>
  <c r="V659" i="65" s="1"/>
  <c r="F613" i="65"/>
  <c r="F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S464" i="65"/>
  <c r="S67" i="65"/>
  <c r="C464" i="65"/>
  <c r="C463" i="65" s="1"/>
  <c r="C602" i="65" s="1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V111" i="65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633" i="65" s="1"/>
  <c r="L661" i="65" s="1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G299" i="65" s="1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W524" i="65"/>
  <c r="C635" i="65"/>
  <c r="C633" i="65" s="1"/>
  <c r="C661" i="65" s="1"/>
  <c r="C576" i="65"/>
  <c r="I399" i="65"/>
  <c r="Q562" i="65"/>
  <c r="Q627" i="65" s="1"/>
  <c r="AE349" i="65"/>
  <c r="J349" i="65"/>
  <c r="AC301" i="65"/>
  <c r="AC300" i="65" s="1"/>
  <c r="M301" i="65"/>
  <c r="M300" i="65" s="1"/>
  <c r="M299" i="65" s="1"/>
  <c r="R613" i="65"/>
  <c r="R659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463" i="65" s="1"/>
  <c r="AE602" i="65" s="1"/>
  <c r="AE67" i="65"/>
  <c r="O464" i="65"/>
  <c r="O463" i="65" s="1"/>
  <c r="O602" i="65" s="1"/>
  <c r="O67" i="65"/>
  <c r="C489" i="65"/>
  <c r="C607" i="65" s="1"/>
  <c r="T478" i="65"/>
  <c r="T606" i="65" s="1"/>
  <c r="D478" i="65"/>
  <c r="D606" i="65" s="1"/>
  <c r="X112" i="65"/>
  <c r="X111" i="65" s="1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K111" i="65" s="1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463" i="65" s="1"/>
  <c r="M602" i="65" s="1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J111" i="65" s="1"/>
  <c r="Y468" i="65"/>
  <c r="Y467" i="65" s="1"/>
  <c r="Y603" i="65" s="1"/>
  <c r="Y102" i="65"/>
  <c r="Y466" i="65" s="1"/>
  <c r="AD69" i="65"/>
  <c r="AD68" i="65" s="1"/>
  <c r="I69" i="65"/>
  <c r="I68" i="65" s="1"/>
  <c r="Q458" i="65"/>
  <c r="V69" i="65"/>
  <c r="V68" i="65" s="1"/>
  <c r="AB8" i="65"/>
  <c r="L8" i="65"/>
  <c r="D31" i="65"/>
  <c r="D460" i="65" s="1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94" i="3"/>
  <c r="E484" i="3"/>
  <c r="F494" i="3"/>
  <c r="F48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498" i="3"/>
  <c r="E496" i="3"/>
  <c r="E483" i="3"/>
  <c r="E479" i="3"/>
  <c r="E473" i="3"/>
  <c r="F507" i="3"/>
  <c r="F496" i="3"/>
  <c r="F483" i="3"/>
  <c r="F479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E116" i="3"/>
  <c r="E476" i="3" s="1"/>
  <c r="F116" i="3"/>
  <c r="F476" i="3" s="1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95" i="3"/>
  <c r="E485" i="3"/>
  <c r="E477" i="3"/>
  <c r="E475" i="3"/>
  <c r="F501" i="3"/>
  <c r="F495" i="3"/>
  <c r="F485" i="3"/>
  <c r="F477" i="3"/>
  <c r="F475" i="3"/>
  <c r="E495" i="2"/>
  <c r="E491" i="2"/>
  <c r="E485" i="2"/>
  <c r="E475" i="2"/>
  <c r="E473" i="2"/>
  <c r="G507" i="3"/>
  <c r="G501" i="3"/>
  <c r="G498" i="3"/>
  <c r="G495" i="3"/>
  <c r="G496" i="3"/>
  <c r="G485" i="3"/>
  <c r="G483" i="3"/>
  <c r="G479" i="3"/>
  <c r="G477" i="3"/>
  <c r="G475" i="3"/>
  <c r="H494" i="3"/>
  <c r="H484" i="3"/>
  <c r="H116" i="3"/>
  <c r="H476" i="3" s="1"/>
  <c r="I507" i="3"/>
  <c r="I501" i="3"/>
  <c r="I495" i="3"/>
  <c r="I496" i="3"/>
  <c r="I485" i="3"/>
  <c r="I483" i="3"/>
  <c r="I479" i="3"/>
  <c r="I477" i="3"/>
  <c r="I473" i="3"/>
  <c r="J507" i="3"/>
  <c r="J501" i="3"/>
  <c r="J495" i="3"/>
  <c r="J496" i="3"/>
  <c r="J485" i="3"/>
  <c r="J483" i="3"/>
  <c r="J479" i="3"/>
  <c r="J477" i="3"/>
  <c r="J475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495" i="3"/>
  <c r="K496" i="3"/>
  <c r="K485" i="3"/>
  <c r="K483" i="3"/>
  <c r="K479" i="3"/>
  <c r="K477" i="3"/>
  <c r="K475" i="3"/>
  <c r="L507" i="3"/>
  <c r="L501" i="3"/>
  <c r="L495" i="3"/>
  <c r="L496" i="3"/>
  <c r="L485" i="3"/>
  <c r="L483" i="3"/>
  <c r="L479" i="3"/>
  <c r="L477" i="3"/>
  <c r="M494" i="3"/>
  <c r="M484" i="3"/>
  <c r="M116" i="3"/>
  <c r="M476" i="3" s="1"/>
  <c r="M474" i="3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99" i="3"/>
  <c r="N494" i="3"/>
  <c r="N484" i="3"/>
  <c r="N116" i="3"/>
  <c r="N476" i="3" s="1"/>
  <c r="M498" i="2"/>
  <c r="M149" i="2"/>
  <c r="M495" i="2"/>
  <c r="M493" i="2"/>
  <c r="M491" i="2"/>
  <c r="M485" i="2"/>
  <c r="M483" i="2"/>
  <c r="M116" i="2"/>
  <c r="M476" i="2" s="1"/>
  <c r="M474" i="2"/>
  <c r="O494" i="3"/>
  <c r="O484" i="3"/>
  <c r="O116" i="3"/>
  <c r="O476" i="3" s="1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P494" i="3"/>
  <c r="P484" i="3"/>
  <c r="P116" i="3"/>
  <c r="P476" i="3" s="1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495" i="3"/>
  <c r="Q496" i="3"/>
  <c r="Q485" i="3"/>
  <c r="Q483" i="3"/>
  <c r="Q479" i="3"/>
  <c r="Q477" i="3"/>
  <c r="R507" i="3"/>
  <c r="R501" i="3"/>
  <c r="R495" i="3"/>
  <c r="R496" i="3"/>
  <c r="R485" i="3"/>
  <c r="R483" i="3"/>
  <c r="R479" i="3"/>
  <c r="R477" i="3"/>
  <c r="R473" i="3"/>
  <c r="S507" i="3"/>
  <c r="S501" i="3"/>
  <c r="S495" i="3"/>
  <c r="S496" i="3"/>
  <c r="S485" i="3"/>
  <c r="S483" i="3"/>
  <c r="S479" i="3"/>
  <c r="S477" i="3"/>
  <c r="S475" i="3"/>
  <c r="S473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94" i="3"/>
  <c r="T484" i="3"/>
  <c r="T116" i="3"/>
  <c r="T476" i="3" s="1"/>
  <c r="T474" i="3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495" i="3"/>
  <c r="W496" i="3"/>
  <c r="W485" i="3"/>
  <c r="W483" i="3"/>
  <c r="W479" i="3"/>
  <c r="W477" i="3"/>
  <c r="W475" i="3"/>
  <c r="AC507" i="3"/>
  <c r="AC501" i="3"/>
  <c r="AC498" i="3"/>
  <c r="AC149" i="3"/>
  <c r="AC495" i="3"/>
  <c r="AC496" i="3"/>
  <c r="AC485" i="3"/>
  <c r="AC483" i="3"/>
  <c r="AC479" i="3"/>
  <c r="AC477" i="3"/>
  <c r="AB523" i="3"/>
  <c r="AB521" i="3"/>
  <c r="AB187" i="3"/>
  <c r="AB519" i="3"/>
  <c r="AA507" i="3"/>
  <c r="AA501" i="3"/>
  <c r="AA498" i="3"/>
  <c r="AA495" i="3"/>
  <c r="AA496" i="3"/>
  <c r="AA485" i="3"/>
  <c r="AA483" i="3"/>
  <c r="AA479" i="3"/>
  <c r="AA477" i="3"/>
  <c r="AA475" i="3"/>
  <c r="AA473" i="3"/>
  <c r="AD522" i="3"/>
  <c r="Y494" i="3"/>
  <c r="Y484" i="3"/>
  <c r="Y116" i="3"/>
  <c r="Y476" i="3" s="1"/>
  <c r="Y474" i="3"/>
  <c r="X523" i="3"/>
  <c r="X521" i="3"/>
  <c r="X187" i="3"/>
  <c r="X519" i="3"/>
  <c r="C507" i="3"/>
  <c r="C501" i="3"/>
  <c r="C498" i="3"/>
  <c r="C495" i="3"/>
  <c r="C496" i="3"/>
  <c r="C485" i="3"/>
  <c r="C483" i="3"/>
  <c r="C479" i="3"/>
  <c r="C477" i="3"/>
  <c r="C473" i="3"/>
  <c r="Z522" i="3"/>
  <c r="D494" i="3"/>
  <c r="D484" i="3"/>
  <c r="D116" i="3"/>
  <c r="D476" i="3" s="1"/>
  <c r="D474" i="3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8" i="3"/>
  <c r="U495" i="3"/>
  <c r="U496" i="3"/>
  <c r="U485" i="3"/>
  <c r="U483" i="3"/>
  <c r="U479" i="3"/>
  <c r="U477" i="3"/>
  <c r="U475" i="3"/>
  <c r="V507" i="3"/>
  <c r="V501" i="3"/>
  <c r="V495" i="3"/>
  <c r="V496" i="3"/>
  <c r="V485" i="3"/>
  <c r="V483" i="3"/>
  <c r="V479" i="3"/>
  <c r="V477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94" i="3"/>
  <c r="AB484" i="3"/>
  <c r="AB116" i="3"/>
  <c r="AB476" i="3" s="1"/>
  <c r="AB474" i="3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498" i="3"/>
  <c r="AD495" i="3"/>
  <c r="AD496" i="3"/>
  <c r="AD485" i="3"/>
  <c r="AD483" i="3"/>
  <c r="AD479" i="3"/>
  <c r="AD477" i="3"/>
  <c r="AD473" i="3"/>
  <c r="Y522" i="3"/>
  <c r="X494" i="3"/>
  <c r="X484" i="3"/>
  <c r="X116" i="3"/>
  <c r="X476" i="3" s="1"/>
  <c r="X474" i="3"/>
  <c r="C523" i="3"/>
  <c r="C521" i="3"/>
  <c r="C187" i="3"/>
  <c r="C519" i="3"/>
  <c r="Z507" i="3"/>
  <c r="Z501" i="3"/>
  <c r="Z495" i="3"/>
  <c r="Z496" i="3"/>
  <c r="Z485" i="3"/>
  <c r="Z483" i="3"/>
  <c r="Z479" i="3"/>
  <c r="Z477" i="3"/>
  <c r="Z475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5" i="3"/>
  <c r="AE496" i="3"/>
  <c r="AE485" i="3"/>
  <c r="AE483" i="3"/>
  <c r="AE479" i="3"/>
  <c r="AE477" i="3"/>
  <c r="AE475" i="3"/>
  <c r="AE473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94" i="3"/>
  <c r="G484" i="3"/>
  <c r="G116" i="3"/>
  <c r="G476" i="3" s="1"/>
  <c r="H507" i="3"/>
  <c r="H501" i="3"/>
  <c r="H495" i="3"/>
  <c r="H496" i="3"/>
  <c r="H485" i="3"/>
  <c r="H483" i="3"/>
  <c r="H479" i="3"/>
  <c r="H477" i="3"/>
  <c r="H475" i="3"/>
  <c r="I494" i="3"/>
  <c r="I484" i="3"/>
  <c r="I116" i="3"/>
  <c r="I476" i="3" s="1"/>
  <c r="I474" i="3"/>
  <c r="J494" i="3"/>
  <c r="J484" i="3"/>
  <c r="J116" i="3"/>
  <c r="J476" i="3" s="1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I112" i="2"/>
  <c r="K494" i="3"/>
  <c r="K484" i="3"/>
  <c r="K116" i="3"/>
  <c r="K476" i="3" s="1"/>
  <c r="K474" i="3"/>
  <c r="L494" i="3"/>
  <c r="L484" i="3"/>
  <c r="L116" i="3"/>
  <c r="L476" i="3" s="1"/>
  <c r="L474" i="3"/>
  <c r="M507" i="3"/>
  <c r="M501" i="3"/>
  <c r="M498" i="3"/>
  <c r="M495" i="3"/>
  <c r="M496" i="3"/>
  <c r="M485" i="3"/>
  <c r="M483" i="3"/>
  <c r="M479" i="3"/>
  <c r="M477" i="3"/>
  <c r="M473" i="3"/>
  <c r="M112" i="3"/>
  <c r="L498" i="2"/>
  <c r="L149" i="2"/>
  <c r="L495" i="2"/>
  <c r="L493" i="2"/>
  <c r="L491" i="2"/>
  <c r="L485" i="2"/>
  <c r="L483" i="2"/>
  <c r="L116" i="2"/>
  <c r="L476" i="2" s="1"/>
  <c r="L474" i="2"/>
  <c r="N507" i="3"/>
  <c r="N501" i="3"/>
  <c r="N495" i="3"/>
  <c r="N496" i="3"/>
  <c r="N485" i="3"/>
  <c r="N483" i="3"/>
  <c r="N479" i="3"/>
  <c r="N477" i="3"/>
  <c r="N473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M112" i="2"/>
  <c r="O507" i="3"/>
  <c r="O501" i="3"/>
  <c r="O495" i="3"/>
  <c r="O496" i="3"/>
  <c r="O485" i="3"/>
  <c r="O483" i="3"/>
  <c r="O479" i="3"/>
  <c r="O477" i="3"/>
  <c r="N498" i="2"/>
  <c r="N149" i="2"/>
  <c r="N495" i="2"/>
  <c r="N493" i="2"/>
  <c r="N491" i="2"/>
  <c r="N485" i="2"/>
  <c r="N483" i="2"/>
  <c r="N116" i="2"/>
  <c r="N476" i="2" s="1"/>
  <c r="N474" i="2"/>
  <c r="P507" i="3"/>
  <c r="P501" i="3"/>
  <c r="P495" i="3"/>
  <c r="P496" i="3"/>
  <c r="P485" i="3"/>
  <c r="P483" i="3"/>
  <c r="P479" i="3"/>
  <c r="P477" i="3"/>
  <c r="P475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O112" i="2"/>
  <c r="Q494" i="3"/>
  <c r="Q484" i="3"/>
  <c r="Q116" i="3"/>
  <c r="Q476" i="3" s="1"/>
  <c r="Q474" i="3"/>
  <c r="R494" i="3"/>
  <c r="R484" i="3"/>
  <c r="R116" i="3"/>
  <c r="R476" i="3" s="1"/>
  <c r="S494" i="3"/>
  <c r="S484" i="3"/>
  <c r="S116" i="3"/>
  <c r="S476" i="3" s="1"/>
  <c r="S474" i="3"/>
  <c r="R498" i="2"/>
  <c r="R149" i="2"/>
  <c r="R495" i="2"/>
  <c r="R493" i="2"/>
  <c r="R491" i="2"/>
  <c r="R485" i="2"/>
  <c r="R483" i="2"/>
  <c r="R116" i="2"/>
  <c r="R476" i="2" s="1"/>
  <c r="R474" i="2"/>
  <c r="T507" i="3"/>
  <c r="T501" i="3"/>
  <c r="T149" i="3"/>
  <c r="T495" i="3"/>
  <c r="T496" i="3"/>
  <c r="T485" i="3"/>
  <c r="T483" i="3"/>
  <c r="T479" i="3"/>
  <c r="T477" i="3"/>
  <c r="T473" i="3"/>
  <c r="S498" i="2"/>
  <c r="S149" i="2"/>
  <c r="S495" i="2"/>
  <c r="S493" i="2"/>
  <c r="S491" i="2"/>
  <c r="S485" i="2"/>
  <c r="S483" i="2"/>
  <c r="S116" i="2"/>
  <c r="S476" i="2" s="1"/>
  <c r="S474" i="2"/>
  <c r="T498" i="2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W494" i="3"/>
  <c r="W484" i="3"/>
  <c r="W116" i="3"/>
  <c r="W476" i="3" s="1"/>
  <c r="AC499" i="3"/>
  <c r="AC494" i="3"/>
  <c r="AC484" i="3"/>
  <c r="AC116" i="3"/>
  <c r="AC476" i="3" s="1"/>
  <c r="AB522" i="3"/>
  <c r="AA494" i="3"/>
  <c r="AA484" i="3"/>
  <c r="AA116" i="3"/>
  <c r="AA476" i="3" s="1"/>
  <c r="AD523" i="3"/>
  <c r="AD521" i="3"/>
  <c r="AD187" i="3"/>
  <c r="AD519" i="3"/>
  <c r="Y507" i="3"/>
  <c r="Y501" i="3"/>
  <c r="Y495" i="3"/>
  <c r="Y496" i="3"/>
  <c r="Y485" i="3"/>
  <c r="Y483" i="3"/>
  <c r="Y479" i="3"/>
  <c r="Y477" i="3"/>
  <c r="X522" i="3"/>
  <c r="C494" i="3"/>
  <c r="C484" i="3"/>
  <c r="C116" i="3"/>
  <c r="C476" i="3" s="1"/>
  <c r="C474" i="3"/>
  <c r="Z523" i="3"/>
  <c r="Z521" i="3"/>
  <c r="Z187" i="3"/>
  <c r="Z519" i="3"/>
  <c r="D507" i="3"/>
  <c r="D501" i="3"/>
  <c r="D495" i="3"/>
  <c r="D496" i="3"/>
  <c r="D485" i="3"/>
  <c r="D483" i="3"/>
  <c r="D479" i="3"/>
  <c r="D477" i="3"/>
  <c r="AB498" i="2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520" i="3" s="1"/>
  <c r="E612" i="3" s="1"/>
  <c r="E187" i="3"/>
  <c r="E519" i="3"/>
  <c r="F523" i="3"/>
  <c r="F521" i="3"/>
  <c r="F187" i="3"/>
  <c r="F519" i="3"/>
  <c r="F498" i="2"/>
  <c r="F149" i="2"/>
  <c r="F495" i="2"/>
  <c r="F493" i="2"/>
  <c r="F491" i="2"/>
  <c r="F485" i="2"/>
  <c r="F483" i="2"/>
  <c r="F116" i="2"/>
  <c r="F476" i="2" s="1"/>
  <c r="F474" i="2"/>
  <c r="G522" i="3"/>
  <c r="G498" i="2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J112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K112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P112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94" i="3"/>
  <c r="U484" i="3"/>
  <c r="U116" i="3"/>
  <c r="U476" i="3" s="1"/>
  <c r="U474" i="3"/>
  <c r="V499" i="3"/>
  <c r="V494" i="3"/>
  <c r="V484" i="3"/>
  <c r="V116" i="3"/>
  <c r="V476" i="3" s="1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U112" i="2"/>
  <c r="W522" i="3"/>
  <c r="W498" i="2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8" i="3"/>
  <c r="AB495" i="3"/>
  <c r="AB496" i="3"/>
  <c r="AB485" i="3"/>
  <c r="AB483" i="3"/>
  <c r="AB479" i="3"/>
  <c r="AB477" i="3"/>
  <c r="AB475" i="3"/>
  <c r="AB473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99" i="3"/>
  <c r="AD494" i="3"/>
  <c r="AD484" i="3"/>
  <c r="AD116" i="3"/>
  <c r="AD476" i="3" s="1"/>
  <c r="AD474" i="3"/>
  <c r="Y523" i="3"/>
  <c r="Y521" i="3"/>
  <c r="Y187" i="3"/>
  <c r="Y519" i="3"/>
  <c r="X507" i="3"/>
  <c r="X501" i="3"/>
  <c r="X495" i="3"/>
  <c r="X496" i="3"/>
  <c r="X485" i="3"/>
  <c r="X483" i="3"/>
  <c r="X479" i="3"/>
  <c r="X477" i="3"/>
  <c r="X473" i="3"/>
  <c r="C522" i="3"/>
  <c r="Z494" i="3"/>
  <c r="Z484" i="3"/>
  <c r="Z116" i="3"/>
  <c r="Z476" i="3" s="1"/>
  <c r="Z474" i="3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C112" i="2"/>
  <c r="AA498" i="2"/>
  <c r="AA497" i="2" s="1"/>
  <c r="AA608" i="2" s="1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94" i="3"/>
  <c r="AE484" i="3"/>
  <c r="AE116" i="3"/>
  <c r="AE476" i="3" s="1"/>
  <c r="AE474" i="3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AD112" i="2"/>
  <c r="Z498" i="2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D112" i="2"/>
  <c r="AE498" i="2"/>
  <c r="AE149" i="2"/>
  <c r="D31" i="66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107" i="3"/>
  <c r="C469" i="3" s="1"/>
  <c r="C103" i="3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9" i="5"/>
  <c r="F470" i="2"/>
  <c r="H94" i="5"/>
  <c r="H70" i="5"/>
  <c r="H62" i="5"/>
  <c r="H60" i="5" s="1"/>
  <c r="H462" i="5" s="1"/>
  <c r="H47" i="5"/>
  <c r="H32" i="5"/>
  <c r="H14" i="5"/>
  <c r="K50" i="1"/>
  <c r="K32" i="1"/>
  <c r="K14" i="1"/>
  <c r="U9" i="5"/>
  <c r="O470" i="2"/>
  <c r="AE94" i="5"/>
  <c r="AE91" i="5" s="1"/>
  <c r="AE70" i="5"/>
  <c r="AE62" i="5"/>
  <c r="AE60" i="5" s="1"/>
  <c r="AE47" i="5"/>
  <c r="AE32" i="5"/>
  <c r="AE14" i="5"/>
  <c r="X107" i="2"/>
  <c r="X469" i="2" s="1"/>
  <c r="X103" i="2"/>
  <c r="X94" i="2"/>
  <c r="X91" i="2" s="1"/>
  <c r="X70" i="2"/>
  <c r="AB107" i="2"/>
  <c r="AB469" i="2" s="1"/>
  <c r="AB103" i="2"/>
  <c r="AB94" i="2"/>
  <c r="AB91" i="2" s="1"/>
  <c r="AB70" i="2"/>
  <c r="O91" i="1"/>
  <c r="O84" i="1"/>
  <c r="O81" i="1" s="1"/>
  <c r="O68" i="1"/>
  <c r="O62" i="1"/>
  <c r="O60" i="1" s="1"/>
  <c r="O462" i="1" s="1"/>
  <c r="O47" i="1"/>
  <c r="O36" i="1"/>
  <c r="O9" i="5"/>
  <c r="W470" i="2"/>
  <c r="S94" i="5"/>
  <c r="S91" i="5" s="1"/>
  <c r="S70" i="5"/>
  <c r="S62" i="5"/>
  <c r="S60" i="5" s="1"/>
  <c r="S462" i="5" s="1"/>
  <c r="S47" i="5"/>
  <c r="S32" i="5"/>
  <c r="S14" i="5"/>
  <c r="D9" i="5"/>
  <c r="P56" i="1"/>
  <c r="P53" i="1" s="1"/>
  <c r="P461" i="1" s="1"/>
  <c r="P9" i="1"/>
  <c r="C84" i="5"/>
  <c r="C50" i="5"/>
  <c r="C36" i="5"/>
  <c r="AD62" i="5"/>
  <c r="AD60" i="5" s="1"/>
  <c r="AD462" i="5" s="1"/>
  <c r="AD47" i="5"/>
  <c r="AD14" i="5"/>
  <c r="AA103" i="2"/>
  <c r="AA94" i="2"/>
  <c r="AA91" i="2" s="1"/>
  <c r="Y56" i="5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8" i="2" s="1"/>
  <c r="C470" i="3"/>
  <c r="C50" i="3"/>
  <c r="C32" i="3"/>
  <c r="C14" i="3"/>
  <c r="L50" i="1"/>
  <c r="L32" i="1"/>
  <c r="L14" i="1"/>
  <c r="E50" i="1"/>
  <c r="E32" i="1"/>
  <c r="E14" i="1"/>
  <c r="X9" i="5"/>
  <c r="F84" i="5"/>
  <c r="F81" i="5" s="1"/>
  <c r="F50" i="5"/>
  <c r="F36" i="5"/>
  <c r="H9" i="5"/>
  <c r="K56" i="1"/>
  <c r="K53" i="1" s="1"/>
  <c r="K461" i="1" s="1"/>
  <c r="K9" i="1"/>
  <c r="U84" i="5"/>
  <c r="U81" i="5" s="1"/>
  <c r="U50" i="5"/>
  <c r="U36" i="5"/>
  <c r="AE9" i="5"/>
  <c r="X470" i="2"/>
  <c r="P84" i="2"/>
  <c r="P75" i="2"/>
  <c r="AB470" i="2"/>
  <c r="O39" i="1"/>
  <c r="O17" i="1"/>
  <c r="O459" i="1" s="1"/>
  <c r="K84" i="2"/>
  <c r="K81" i="2" s="1"/>
  <c r="K75" i="2"/>
  <c r="O84" i="5"/>
  <c r="O81" i="5" s="1"/>
  <c r="O50" i="5"/>
  <c r="O36" i="5"/>
  <c r="S9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36" i="5"/>
  <c r="Y84" i="1"/>
  <c r="Y81" i="1" s="1"/>
  <c r="Y36" i="1"/>
  <c r="M56" i="5"/>
  <c r="M53" i="5" s="1"/>
  <c r="M461" i="5" s="1"/>
  <c r="M39" i="5"/>
  <c r="C39" i="1"/>
  <c r="I32" i="5"/>
  <c r="Q84" i="2"/>
  <c r="Q81" i="2" s="1"/>
  <c r="G470" i="2"/>
  <c r="J70" i="5"/>
  <c r="C107" i="2"/>
  <c r="C469" i="2" s="1"/>
  <c r="C103" i="2"/>
  <c r="C94" i="2"/>
  <c r="C91" i="2" s="1"/>
  <c r="C70" i="2"/>
  <c r="C32" i="2"/>
  <c r="C94" i="3"/>
  <c r="C91" i="3" s="1"/>
  <c r="C75" i="3"/>
  <c r="C56" i="3"/>
  <c r="C9" i="3"/>
  <c r="L56" i="1"/>
  <c r="L53" i="1" s="1"/>
  <c r="L461" i="1" s="1"/>
  <c r="L9" i="1"/>
  <c r="E56" i="1"/>
  <c r="E53" i="1" s="1"/>
  <c r="E461" i="1" s="1"/>
  <c r="E9" i="1"/>
  <c r="X84" i="5"/>
  <c r="X81" i="5" s="1"/>
  <c r="X80" i="5" s="1"/>
  <c r="X465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91" i="5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4" i="2"/>
  <c r="P91" i="2" s="1"/>
  <c r="P70" i="2"/>
  <c r="O50" i="1"/>
  <c r="O32" i="1"/>
  <c r="O14" i="1"/>
  <c r="K107" i="2"/>
  <c r="K469" i="2" s="1"/>
  <c r="K103" i="2"/>
  <c r="K94" i="2"/>
  <c r="K91" i="2" s="1"/>
  <c r="K70" i="2"/>
  <c r="O75" i="5"/>
  <c r="O56" i="5"/>
  <c r="O53" i="5" s="1"/>
  <c r="O461" i="5" s="1"/>
  <c r="O39" i="5"/>
  <c r="O17" i="5"/>
  <c r="O459" i="5" s="1"/>
  <c r="W84" i="2"/>
  <c r="W81" i="2" s="1"/>
  <c r="W75" i="2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81" i="5"/>
  <c r="C70" i="5"/>
  <c r="C62" i="5"/>
  <c r="C60" i="5" s="1"/>
  <c r="C462" i="5" s="1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60" i="5" s="1"/>
  <c r="M462" i="5" s="1"/>
  <c r="M47" i="5"/>
  <c r="M14" i="5"/>
  <c r="C14" i="1"/>
  <c r="I9" i="5"/>
  <c r="AC470" i="2"/>
  <c r="H56" i="1"/>
  <c r="H53" i="1" s="1"/>
  <c r="H461" i="1" s="1"/>
  <c r="H9" i="1"/>
  <c r="C470" i="2"/>
  <c r="C62" i="2"/>
  <c r="C60" i="2" s="1"/>
  <c r="C462" i="2" s="1"/>
  <c r="C50" i="2"/>
  <c r="C70" i="3"/>
  <c r="C62" i="3"/>
  <c r="C60" i="3" s="1"/>
  <c r="C47" i="3"/>
  <c r="C36" i="3"/>
  <c r="L91" i="1"/>
  <c r="L84" i="1"/>
  <c r="L81" i="1" s="1"/>
  <c r="L68" i="1"/>
  <c r="L62" i="1"/>
  <c r="L60" i="1" s="1"/>
  <c r="L462" i="1" s="1"/>
  <c r="L47" i="1"/>
  <c r="L36" i="1"/>
  <c r="L35" i="1" s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70" i="5"/>
  <c r="F62" i="5"/>
  <c r="F60" i="5" s="1"/>
  <c r="F462" i="5" s="1"/>
  <c r="F47" i="5"/>
  <c r="F32" i="5"/>
  <c r="F14" i="5"/>
  <c r="F107" i="2"/>
  <c r="F469" i="2" s="1"/>
  <c r="F103" i="2"/>
  <c r="F94" i="2"/>
  <c r="F91" i="2" s="1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70" i="5"/>
  <c r="U62" i="5"/>
  <c r="U60" i="5" s="1"/>
  <c r="U462" i="5" s="1"/>
  <c r="U47" i="5"/>
  <c r="U32" i="5"/>
  <c r="U14" i="5"/>
  <c r="O107" i="2"/>
  <c r="O469" i="2" s="1"/>
  <c r="O103" i="2"/>
  <c r="O94" i="2"/>
  <c r="O91" i="2" s="1"/>
  <c r="O70" i="2"/>
  <c r="AE75" i="5"/>
  <c r="AE56" i="5"/>
  <c r="AE39" i="5"/>
  <c r="AE17" i="5"/>
  <c r="X84" i="2"/>
  <c r="X81" i="2" s="1"/>
  <c r="X75" i="2"/>
  <c r="P470" i="2"/>
  <c r="P81" i="2"/>
  <c r="AB84" i="2"/>
  <c r="AB81" i="2" s="1"/>
  <c r="AB75" i="2"/>
  <c r="O56" i="1"/>
  <c r="O53" i="1" s="1"/>
  <c r="O461" i="1" s="1"/>
  <c r="O9" i="1"/>
  <c r="K470" i="2"/>
  <c r="O94" i="5"/>
  <c r="O91" i="5" s="1"/>
  <c r="O70" i="5"/>
  <c r="O62" i="5"/>
  <c r="O60" i="5" s="1"/>
  <c r="O462" i="5" s="1"/>
  <c r="O47" i="5"/>
  <c r="O32" i="5"/>
  <c r="O14" i="5"/>
  <c r="W107" i="2"/>
  <c r="W469" i="2" s="1"/>
  <c r="W103" i="2"/>
  <c r="W94" i="2"/>
  <c r="W91" i="2" s="1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P14" i="1"/>
  <c r="C9" i="5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D9" i="5"/>
  <c r="AA470" i="2"/>
  <c r="Y94" i="5"/>
  <c r="Y91" i="5" s="1"/>
  <c r="Y81" i="5"/>
  <c r="Y70" i="5"/>
  <c r="Y62" i="5"/>
  <c r="Y60" i="5" s="1"/>
  <c r="Y462" i="5" s="1"/>
  <c r="Y47" i="5"/>
  <c r="Y32" i="5"/>
  <c r="Y14" i="5"/>
  <c r="Y50" i="1"/>
  <c r="Y32" i="1"/>
  <c r="Y14" i="1"/>
  <c r="M9" i="5"/>
  <c r="C56" i="1"/>
  <c r="C53" i="1" s="1"/>
  <c r="C461" i="1" s="1"/>
  <c r="C9" i="1"/>
  <c r="I84" i="5"/>
  <c r="I81" i="5" s="1"/>
  <c r="I50" i="5"/>
  <c r="I36" i="5"/>
  <c r="Q107" i="2"/>
  <c r="Q469" i="2" s="1"/>
  <c r="Q103" i="2"/>
  <c r="Q94" i="2"/>
  <c r="Q91" i="2" s="1"/>
  <c r="Q70" i="2"/>
  <c r="H91" i="1"/>
  <c r="H84" i="1"/>
  <c r="H81" i="1" s="1"/>
  <c r="H68" i="1"/>
  <c r="H62" i="1"/>
  <c r="H47" i="1"/>
  <c r="H36" i="1"/>
  <c r="J9" i="5"/>
  <c r="AB56" i="1"/>
  <c r="AB53" i="1" s="1"/>
  <c r="AB461" i="1" s="1"/>
  <c r="AB9" i="1"/>
  <c r="Y470" i="2"/>
  <c r="G9" i="5"/>
  <c r="W84" i="5"/>
  <c r="W81" i="5" s="1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60" i="1" s="1"/>
  <c r="Q462" i="1" s="1"/>
  <c r="Q47" i="1"/>
  <c r="AB9" i="5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Z14" i="1"/>
  <c r="I103" i="2"/>
  <c r="I94" i="2"/>
  <c r="I91" i="2" s="1"/>
  <c r="L56" i="5"/>
  <c r="L53" i="5" s="1"/>
  <c r="L461" i="5" s="1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70" i="5"/>
  <c r="V62" i="5"/>
  <c r="V60" i="5" s="1"/>
  <c r="V462" i="5" s="1"/>
  <c r="V47" i="5"/>
  <c r="V14" i="5"/>
  <c r="W14" i="1"/>
  <c r="K9" i="5"/>
  <c r="X56" i="1"/>
  <c r="X53" i="1" s="1"/>
  <c r="X461" i="1" s="1"/>
  <c r="X9" i="1"/>
  <c r="AD75" i="2"/>
  <c r="Z32" i="5"/>
  <c r="I39" i="1"/>
  <c r="M84" i="2"/>
  <c r="M81" i="2" s="1"/>
  <c r="AD50" i="5"/>
  <c r="AD36" i="5"/>
  <c r="Y53" i="5"/>
  <c r="Y461" i="5" s="1"/>
  <c r="Y9" i="5"/>
  <c r="Y56" i="1"/>
  <c r="Y53" i="1" s="1"/>
  <c r="Y461" i="1" s="1"/>
  <c r="Y9" i="1"/>
  <c r="M84" i="5"/>
  <c r="M81" i="5" s="1"/>
  <c r="M50" i="5"/>
  <c r="M36" i="5"/>
  <c r="C91" i="1"/>
  <c r="C84" i="1"/>
  <c r="C81" i="1" s="1"/>
  <c r="C68" i="1"/>
  <c r="C62" i="1"/>
  <c r="C60" i="1" s="1"/>
  <c r="C462" i="1" s="1"/>
  <c r="C47" i="1"/>
  <c r="C36" i="1"/>
  <c r="C35" i="1" s="1"/>
  <c r="I75" i="5"/>
  <c r="I56" i="5"/>
  <c r="I53" i="5" s="1"/>
  <c r="I461" i="5" s="1"/>
  <c r="I39" i="5"/>
  <c r="I17" i="5"/>
  <c r="I459" i="5" s="1"/>
  <c r="AC84" i="2"/>
  <c r="AC81" i="2" s="1"/>
  <c r="AC75" i="2"/>
  <c r="Q470" i="2"/>
  <c r="H60" i="1"/>
  <c r="H462" i="1" s="1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39" i="1"/>
  <c r="R84" i="2"/>
  <c r="R81" i="2" s="1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91" i="5" s="1"/>
  <c r="L70" i="5"/>
  <c r="L62" i="5"/>
  <c r="L60" i="5" s="1"/>
  <c r="L462" i="5" s="1"/>
  <c r="L47" i="5"/>
  <c r="L14" i="5"/>
  <c r="M14" i="1"/>
  <c r="J50" i="1"/>
  <c r="J32" i="1"/>
  <c r="U107" i="2"/>
  <c r="U469" i="2" s="1"/>
  <c r="U70" i="2"/>
  <c r="P75" i="5"/>
  <c r="P17" i="5"/>
  <c r="P459" i="5" s="1"/>
  <c r="R94" i="5"/>
  <c r="R91" i="5" s="1"/>
  <c r="R70" i="5"/>
  <c r="R62" i="5"/>
  <c r="R60" i="5" s="1"/>
  <c r="R462" i="5" s="1"/>
  <c r="R47" i="5"/>
  <c r="R14" i="5"/>
  <c r="AC50" i="1"/>
  <c r="AC32" i="1"/>
  <c r="AA75" i="5"/>
  <c r="Z94" i="5"/>
  <c r="Z62" i="5"/>
  <c r="Z60" i="5" s="1"/>
  <c r="Z462" i="5" s="1"/>
  <c r="Z47" i="5"/>
  <c r="Z14" i="5"/>
  <c r="I17" i="1"/>
  <c r="I459" i="1" s="1"/>
  <c r="AD47" i="1"/>
  <c r="AC107" i="2"/>
  <c r="AC469" i="2" s="1"/>
  <c r="AC103" i="2"/>
  <c r="AC94" i="2"/>
  <c r="AC91" i="2" s="1"/>
  <c r="AC70" i="2"/>
  <c r="H50" i="1"/>
  <c r="H32" i="1"/>
  <c r="H14" i="1"/>
  <c r="G107" i="2"/>
  <c r="G469" i="2" s="1"/>
  <c r="G103" i="2"/>
  <c r="G94" i="2"/>
  <c r="G91" i="2" s="1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94" i="2"/>
  <c r="D91" i="2" s="1"/>
  <c r="D84" i="1"/>
  <c r="D81" i="1" s="1"/>
  <c r="D36" i="1"/>
  <c r="Q84" i="1"/>
  <c r="Q81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4" i="2"/>
  <c r="Z91" i="2" s="1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81" i="2" s="1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AD81" i="2" s="1"/>
  <c r="M75" i="2"/>
  <c r="AC50" i="5"/>
  <c r="AD62" i="1"/>
  <c r="AD60" i="1" s="1"/>
  <c r="AD462" i="1" s="1"/>
  <c r="J32" i="5"/>
  <c r="J14" i="5"/>
  <c r="AB50" i="1"/>
  <c r="AB32" i="1"/>
  <c r="AB14" i="1"/>
  <c r="Y107" i="2"/>
  <c r="Y469" i="2" s="1"/>
  <c r="Y103" i="2"/>
  <c r="Y94" i="2"/>
  <c r="Y91" i="2" s="1"/>
  <c r="Y70" i="2"/>
  <c r="Y69" i="2" s="1"/>
  <c r="Y68" i="2" s="1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53" i="1" s="1"/>
  <c r="Z461" i="1" s="1"/>
  <c r="Z9" i="1"/>
  <c r="L32" i="5"/>
  <c r="M50" i="1"/>
  <c r="M32" i="1"/>
  <c r="J14" i="1"/>
  <c r="U103" i="2"/>
  <c r="U94" i="2"/>
  <c r="U91" i="2" s="1"/>
  <c r="P56" i="5"/>
  <c r="P53" i="5" s="1"/>
  <c r="P461" i="5" s="1"/>
  <c r="P39" i="5"/>
  <c r="R32" i="5"/>
  <c r="AC14" i="1"/>
  <c r="V9" i="5"/>
  <c r="W56" i="1"/>
  <c r="W53" i="1" s="1"/>
  <c r="W461" i="1" s="1"/>
  <c r="W9" i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94" i="2"/>
  <c r="AD91" i="2" s="1"/>
  <c r="AD70" i="2"/>
  <c r="Z9" i="5"/>
  <c r="I50" i="1"/>
  <c r="I32" i="1"/>
  <c r="I14" i="1"/>
  <c r="M107" i="2"/>
  <c r="M469" i="2" s="1"/>
  <c r="M103" i="2"/>
  <c r="M94" i="2"/>
  <c r="M91" i="2" s="1"/>
  <c r="M70" i="2"/>
  <c r="AC94" i="5"/>
  <c r="AC91" i="5" s="1"/>
  <c r="AC84" i="5"/>
  <c r="AC81" i="5" s="1"/>
  <c r="AC62" i="5"/>
  <c r="AC60" i="5" s="1"/>
  <c r="AC462" i="5" s="1"/>
  <c r="AC47" i="5"/>
  <c r="AC36" i="5"/>
  <c r="AC14" i="5"/>
  <c r="AC9" i="5"/>
  <c r="AD56" i="1"/>
  <c r="AD53" i="1" s="1"/>
  <c r="AD461" i="1" s="1"/>
  <c r="AD36" i="1"/>
  <c r="AD14" i="1"/>
  <c r="AD9" i="1"/>
  <c r="Y62" i="2"/>
  <c r="Y60" i="2" s="1"/>
  <c r="Y462" i="2" s="1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70" i="5"/>
  <c r="W62" i="5"/>
  <c r="W60" i="5" s="1"/>
  <c r="W462" i="5" s="1"/>
  <c r="W47" i="5"/>
  <c r="W32" i="5"/>
  <c r="W14" i="5"/>
  <c r="V107" i="2"/>
  <c r="V469" i="2" s="1"/>
  <c r="V103" i="2"/>
  <c r="V94" i="2"/>
  <c r="V91" i="2" s="1"/>
  <c r="V70" i="2"/>
  <c r="D50" i="1"/>
  <c r="D32" i="1"/>
  <c r="D14" i="1"/>
  <c r="Q50" i="1"/>
  <c r="Q32" i="1"/>
  <c r="Q14" i="1"/>
  <c r="R107" i="2"/>
  <c r="R469" i="2" s="1"/>
  <c r="R103" i="2"/>
  <c r="R94" i="2"/>
  <c r="R91" i="2" s="1"/>
  <c r="R70" i="2"/>
  <c r="AB75" i="5"/>
  <c r="AB56" i="5"/>
  <c r="AB53" i="5" s="1"/>
  <c r="AB461" i="5" s="1"/>
  <c r="AB39" i="5"/>
  <c r="AB17" i="5"/>
  <c r="AB459" i="5" s="1"/>
  <c r="N94" i="5"/>
  <c r="N91" i="5" s="1"/>
  <c r="N70" i="5"/>
  <c r="N62" i="5"/>
  <c r="N60" i="5" s="1"/>
  <c r="N462" i="5" s="1"/>
  <c r="N47" i="5"/>
  <c r="N32" i="5"/>
  <c r="N14" i="5"/>
  <c r="AA50" i="1"/>
  <c r="AA32" i="1"/>
  <c r="AA14" i="1"/>
  <c r="AE50" i="1"/>
  <c r="AE32" i="1"/>
  <c r="AE14" i="1"/>
  <c r="E107" i="2"/>
  <c r="E469" i="2" s="1"/>
  <c r="E103" i="2"/>
  <c r="E94" i="2"/>
  <c r="E91" i="2" s="1"/>
  <c r="E70" i="2"/>
  <c r="H107" i="2"/>
  <c r="H469" i="2" s="1"/>
  <c r="H103" i="2"/>
  <c r="H94" i="2"/>
  <c r="H91" i="2" s="1"/>
  <c r="H70" i="2"/>
  <c r="Z91" i="1"/>
  <c r="Z84" i="1"/>
  <c r="Z81" i="1" s="1"/>
  <c r="Z68" i="1"/>
  <c r="Z62" i="1"/>
  <c r="Z60" i="1" s="1"/>
  <c r="Z462" i="1" s="1"/>
  <c r="Z47" i="1"/>
  <c r="Z36" i="1"/>
  <c r="L9" i="5"/>
  <c r="L8" i="5" s="1"/>
  <c r="M56" i="1"/>
  <c r="M53" i="1" s="1"/>
  <c r="M461" i="1" s="1"/>
  <c r="M9" i="1"/>
  <c r="J56" i="1"/>
  <c r="J53" i="1" s="1"/>
  <c r="J461" i="1" s="1"/>
  <c r="J9" i="1"/>
  <c r="U470" i="2"/>
  <c r="P94" i="5"/>
  <c r="P91" i="5" s="1"/>
  <c r="P70" i="5"/>
  <c r="P62" i="5"/>
  <c r="P60" i="5" s="1"/>
  <c r="P462" i="5" s="1"/>
  <c r="P47" i="5"/>
  <c r="P32" i="5"/>
  <c r="P14" i="5"/>
  <c r="R9" i="5"/>
  <c r="AC56" i="1"/>
  <c r="AC53" i="1" s="1"/>
  <c r="AC461" i="1" s="1"/>
  <c r="AC9" i="1"/>
  <c r="V91" i="5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A9" i="5"/>
  <c r="AD470" i="2"/>
  <c r="S84" i="2"/>
  <c r="S81" i="2" s="1"/>
  <c r="S75" i="2"/>
  <c r="Z91" i="5"/>
  <c r="Z84" i="5"/>
  <c r="Z81" i="5" s="1"/>
  <c r="Z50" i="5"/>
  <c r="Z36" i="5"/>
  <c r="I56" i="1"/>
  <c r="I53" i="1" s="1"/>
  <c r="I461" i="1" s="1"/>
  <c r="I9" i="1"/>
  <c r="M470" i="2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W9" i="5"/>
  <c r="V470" i="2"/>
  <c r="D84" i="2"/>
  <c r="D81" i="2" s="1"/>
  <c r="D75" i="2"/>
  <c r="D56" i="1"/>
  <c r="D53" i="1" s="1"/>
  <c r="D461" i="1" s="1"/>
  <c r="D9" i="1"/>
  <c r="Q56" i="1"/>
  <c r="Q53" i="1" s="1"/>
  <c r="Q461" i="1" s="1"/>
  <c r="Q9" i="1"/>
  <c r="R470" i="2"/>
  <c r="AB94" i="5"/>
  <c r="AB91" i="5" s="1"/>
  <c r="AB70" i="5"/>
  <c r="AB62" i="5"/>
  <c r="AB60" i="5" s="1"/>
  <c r="AB462" i="5" s="1"/>
  <c r="AB47" i="5"/>
  <c r="AB32" i="5"/>
  <c r="AB14" i="5"/>
  <c r="N9" i="5"/>
  <c r="AA56" i="1"/>
  <c r="AA53" i="1" s="1"/>
  <c r="AA461" i="1" s="1"/>
  <c r="AA9" i="1"/>
  <c r="AE56" i="1"/>
  <c r="AE9" i="1"/>
  <c r="E470" i="2"/>
  <c r="Z84" i="2"/>
  <c r="Z81" i="2" s="1"/>
  <c r="Z75" i="2"/>
  <c r="H470" i="2"/>
  <c r="Z39" i="1"/>
  <c r="Z17" i="1"/>
  <c r="Z459" i="1" s="1"/>
  <c r="I84" i="2"/>
  <c r="I81" i="2" s="1"/>
  <c r="I75" i="2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J91" i="1"/>
  <c r="J84" i="1"/>
  <c r="J81" i="1" s="1"/>
  <c r="J68" i="1"/>
  <c r="J62" i="1"/>
  <c r="J60" i="1" s="1"/>
  <c r="J462" i="1" s="1"/>
  <c r="J47" i="1"/>
  <c r="J36" i="1"/>
  <c r="P9" i="5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X14" i="1"/>
  <c r="T9" i="5"/>
  <c r="AA84" i="5"/>
  <c r="AA81" i="5" s="1"/>
  <c r="AA50" i="5"/>
  <c r="AA36" i="5"/>
  <c r="S107" i="2"/>
  <c r="S469" i="2" s="1"/>
  <c r="S103" i="2"/>
  <c r="S94" i="2"/>
  <c r="S91" i="2" s="1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AC70" i="5"/>
  <c r="AD84" i="1"/>
  <c r="AD81" i="1" s="1"/>
  <c r="N84" i="2"/>
  <c r="N81" i="2" s="1"/>
  <c r="N75" i="2"/>
  <c r="Q47" i="2"/>
  <c r="AC47" i="2"/>
  <c r="O9" i="2"/>
  <c r="K47" i="2"/>
  <c r="AB9" i="2"/>
  <c r="N9" i="2"/>
  <c r="N107" i="2"/>
  <c r="N469" i="2" s="1"/>
  <c r="N103" i="2"/>
  <c r="N94" i="2"/>
  <c r="N91" i="2" s="1"/>
  <c r="N70" i="2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4" i="2"/>
  <c r="L91" i="2" s="1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60" i="2"/>
  <c r="O462" i="2" s="1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R14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53" i="1" s="1"/>
  <c r="T461" i="1" s="1"/>
  <c r="T9" i="1"/>
  <c r="N56" i="1"/>
  <c r="N53" i="1" s="1"/>
  <c r="N461" i="1" s="1"/>
  <c r="N9" i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60" i="1" s="1"/>
  <c r="G462" i="1" s="1"/>
  <c r="G47" i="1"/>
  <c r="G36" i="1"/>
  <c r="AE107" i="2"/>
  <c r="AE469" i="2" s="1"/>
  <c r="AE103" i="2"/>
  <c r="AE94" i="2"/>
  <c r="AE91" i="2" s="1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I8" i="2" s="1"/>
  <c r="R56" i="1"/>
  <c r="R53" i="1" s="1"/>
  <c r="R461" i="1" s="1"/>
  <c r="R9" i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60" i="1" s="1"/>
  <c r="N462" i="1" s="1"/>
  <c r="N47" i="1"/>
  <c r="N36" i="1"/>
  <c r="AA32" i="2"/>
  <c r="W62" i="2"/>
  <c r="W60" i="2" s="1"/>
  <c r="W462" i="2" s="1"/>
  <c r="W50" i="2"/>
  <c r="U62" i="2"/>
  <c r="U60" i="2" s="1"/>
  <c r="U462" i="2" s="1"/>
  <c r="U50" i="2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Q9" i="5"/>
  <c r="U56" i="1"/>
  <c r="U53" i="1" s="1"/>
  <c r="U461" i="1" s="1"/>
  <c r="U9" i="1"/>
  <c r="S56" i="1"/>
  <c r="S53" i="1" s="1"/>
  <c r="S461" i="1" s="1"/>
  <c r="S9" i="1"/>
  <c r="AB36" i="2"/>
  <c r="AB17" i="2"/>
  <c r="AB459" i="2" s="1"/>
  <c r="AB14" i="2"/>
  <c r="P32" i="2"/>
  <c r="N36" i="2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E9" i="5"/>
  <c r="AD62" i="2"/>
  <c r="AD60" i="2" s="1"/>
  <c r="AD462" i="2" s="1"/>
  <c r="AD50" i="2"/>
  <c r="T39" i="1"/>
  <c r="T17" i="1"/>
  <c r="T459" i="1" s="1"/>
  <c r="N39" i="1"/>
  <c r="N17" i="1"/>
  <c r="N459" i="1" s="1"/>
  <c r="AA62" i="2"/>
  <c r="AA60" i="2" s="1"/>
  <c r="AA462" i="2" s="1"/>
  <c r="AA50" i="2"/>
  <c r="W36" i="2"/>
  <c r="W17" i="2"/>
  <c r="W459" i="2" s="1"/>
  <c r="W14" i="2"/>
  <c r="U36" i="2"/>
  <c r="U17" i="2"/>
  <c r="U459" i="2" s="1"/>
  <c r="U14" i="2"/>
  <c r="G50" i="1"/>
  <c r="G32" i="1"/>
  <c r="G14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U14" i="1"/>
  <c r="S14" i="1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T14" i="1"/>
  <c r="N50" i="1"/>
  <c r="N32" i="1"/>
  <c r="N14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G9" i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4" i="2"/>
  <c r="J91" i="2" s="1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53" i="2" s="1"/>
  <c r="T461" i="2" s="1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F14" i="1"/>
  <c r="V50" i="1"/>
  <c r="V32" i="1"/>
  <c r="V14" i="1"/>
  <c r="V32" i="2"/>
  <c r="G36" i="2"/>
  <c r="G17" i="2"/>
  <c r="G459" i="2" s="1"/>
  <c r="G14" i="2"/>
  <c r="T107" i="2"/>
  <c r="T469" i="2" s="1"/>
  <c r="T103" i="2"/>
  <c r="T94" i="2"/>
  <c r="T91" i="2" s="1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F9" i="1"/>
  <c r="V56" i="1"/>
  <c r="V53" i="1" s="1"/>
  <c r="V461" i="1" s="1"/>
  <c r="V9" i="1"/>
  <c r="V8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O9" i="3"/>
  <c r="W470" i="3"/>
  <c r="W50" i="3"/>
  <c r="W32" i="3"/>
  <c r="W14" i="3"/>
  <c r="F107" i="3"/>
  <c r="F469" i="3" s="1"/>
  <c r="F103" i="3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K14" i="3"/>
  <c r="AB70" i="3"/>
  <c r="AB62" i="3"/>
  <c r="AB60" i="3" s="1"/>
  <c r="AB47" i="3"/>
  <c r="AC75" i="3"/>
  <c r="S62" i="3"/>
  <c r="S60" i="3" s="1"/>
  <c r="S47" i="3"/>
  <c r="AE575" i="3"/>
  <c r="AE632" i="3" s="1"/>
  <c r="AD107" i="3"/>
  <c r="AD469" i="3" s="1"/>
  <c r="AD103" i="3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W9" i="3"/>
  <c r="F470" i="3"/>
  <c r="F50" i="3"/>
  <c r="F32" i="3"/>
  <c r="F14" i="3"/>
  <c r="L107" i="3"/>
  <c r="L469" i="3" s="1"/>
  <c r="L103" i="3"/>
  <c r="L84" i="3"/>
  <c r="L81" i="3" s="1"/>
  <c r="L39" i="3"/>
  <c r="L17" i="3"/>
  <c r="K70" i="3"/>
  <c r="K62" i="3"/>
  <c r="K60" i="3" s="1"/>
  <c r="K47" i="3"/>
  <c r="K36" i="3"/>
  <c r="AB14" i="3"/>
  <c r="AC103" i="3"/>
  <c r="AC17" i="3"/>
  <c r="P94" i="3"/>
  <c r="P91" i="3" s="1"/>
  <c r="AD470" i="3"/>
  <c r="AD50" i="3"/>
  <c r="AD32" i="3"/>
  <c r="AD14" i="3"/>
  <c r="O107" i="3"/>
  <c r="O469" i="3" s="1"/>
  <c r="O103" i="3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F9" i="3"/>
  <c r="L470" i="3"/>
  <c r="L50" i="3"/>
  <c r="L32" i="3"/>
  <c r="L14" i="3"/>
  <c r="K107" i="3"/>
  <c r="K469" i="3" s="1"/>
  <c r="K103" i="3"/>
  <c r="K84" i="3"/>
  <c r="K81" i="3" s="1"/>
  <c r="K32" i="3"/>
  <c r="AB36" i="3"/>
  <c r="AC94" i="3"/>
  <c r="AC91" i="3" s="1"/>
  <c r="AC56" i="3"/>
  <c r="AC53" i="3" s="1"/>
  <c r="AC9" i="3"/>
  <c r="S70" i="3"/>
  <c r="P75" i="3"/>
  <c r="D470" i="3"/>
  <c r="D50" i="3"/>
  <c r="D32" i="3"/>
  <c r="AD94" i="3"/>
  <c r="AD91" i="3" s="1"/>
  <c r="AD75" i="3"/>
  <c r="AD56" i="3"/>
  <c r="AD9" i="3"/>
  <c r="O470" i="3"/>
  <c r="O50" i="3"/>
  <c r="O32" i="3"/>
  <c r="O14" i="3"/>
  <c r="W107" i="3"/>
  <c r="W469" i="3" s="1"/>
  <c r="W103" i="3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L9" i="3"/>
  <c r="K470" i="3"/>
  <c r="K50" i="3"/>
  <c r="AB470" i="3"/>
  <c r="AB50" i="3"/>
  <c r="AB32" i="3"/>
  <c r="AC107" i="3"/>
  <c r="AC469" i="3" s="1"/>
  <c r="AC84" i="3"/>
  <c r="AC81" i="3" s="1"/>
  <c r="AC39" i="3"/>
  <c r="S36" i="3"/>
  <c r="P56" i="3"/>
  <c r="P9" i="3"/>
  <c r="D14" i="3"/>
  <c r="E107" i="3"/>
  <c r="E469" i="3" s="1"/>
  <c r="E103" i="3"/>
  <c r="E84" i="3"/>
  <c r="E81" i="3" s="1"/>
  <c r="E39" i="3"/>
  <c r="E17" i="3"/>
  <c r="Z94" i="3"/>
  <c r="Z91" i="3" s="1"/>
  <c r="Z75" i="3"/>
  <c r="Z56" i="3"/>
  <c r="Z9" i="3"/>
  <c r="AA94" i="3"/>
  <c r="AA91" i="3" s="1"/>
  <c r="AA75" i="3"/>
  <c r="AA56" i="3"/>
  <c r="AA9" i="3"/>
  <c r="M470" i="3"/>
  <c r="M50" i="3"/>
  <c r="M32" i="3"/>
  <c r="M14" i="3"/>
  <c r="J107" i="3"/>
  <c r="J469" i="3" s="1"/>
  <c r="J84" i="3"/>
  <c r="J81" i="3" s="1"/>
  <c r="J39" i="3"/>
  <c r="Y14" i="3"/>
  <c r="G17" i="3"/>
  <c r="AE70" i="3"/>
  <c r="I75" i="3"/>
  <c r="N470" i="3"/>
  <c r="N50" i="3"/>
  <c r="N32" i="3"/>
  <c r="X84" i="3"/>
  <c r="X81" i="3" s="1"/>
  <c r="X39" i="3"/>
  <c r="K39" i="3"/>
  <c r="K17" i="3"/>
  <c r="AB94" i="3"/>
  <c r="AB91" i="3" s="1"/>
  <c r="AB75" i="3"/>
  <c r="AB56" i="3"/>
  <c r="AB9" i="3"/>
  <c r="AC470" i="3"/>
  <c r="AC50" i="3"/>
  <c r="AC32" i="3"/>
  <c r="AC14" i="3"/>
  <c r="S107" i="3"/>
  <c r="S469" i="3" s="1"/>
  <c r="S103" i="3"/>
  <c r="S84" i="3"/>
  <c r="S81" i="3" s="1"/>
  <c r="S39" i="3"/>
  <c r="S17" i="3"/>
  <c r="P70" i="3"/>
  <c r="P62" i="3"/>
  <c r="P47" i="3"/>
  <c r="P36" i="3"/>
  <c r="D94" i="3"/>
  <c r="D91" i="3" s="1"/>
  <c r="D75" i="3"/>
  <c r="D56" i="3"/>
  <c r="D9" i="3"/>
  <c r="E470" i="3"/>
  <c r="E50" i="3"/>
  <c r="E32" i="3"/>
  <c r="E14" i="3"/>
  <c r="Z70" i="3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91" i="3" s="1"/>
  <c r="M75" i="3"/>
  <c r="M56" i="3"/>
  <c r="M9" i="3"/>
  <c r="J75" i="3"/>
  <c r="Y470" i="3"/>
  <c r="G107" i="3"/>
  <c r="G469" i="3" s="1"/>
  <c r="AE36" i="3"/>
  <c r="I56" i="3"/>
  <c r="I9" i="3"/>
  <c r="N14" i="3"/>
  <c r="X17" i="3"/>
  <c r="Q70" i="3"/>
  <c r="S470" i="3"/>
  <c r="S50" i="3"/>
  <c r="S32" i="3"/>
  <c r="S14" i="3"/>
  <c r="P107" i="3"/>
  <c r="P469" i="3" s="1"/>
  <c r="P103" i="3"/>
  <c r="P84" i="3"/>
  <c r="P81" i="3" s="1"/>
  <c r="P60" i="3"/>
  <c r="P39" i="3"/>
  <c r="P17" i="3"/>
  <c r="D70" i="3"/>
  <c r="D62" i="3"/>
  <c r="D60" i="3" s="1"/>
  <c r="D47" i="3"/>
  <c r="D36" i="3"/>
  <c r="E94" i="3"/>
  <c r="E91" i="3" s="1"/>
  <c r="E75" i="3"/>
  <c r="E56" i="3"/>
  <c r="E9" i="3"/>
  <c r="Z107" i="3"/>
  <c r="Z469" i="3" s="1"/>
  <c r="Z103" i="3"/>
  <c r="Z84" i="3"/>
  <c r="Z81" i="3" s="1"/>
  <c r="Z39" i="3"/>
  <c r="Z17" i="3"/>
  <c r="AA107" i="3"/>
  <c r="AA469" i="3" s="1"/>
  <c r="AA103" i="3"/>
  <c r="AA84" i="3"/>
  <c r="AA81" i="3" s="1"/>
  <c r="AA39" i="3"/>
  <c r="AA17" i="3"/>
  <c r="M70" i="3"/>
  <c r="M62" i="3"/>
  <c r="M60" i="3" s="1"/>
  <c r="M47" i="3"/>
  <c r="M36" i="3"/>
  <c r="J103" i="3"/>
  <c r="J17" i="3"/>
  <c r="G103" i="3"/>
  <c r="AE62" i="3"/>
  <c r="AE60" i="3" s="1"/>
  <c r="AE47" i="3"/>
  <c r="X107" i="3"/>
  <c r="X469" i="3" s="1"/>
  <c r="K9" i="3"/>
  <c r="AB107" i="3"/>
  <c r="AB469" i="3" s="1"/>
  <c r="AB103" i="3"/>
  <c r="AB84" i="3"/>
  <c r="AB81" i="3" s="1"/>
  <c r="AB80" i="3" s="1"/>
  <c r="AB39" i="3"/>
  <c r="AB17" i="3"/>
  <c r="AC70" i="3"/>
  <c r="AC62" i="3"/>
  <c r="AC60" i="3" s="1"/>
  <c r="AC47" i="3"/>
  <c r="AC36" i="3"/>
  <c r="S94" i="3"/>
  <c r="S91" i="3" s="1"/>
  <c r="S75" i="3"/>
  <c r="S56" i="3"/>
  <c r="S9" i="3"/>
  <c r="P470" i="3"/>
  <c r="P50" i="3"/>
  <c r="P32" i="3"/>
  <c r="P14" i="3"/>
  <c r="D107" i="3"/>
  <c r="D469" i="3" s="1"/>
  <c r="D103" i="3"/>
  <c r="D84" i="3"/>
  <c r="D81" i="3" s="1"/>
  <c r="D39" i="3"/>
  <c r="D17" i="3"/>
  <c r="E70" i="3"/>
  <c r="E62" i="3"/>
  <c r="E60" i="3" s="1"/>
  <c r="E47" i="3"/>
  <c r="E36" i="3"/>
  <c r="Z470" i="3"/>
  <c r="Z50" i="3"/>
  <c r="Z32" i="3"/>
  <c r="Z14" i="3"/>
  <c r="AA470" i="3"/>
  <c r="AA50" i="3"/>
  <c r="AA32" i="3"/>
  <c r="AA14" i="3"/>
  <c r="M107" i="3"/>
  <c r="M469" i="3" s="1"/>
  <c r="M103" i="3"/>
  <c r="M84" i="3"/>
  <c r="M81" i="3" s="1"/>
  <c r="M39" i="3"/>
  <c r="M17" i="3"/>
  <c r="I575" i="3"/>
  <c r="I632" i="3" s="1"/>
  <c r="J94" i="3"/>
  <c r="J91" i="3" s="1"/>
  <c r="J56" i="3"/>
  <c r="J9" i="3"/>
  <c r="Y50" i="3"/>
  <c r="Y32" i="3"/>
  <c r="G84" i="3"/>
  <c r="G81" i="3" s="1"/>
  <c r="G39" i="3"/>
  <c r="I94" i="3"/>
  <c r="I91" i="3" s="1"/>
  <c r="X103" i="3"/>
  <c r="Q62" i="3"/>
  <c r="Q60" i="3" s="1"/>
  <c r="Q47" i="3"/>
  <c r="Q36" i="3"/>
  <c r="Y575" i="3"/>
  <c r="Y632" i="3" s="1"/>
  <c r="V103" i="3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Y9" i="3"/>
  <c r="G470" i="3"/>
  <c r="G50" i="3"/>
  <c r="G32" i="3"/>
  <c r="G14" i="3"/>
  <c r="AE107" i="3"/>
  <c r="AE469" i="3" s="1"/>
  <c r="AE103" i="3"/>
  <c r="AE84" i="3"/>
  <c r="AE81" i="3" s="1"/>
  <c r="AE39" i="3"/>
  <c r="AE17" i="3"/>
  <c r="I70" i="3"/>
  <c r="I62" i="3"/>
  <c r="I60" i="3" s="1"/>
  <c r="I47" i="3"/>
  <c r="I36" i="3"/>
  <c r="N94" i="3"/>
  <c r="N91" i="3" s="1"/>
  <c r="N75" i="3"/>
  <c r="N56" i="3"/>
  <c r="N9" i="3"/>
  <c r="X470" i="3"/>
  <c r="X50" i="3"/>
  <c r="X32" i="3"/>
  <c r="X14" i="3"/>
  <c r="Q107" i="3"/>
  <c r="Q469" i="3" s="1"/>
  <c r="Q103" i="3"/>
  <c r="Q84" i="3"/>
  <c r="Q81" i="3" s="1"/>
  <c r="Q39" i="3"/>
  <c r="Q17" i="3"/>
  <c r="V94" i="3"/>
  <c r="V91" i="3" s="1"/>
  <c r="V56" i="3"/>
  <c r="V9" i="3"/>
  <c r="Y70" i="3"/>
  <c r="Y62" i="3"/>
  <c r="Y60" i="3" s="1"/>
  <c r="Y47" i="3"/>
  <c r="Y36" i="3"/>
  <c r="G94" i="3"/>
  <c r="G91" i="3" s="1"/>
  <c r="G75" i="3"/>
  <c r="G56" i="3"/>
  <c r="G9" i="3"/>
  <c r="AE470" i="3"/>
  <c r="AE50" i="3"/>
  <c r="AE32" i="3"/>
  <c r="AE14" i="3"/>
  <c r="I107" i="3"/>
  <c r="I469" i="3" s="1"/>
  <c r="I103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X9" i="3"/>
  <c r="Q470" i="3"/>
  <c r="Q50" i="3"/>
  <c r="Q32" i="3"/>
  <c r="Q14" i="3"/>
  <c r="V107" i="3"/>
  <c r="V469" i="3" s="1"/>
  <c r="V84" i="3"/>
  <c r="V81" i="3" s="1"/>
  <c r="V39" i="3"/>
  <c r="J470" i="3"/>
  <c r="J50" i="3"/>
  <c r="J32" i="3"/>
  <c r="J14" i="3"/>
  <c r="Y107" i="3"/>
  <c r="Y469" i="3" s="1"/>
  <c r="Y103" i="3"/>
  <c r="Y84" i="3"/>
  <c r="Y81" i="3" s="1"/>
  <c r="Y39" i="3"/>
  <c r="Y17" i="3"/>
  <c r="G70" i="3"/>
  <c r="G62" i="3"/>
  <c r="G60" i="3" s="1"/>
  <c r="G47" i="3"/>
  <c r="G36" i="3"/>
  <c r="AE94" i="3"/>
  <c r="AE91" i="3" s="1"/>
  <c r="AE75" i="3"/>
  <c r="AE56" i="3"/>
  <c r="AE9" i="3"/>
  <c r="I470" i="3"/>
  <c r="I50" i="3"/>
  <c r="I32" i="3"/>
  <c r="I14" i="3"/>
  <c r="N107" i="3"/>
  <c r="N469" i="3" s="1"/>
  <c r="N103" i="3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Q9" i="3"/>
  <c r="M575" i="3"/>
  <c r="M632" i="3" s="1"/>
  <c r="V75" i="3"/>
  <c r="O575" i="3"/>
  <c r="O632" i="3" s="1"/>
  <c r="V470" i="3"/>
  <c r="V50" i="3"/>
  <c r="V32" i="3"/>
  <c r="V14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R9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107" i="3"/>
  <c r="R469" i="3" s="1"/>
  <c r="R103" i="3"/>
  <c r="R84" i="3"/>
  <c r="R81" i="3" s="1"/>
  <c r="R53" i="3"/>
  <c r="R39" i="3"/>
  <c r="R17" i="3"/>
  <c r="R470" i="3"/>
  <c r="R50" i="3"/>
  <c r="R32" i="3"/>
  <c r="R14" i="3"/>
  <c r="U107" i="3"/>
  <c r="U469" i="3" s="1"/>
  <c r="T36" i="3"/>
  <c r="U575" i="3"/>
  <c r="U632" i="3" s="1"/>
  <c r="U103" i="3"/>
  <c r="T62" i="3"/>
  <c r="T60" i="3" s="1"/>
  <c r="T47" i="3"/>
  <c r="U84" i="3"/>
  <c r="U81" i="3" s="1"/>
  <c r="U39" i="3"/>
  <c r="K575" i="3"/>
  <c r="K632" i="3" s="1"/>
  <c r="U17" i="3"/>
  <c r="T70" i="3"/>
  <c r="U470" i="3"/>
  <c r="U50" i="3"/>
  <c r="U32" i="3"/>
  <c r="U14" i="3"/>
  <c r="T107" i="3"/>
  <c r="T469" i="3" s="1"/>
  <c r="T103" i="3"/>
  <c r="T84" i="3"/>
  <c r="T81" i="3" s="1"/>
  <c r="T39" i="3"/>
  <c r="T17" i="3"/>
  <c r="U94" i="3"/>
  <c r="U91" i="3" s="1"/>
  <c r="U75" i="3"/>
  <c r="U56" i="3"/>
  <c r="U9" i="3"/>
  <c r="T470" i="3"/>
  <c r="T50" i="3"/>
  <c r="T32" i="3"/>
  <c r="T14" i="3"/>
  <c r="U70" i="3"/>
  <c r="U62" i="3"/>
  <c r="U60" i="3" s="1"/>
  <c r="U47" i="3"/>
  <c r="U36" i="3"/>
  <c r="T94" i="3"/>
  <c r="T91" i="3" s="1"/>
  <c r="T75" i="3"/>
  <c r="T56" i="3"/>
  <c r="T9" i="3"/>
  <c r="S575" i="3"/>
  <c r="S632" i="3" s="1"/>
  <c r="H70" i="3"/>
  <c r="H62" i="3"/>
  <c r="H60" i="3" s="1"/>
  <c r="H47" i="3"/>
  <c r="H36" i="3"/>
  <c r="F575" i="3"/>
  <c r="F632" i="3" s="1"/>
  <c r="H107" i="3"/>
  <c r="H469" i="3" s="1"/>
  <c r="H103" i="3"/>
  <c r="H84" i="3"/>
  <c r="H81" i="3" s="1"/>
  <c r="H39" i="3"/>
  <c r="H17" i="3"/>
  <c r="H470" i="3"/>
  <c r="H50" i="3"/>
  <c r="H32" i="3"/>
  <c r="H14" i="3"/>
  <c r="H94" i="3"/>
  <c r="H91" i="3" s="1"/>
  <c r="H75" i="3"/>
  <c r="H56" i="3"/>
  <c r="H9" i="3"/>
  <c r="E575" i="3"/>
  <c r="E632" i="3" s="1"/>
  <c r="AA575" i="3"/>
  <c r="AA632" i="3" s="1"/>
  <c r="J575" i="3"/>
  <c r="J632" i="3" s="1"/>
  <c r="D575" i="3"/>
  <c r="D632" i="3" s="1"/>
  <c r="V575" i="3"/>
  <c r="V632" i="3" s="1"/>
  <c r="Y35" i="1" l="1"/>
  <c r="AD80" i="1"/>
  <c r="AD465" i="1" s="1"/>
  <c r="Q80" i="1"/>
  <c r="Q465" i="1" s="1"/>
  <c r="R497" i="2"/>
  <c r="R608" i="2" s="1"/>
  <c r="Q499" i="3"/>
  <c r="M35" i="5"/>
  <c r="X112" i="3"/>
  <c r="I35" i="1"/>
  <c r="K149" i="3"/>
  <c r="U149" i="3"/>
  <c r="T112" i="3"/>
  <c r="N112" i="3"/>
  <c r="M149" i="3"/>
  <c r="I149" i="3"/>
  <c r="L149" i="3"/>
  <c r="U299" i="65"/>
  <c r="R461" i="3"/>
  <c r="AC461" i="3"/>
  <c r="AC8" i="1"/>
  <c r="D80" i="1"/>
  <c r="D465" i="1" s="1"/>
  <c r="D110" i="70"/>
  <c r="D48" i="70"/>
  <c r="D129" i="70"/>
  <c r="D109" i="70"/>
  <c r="D154" i="70"/>
  <c r="D12" i="70"/>
  <c r="D33" i="70"/>
  <c r="D119" i="70"/>
  <c r="D63" i="70"/>
  <c r="D140" i="70"/>
  <c r="D128" i="70"/>
  <c r="D92" i="70"/>
  <c r="D122" i="70"/>
  <c r="D101" i="70"/>
  <c r="D16" i="70"/>
  <c r="D67" i="70"/>
  <c r="AE499" i="3"/>
  <c r="C101" i="71"/>
  <c r="D101" i="71" s="1"/>
  <c r="C84" i="70"/>
  <c r="D131" i="70"/>
  <c r="D32" i="70"/>
  <c r="D68" i="70"/>
  <c r="D143" i="70"/>
  <c r="D104" i="70"/>
  <c r="D137" i="70"/>
  <c r="D88" i="70"/>
  <c r="D132" i="70"/>
  <c r="D145" i="70"/>
  <c r="D155" i="70"/>
  <c r="D120" i="70"/>
  <c r="C24" i="71"/>
  <c r="D24" i="71" s="1"/>
  <c r="C23" i="70"/>
  <c r="C23" i="71"/>
  <c r="D23" i="71" s="1"/>
  <c r="C20" i="70"/>
  <c r="C74" i="71"/>
  <c r="D74" i="71" s="1"/>
  <c r="C165" i="70"/>
  <c r="C73" i="71"/>
  <c r="D73" i="71" s="1"/>
  <c r="C105" i="70"/>
  <c r="D126" i="70"/>
  <c r="D121" i="70"/>
  <c r="D134" i="70"/>
  <c r="D96" i="70"/>
  <c r="D136" i="70"/>
  <c r="D130" i="70"/>
  <c r="D141" i="70"/>
  <c r="D18" i="70"/>
  <c r="D138" i="70"/>
  <c r="D35" i="70"/>
  <c r="D142" i="70"/>
  <c r="D113" i="70"/>
  <c r="D112" i="70"/>
  <c r="D22" i="70"/>
  <c r="C100" i="71"/>
  <c r="D100" i="71" s="1"/>
  <c r="C65" i="70"/>
  <c r="C75" i="71"/>
  <c r="D75" i="71" s="1"/>
  <c r="C114" i="70"/>
  <c r="D43" i="70"/>
  <c r="D3" i="71"/>
  <c r="D102" i="70"/>
  <c r="D127" i="70"/>
  <c r="D156" i="70"/>
  <c r="D151" i="70"/>
  <c r="D144" i="70"/>
  <c r="D115" i="70"/>
  <c r="D117" i="70"/>
  <c r="D133" i="70"/>
  <c r="D139" i="70"/>
  <c r="D152" i="70"/>
  <c r="D118" i="70"/>
  <c r="AD149" i="3"/>
  <c r="AB112" i="3"/>
  <c r="W299" i="65"/>
  <c r="C499" i="3"/>
  <c r="I499" i="3"/>
  <c r="M499" i="3"/>
  <c r="AC299" i="65"/>
  <c r="M35" i="1"/>
  <c r="D112" i="3"/>
  <c r="N149" i="3"/>
  <c r="H112" i="3"/>
  <c r="E149" i="3"/>
  <c r="Q299" i="65"/>
  <c r="O69" i="2"/>
  <c r="O68" i="2" s="1"/>
  <c r="N497" i="2"/>
  <c r="N608" i="2" s="1"/>
  <c r="I8" i="1"/>
  <c r="N69" i="5"/>
  <c r="N68" i="5" s="1"/>
  <c r="W69" i="5"/>
  <c r="W68" i="5" s="1"/>
  <c r="O35" i="2"/>
  <c r="M69" i="2"/>
  <c r="M68" i="2" s="1"/>
  <c r="C69" i="3"/>
  <c r="C68" i="3" s="1"/>
  <c r="N35" i="2"/>
  <c r="P69" i="5"/>
  <c r="P68" i="5" s="1"/>
  <c r="M80" i="5"/>
  <c r="M465" i="5" s="1"/>
  <c r="D35" i="1"/>
  <c r="F122" i="2"/>
  <c r="P35" i="2"/>
  <c r="T8" i="5"/>
  <c r="Z80" i="2"/>
  <c r="Z465" i="2" s="1"/>
  <c r="J80" i="5"/>
  <c r="J465" i="5" s="1"/>
  <c r="AE8" i="1"/>
  <c r="G12" i="66" s="1"/>
  <c r="G11" i="66" s="1"/>
  <c r="Q8" i="1"/>
  <c r="Y8" i="1"/>
  <c r="M8" i="5"/>
  <c r="Z21" i="69"/>
  <c r="Z21" i="67"/>
  <c r="N53" i="3"/>
  <c r="O14" i="69"/>
  <c r="O14" i="67"/>
  <c r="E53" i="3"/>
  <c r="F14" i="69"/>
  <c r="F14" i="67"/>
  <c r="AA21" i="69"/>
  <c r="AA21" i="67"/>
  <c r="Q21" i="69"/>
  <c r="Q21" i="67"/>
  <c r="W462" i="3"/>
  <c r="X15" i="69"/>
  <c r="X15" i="67"/>
  <c r="I21" i="69"/>
  <c r="I21" i="67"/>
  <c r="V462" i="3"/>
  <c r="W15" i="69"/>
  <c r="W15" i="67"/>
  <c r="Y462" i="3"/>
  <c r="Z15" i="67"/>
  <c r="Z15" i="69"/>
  <c r="V459" i="3"/>
  <c r="W10" i="69"/>
  <c r="W10" i="67"/>
  <c r="R21" i="69"/>
  <c r="R21" i="67"/>
  <c r="E462" i="3"/>
  <c r="F15" i="69"/>
  <c r="F15" i="67"/>
  <c r="AD21" i="69"/>
  <c r="AD21" i="67"/>
  <c r="P462" i="3"/>
  <c r="Q15" i="69"/>
  <c r="Q15" i="67"/>
  <c r="I53" i="3"/>
  <c r="J14" i="69"/>
  <c r="J14" i="67"/>
  <c r="Z462" i="3"/>
  <c r="AA15" i="69"/>
  <c r="AA15" i="67"/>
  <c r="AB53" i="3"/>
  <c r="AC14" i="69"/>
  <c r="AC14" i="67"/>
  <c r="L53" i="3"/>
  <c r="M14" i="69"/>
  <c r="M14" i="67"/>
  <c r="W53" i="3"/>
  <c r="X14" i="69"/>
  <c r="X14" i="67"/>
  <c r="H459" i="3"/>
  <c r="I10" i="69"/>
  <c r="I10" i="67"/>
  <c r="H462" i="3"/>
  <c r="I15" i="69"/>
  <c r="I15" i="67"/>
  <c r="T53" i="3"/>
  <c r="U14" i="69"/>
  <c r="U14" i="67"/>
  <c r="V21" i="69"/>
  <c r="V21" i="67"/>
  <c r="U53" i="3"/>
  <c r="V14" i="69"/>
  <c r="V14" i="67"/>
  <c r="H53" i="3"/>
  <c r="I14" i="69"/>
  <c r="I14" i="67"/>
  <c r="U462" i="3"/>
  <c r="V15" i="69"/>
  <c r="V15" i="67"/>
  <c r="U459" i="3"/>
  <c r="V10" i="69"/>
  <c r="V10" i="67"/>
  <c r="U21" i="69"/>
  <c r="U21" i="67"/>
  <c r="S14" i="69"/>
  <c r="S14" i="67"/>
  <c r="X462" i="3"/>
  <c r="Y15" i="69"/>
  <c r="Y15" i="67"/>
  <c r="AE53" i="3"/>
  <c r="AE461" i="3" s="1"/>
  <c r="AF14" i="69"/>
  <c r="AF14" i="67"/>
  <c r="H21" i="69"/>
  <c r="H21" i="67"/>
  <c r="X53" i="3"/>
  <c r="Y14" i="69"/>
  <c r="Y14" i="67"/>
  <c r="O21" i="69"/>
  <c r="O21" i="67"/>
  <c r="AE459" i="3"/>
  <c r="AF10" i="69"/>
  <c r="AF10" i="67"/>
  <c r="D459" i="3"/>
  <c r="E10" i="69"/>
  <c r="E10" i="67"/>
  <c r="AB465" i="3"/>
  <c r="AC17" i="69"/>
  <c r="AC17" i="67"/>
  <c r="J459" i="3"/>
  <c r="K10" i="69"/>
  <c r="K10" i="67"/>
  <c r="M462" i="3"/>
  <c r="N15" i="69"/>
  <c r="N15" i="67"/>
  <c r="P459" i="3"/>
  <c r="Q10" i="69"/>
  <c r="Q10" i="67"/>
  <c r="M53" i="3"/>
  <c r="N14" i="69"/>
  <c r="N14" i="67"/>
  <c r="AB21" i="69"/>
  <c r="AB21" i="67"/>
  <c r="S459" i="3"/>
  <c r="T10" i="69"/>
  <c r="T10" i="67"/>
  <c r="AA53" i="3"/>
  <c r="AB14" i="69"/>
  <c r="AB14" i="67"/>
  <c r="Z53" i="3"/>
  <c r="AA14" i="69"/>
  <c r="AA14" i="67"/>
  <c r="AD14" i="69"/>
  <c r="AD14" i="67"/>
  <c r="F53" i="3"/>
  <c r="G14" i="69"/>
  <c r="G14" i="67"/>
  <c r="X21" i="69"/>
  <c r="X21" i="67"/>
  <c r="L459" i="3"/>
  <c r="M10" i="69"/>
  <c r="M10" i="67"/>
  <c r="S462" i="3"/>
  <c r="T15" i="69"/>
  <c r="T15" i="67"/>
  <c r="AD462" i="3"/>
  <c r="AE15" i="67"/>
  <c r="AE15" i="69"/>
  <c r="S8" i="2"/>
  <c r="AE462" i="2"/>
  <c r="D15" i="68"/>
  <c r="D15" i="66"/>
  <c r="G16" i="68"/>
  <c r="G16" i="66"/>
  <c r="O8" i="1"/>
  <c r="AE459" i="5"/>
  <c r="F10" i="68"/>
  <c r="F10" i="66"/>
  <c r="W21" i="69"/>
  <c r="W21" i="67"/>
  <c r="G462" i="3"/>
  <c r="H15" i="69"/>
  <c r="H15" i="67"/>
  <c r="V53" i="3"/>
  <c r="W14" i="69"/>
  <c r="W14" i="67"/>
  <c r="J21" i="69"/>
  <c r="J21" i="67"/>
  <c r="E21" i="69"/>
  <c r="E21" i="67"/>
  <c r="D53" i="3"/>
  <c r="E14" i="67"/>
  <c r="E14" i="69"/>
  <c r="W459" i="3"/>
  <c r="X10" i="69"/>
  <c r="X10" i="67"/>
  <c r="AC459" i="3"/>
  <c r="AD10" i="69"/>
  <c r="AD10" i="67"/>
  <c r="L21" i="69"/>
  <c r="L21" i="67"/>
  <c r="AD459" i="3"/>
  <c r="AE10" i="67"/>
  <c r="AE10" i="69"/>
  <c r="F459" i="3"/>
  <c r="G10" i="67"/>
  <c r="G10" i="69"/>
  <c r="AE53" i="2"/>
  <c r="AE461" i="2" s="1"/>
  <c r="D14" i="66"/>
  <c r="D14" i="68"/>
  <c r="AE459" i="2"/>
  <c r="D10" i="66"/>
  <c r="D10" i="68"/>
  <c r="G12" i="68"/>
  <c r="G11" i="68" s="1"/>
  <c r="D21" i="69"/>
  <c r="D21" i="67"/>
  <c r="T462" i="3"/>
  <c r="U15" i="69"/>
  <c r="U15" i="67"/>
  <c r="N462" i="3"/>
  <c r="O15" i="69"/>
  <c r="O15" i="67"/>
  <c r="G53" i="3"/>
  <c r="H14" i="69"/>
  <c r="H14" i="67"/>
  <c r="AB459" i="3"/>
  <c r="AC10" i="69"/>
  <c r="AC10" i="67"/>
  <c r="AF21" i="69"/>
  <c r="AF21" i="67"/>
  <c r="R459" i="3"/>
  <c r="S10" i="69"/>
  <c r="S10" i="67"/>
  <c r="K21" i="69"/>
  <c r="K21" i="67"/>
  <c r="AA459" i="3"/>
  <c r="AB10" i="69"/>
  <c r="AB10" i="67"/>
  <c r="P53" i="3"/>
  <c r="Q14" i="69"/>
  <c r="Q14" i="67"/>
  <c r="G21" i="69"/>
  <c r="G21" i="67"/>
  <c r="K462" i="3"/>
  <c r="L15" i="69"/>
  <c r="L15" i="67"/>
  <c r="P21" i="69"/>
  <c r="P21" i="67"/>
  <c r="AC21" i="67"/>
  <c r="AC21" i="69"/>
  <c r="M21" i="69"/>
  <c r="M21" i="67"/>
  <c r="AE53" i="1"/>
  <c r="AE461" i="1" s="1"/>
  <c r="G14" i="68"/>
  <c r="G14" i="66"/>
  <c r="G21" i="68"/>
  <c r="G21" i="66"/>
  <c r="AE53" i="5"/>
  <c r="AE461" i="5" s="1"/>
  <c r="F14" i="66"/>
  <c r="F14" i="68"/>
  <c r="C462" i="3"/>
  <c r="D15" i="69"/>
  <c r="D15" i="67"/>
  <c r="C53" i="3"/>
  <c r="D14" i="69"/>
  <c r="D14" i="67"/>
  <c r="AE462" i="5"/>
  <c r="F15" i="66"/>
  <c r="F15" i="68"/>
  <c r="F21" i="68"/>
  <c r="F21" i="66"/>
  <c r="C459" i="3"/>
  <c r="D10" i="69"/>
  <c r="D10" i="67"/>
  <c r="S21" i="69"/>
  <c r="S21" i="67"/>
  <c r="F21" i="69"/>
  <c r="F21" i="67"/>
  <c r="AA462" i="3"/>
  <c r="AB15" i="69"/>
  <c r="AB15" i="67"/>
  <c r="K459" i="3"/>
  <c r="L10" i="69"/>
  <c r="L10" i="67"/>
  <c r="T459" i="3"/>
  <c r="U10" i="69"/>
  <c r="U10" i="67"/>
  <c r="R462" i="3"/>
  <c r="S15" i="69"/>
  <c r="S15" i="67"/>
  <c r="N459" i="3"/>
  <c r="O10" i="67"/>
  <c r="O10" i="69"/>
  <c r="I462" i="3"/>
  <c r="J15" i="69"/>
  <c r="J15" i="67"/>
  <c r="Y53" i="3"/>
  <c r="Z14" i="69"/>
  <c r="Z14" i="67"/>
  <c r="M459" i="3"/>
  <c r="N10" i="69"/>
  <c r="N10" i="67"/>
  <c r="S53" i="3"/>
  <c r="T14" i="69"/>
  <c r="T14" i="67"/>
  <c r="AE462" i="3"/>
  <c r="AF15" i="69"/>
  <c r="AF15" i="67"/>
  <c r="D462" i="3"/>
  <c r="E15" i="69"/>
  <c r="E15" i="67"/>
  <c r="G459" i="3"/>
  <c r="H10" i="69"/>
  <c r="H10" i="67"/>
  <c r="K53" i="3"/>
  <c r="L14" i="69"/>
  <c r="L14" i="67"/>
  <c r="Q53" i="3"/>
  <c r="R14" i="69"/>
  <c r="R14" i="67"/>
  <c r="Y21" i="69"/>
  <c r="Y21" i="67"/>
  <c r="Y459" i="3"/>
  <c r="Z10" i="69"/>
  <c r="Z10" i="67"/>
  <c r="I459" i="3"/>
  <c r="J10" i="69"/>
  <c r="J10" i="67"/>
  <c r="Q459" i="3"/>
  <c r="R10" i="69"/>
  <c r="R10" i="67"/>
  <c r="J462" i="3"/>
  <c r="K15" i="69"/>
  <c r="K15" i="67"/>
  <c r="Q462" i="3"/>
  <c r="R15" i="69"/>
  <c r="R15" i="67"/>
  <c r="J53" i="3"/>
  <c r="K14" i="69"/>
  <c r="K14" i="67"/>
  <c r="AC462" i="3"/>
  <c r="AD15" i="69"/>
  <c r="AD15" i="67"/>
  <c r="AB462" i="3"/>
  <c r="AC15" i="69"/>
  <c r="AC15" i="67"/>
  <c r="N21" i="69"/>
  <c r="N21" i="67"/>
  <c r="Z459" i="3"/>
  <c r="AA10" i="67"/>
  <c r="AA10" i="69"/>
  <c r="X459" i="3"/>
  <c r="Y10" i="69"/>
  <c r="Y10" i="67"/>
  <c r="E459" i="3"/>
  <c r="F10" i="69"/>
  <c r="F10" i="67"/>
  <c r="F462" i="3"/>
  <c r="G15" i="69"/>
  <c r="G15" i="67"/>
  <c r="AD53" i="3"/>
  <c r="AD461" i="3" s="1"/>
  <c r="AE14" i="67"/>
  <c r="AE14" i="69"/>
  <c r="O459" i="3"/>
  <c r="P10" i="69"/>
  <c r="P10" i="67"/>
  <c r="O462" i="3"/>
  <c r="P15" i="69"/>
  <c r="P15" i="67"/>
  <c r="T21" i="69"/>
  <c r="T21" i="67"/>
  <c r="L462" i="3"/>
  <c r="M15" i="69"/>
  <c r="M15" i="67"/>
  <c r="O53" i="3"/>
  <c r="P14" i="69"/>
  <c r="P14" i="67"/>
  <c r="AE21" i="69"/>
  <c r="AE21" i="67"/>
  <c r="D21" i="68"/>
  <c r="D21" i="66"/>
  <c r="AE462" i="1"/>
  <c r="G15" i="66"/>
  <c r="G15" i="68"/>
  <c r="AE459" i="1"/>
  <c r="G10" i="66"/>
  <c r="G10" i="68"/>
  <c r="C69" i="5"/>
  <c r="C68" i="5" s="1"/>
  <c r="AA149" i="3"/>
  <c r="G149" i="3"/>
  <c r="AA299" i="65"/>
  <c r="AE299" i="65"/>
  <c r="Z299" i="65"/>
  <c r="F498" i="3"/>
  <c r="AE497" i="2"/>
  <c r="AE608" i="2" s="1"/>
  <c r="F497" i="2"/>
  <c r="F608" i="2" s="1"/>
  <c r="R149" i="3"/>
  <c r="AB149" i="3"/>
  <c r="AE149" i="3"/>
  <c r="J149" i="3"/>
  <c r="O149" i="3"/>
  <c r="Z497" i="2"/>
  <c r="Z608" i="2" s="1"/>
  <c r="U499" i="3"/>
  <c r="P112" i="3"/>
  <c r="N474" i="3"/>
  <c r="N472" i="3" s="1"/>
  <c r="G497" i="2"/>
  <c r="G608" i="2" s="1"/>
  <c r="Y112" i="3"/>
  <c r="AA499" i="3"/>
  <c r="O112" i="3"/>
  <c r="H149" i="3"/>
  <c r="G499" i="3"/>
  <c r="AE498" i="3"/>
  <c r="V149" i="3"/>
  <c r="W149" i="3"/>
  <c r="X497" i="2"/>
  <c r="X608" i="2" s="1"/>
  <c r="D149" i="3"/>
  <c r="C35" i="3"/>
  <c r="Z8" i="1"/>
  <c r="AB497" i="2"/>
  <c r="AB608" i="2" s="1"/>
  <c r="Z149" i="3"/>
  <c r="Y499" i="3"/>
  <c r="Y497" i="3" s="1"/>
  <c r="Y608" i="3" s="1"/>
  <c r="P497" i="3"/>
  <c r="P608" i="3" s="1"/>
  <c r="X149" i="3"/>
  <c r="T497" i="2"/>
  <c r="T608" i="2" s="1"/>
  <c r="S149" i="3"/>
  <c r="P299" i="65"/>
  <c r="W497" i="2"/>
  <c r="W608" i="2" s="1"/>
  <c r="S497" i="2"/>
  <c r="S608" i="2" s="1"/>
  <c r="P149" i="3"/>
  <c r="L497" i="2"/>
  <c r="L608" i="2" s="1"/>
  <c r="T299" i="65"/>
  <c r="R299" i="65"/>
  <c r="G69" i="5"/>
  <c r="G68" i="5" s="1"/>
  <c r="U35" i="3"/>
  <c r="V8" i="5"/>
  <c r="Y80" i="3"/>
  <c r="Z69" i="3"/>
  <c r="Z68" i="3" s="1"/>
  <c r="S69" i="2"/>
  <c r="S68" i="2" s="1"/>
  <c r="N8" i="3"/>
  <c r="G8" i="1"/>
  <c r="P8" i="5"/>
  <c r="N8" i="5"/>
  <c r="N458" i="5" s="1"/>
  <c r="W8" i="5"/>
  <c r="D69" i="5"/>
  <c r="D68" i="5" s="1"/>
  <c r="AE80" i="5"/>
  <c r="AE8" i="3"/>
  <c r="G35" i="3"/>
  <c r="F35" i="3"/>
  <c r="D35" i="2"/>
  <c r="AD35" i="2"/>
  <c r="AD31" i="2" s="1"/>
  <c r="AD460" i="2" s="1"/>
  <c r="X80" i="1"/>
  <c r="X465" i="1" s="1"/>
  <c r="X35" i="3"/>
  <c r="K8" i="3"/>
  <c r="I80" i="2"/>
  <c r="I465" i="2" s="1"/>
  <c r="C80" i="1"/>
  <c r="C465" i="1" s="1"/>
  <c r="P69" i="2"/>
  <c r="P68" i="2" s="1"/>
  <c r="X299" i="65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" s="1"/>
  <c r="AD487" i="3" s="1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H442" i="3"/>
  <c r="H586" i="3" s="1"/>
  <c r="H586" i="2"/>
  <c r="H643" i="2" s="1"/>
  <c r="N290" i="3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AB290" i="3"/>
  <c r="M290" i="3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9"/>
  <c r="O170" i="3"/>
  <c r="O512" i="3" s="1"/>
  <c r="O512" i="39"/>
  <c r="O155" i="3"/>
  <c r="O154" i="39"/>
  <c r="O503" i="39"/>
  <c r="O502" i="39" s="1"/>
  <c r="Q169" i="3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Y171" i="3"/>
  <c r="Y513" i="3" s="1"/>
  <c r="Y513" i="39"/>
  <c r="AA172" i="3"/>
  <c r="AA514" i="3" s="1"/>
  <c r="AA514" i="39"/>
  <c r="AA162" i="3"/>
  <c r="AA161" i="39"/>
  <c r="AA509" i="39" s="1"/>
  <c r="AC171" i="3"/>
  <c r="AC513" i="3" s="1"/>
  <c r="AC513" i="39"/>
  <c r="AE172" i="3"/>
  <c r="AE514" i="39"/>
  <c r="AE162" i="3"/>
  <c r="AE161" i="39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T174" i="41"/>
  <c r="W174" i="4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F133" i="3"/>
  <c r="AA135" i="3"/>
  <c r="T142" i="3"/>
  <c r="T490" i="5"/>
  <c r="T141" i="5"/>
  <c r="N136" i="3"/>
  <c r="I135" i="3"/>
  <c r="AE175" i="3"/>
  <c r="AE174" i="40"/>
  <c r="AE161" i="40"/>
  <c r="AE143" i="3"/>
  <c r="AE491" i="5"/>
  <c r="AE184" i="3"/>
  <c r="AC431" i="5"/>
  <c r="AC579" i="5" s="1"/>
  <c r="AC636" i="5" s="1"/>
  <c r="AA428" i="3"/>
  <c r="X436" i="3"/>
  <c r="U431" i="5"/>
  <c r="U579" i="5" s="1"/>
  <c r="U636" i="5" s="1"/>
  <c r="S428" i="3"/>
  <c r="P436" i="3"/>
  <c r="M431" i="5"/>
  <c r="M579" i="5" s="1"/>
  <c r="M636" i="5" s="1"/>
  <c r="K428" i="3"/>
  <c r="G436" i="3"/>
  <c r="E431" i="5"/>
  <c r="E579" i="5" s="1"/>
  <c r="E636" i="5" s="1"/>
  <c r="C428" i="3"/>
  <c r="L431" i="1"/>
  <c r="L579" i="1" s="1"/>
  <c r="L636" i="1" s="1"/>
  <c r="AC431" i="1"/>
  <c r="AC579" i="1" s="1"/>
  <c r="AC636" i="1" s="1"/>
  <c r="P431" i="1"/>
  <c r="P579" i="1" s="1"/>
  <c r="P636" i="1" s="1"/>
  <c r="X431" i="1"/>
  <c r="X579" i="1" s="1"/>
  <c r="X636" i="1" s="1"/>
  <c r="G431" i="1"/>
  <c r="G579" i="1" s="1"/>
  <c r="G636" i="1" s="1"/>
  <c r="E431" i="1"/>
  <c r="E579" i="1" s="1"/>
  <c r="E636" i="1" s="1"/>
  <c r="H431" i="1"/>
  <c r="H579" i="1" s="1"/>
  <c r="H636" i="1" s="1"/>
  <c r="Z433" i="3"/>
  <c r="W433" i="3"/>
  <c r="O433" i="3"/>
  <c r="G433" i="3"/>
  <c r="S433" i="3"/>
  <c r="M433" i="3"/>
  <c r="Q433" i="3"/>
  <c r="F171" i="3"/>
  <c r="F513" i="3" s="1"/>
  <c r="F513" i="39"/>
  <c r="D169" i="3"/>
  <c r="D511" i="39"/>
  <c r="E164" i="3"/>
  <c r="I171" i="3"/>
  <c r="I513" i="3" s="1"/>
  <c r="I513" i="39"/>
  <c r="C169" i="3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X142" i="3"/>
  <c r="X141" i="5"/>
  <c r="X490" i="5"/>
  <c r="AA185" i="3"/>
  <c r="Q184" i="3"/>
  <c r="Y131" i="3"/>
  <c r="Y130" i="5"/>
  <c r="O140" i="3"/>
  <c r="O488" i="3" s="1"/>
  <c r="O488" i="5"/>
  <c r="F126" i="3"/>
  <c r="F482" i="3" s="1"/>
  <c r="F482" i="1"/>
  <c r="K124" i="3"/>
  <c r="K480" i="3" s="1"/>
  <c r="K480" i="1"/>
  <c r="K478" i="1" s="1"/>
  <c r="K122" i="1"/>
  <c r="W183" i="3"/>
  <c r="W182" i="1"/>
  <c r="C142" i="3"/>
  <c r="C490" i="5"/>
  <c r="C141" i="5"/>
  <c r="V185" i="3"/>
  <c r="AC126" i="3"/>
  <c r="AC482" i="3" s="1"/>
  <c r="AC482" i="1"/>
  <c r="P124" i="3"/>
  <c r="P480" i="1"/>
  <c r="P122" i="1"/>
  <c r="D133" i="3"/>
  <c r="W135" i="3"/>
  <c r="D124" i="3"/>
  <c r="D480" i="1"/>
  <c r="D478" i="1" s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Q122" i="5" s="1"/>
  <c r="I185" i="3"/>
  <c r="N126" i="3"/>
  <c r="N482" i="3" s="1"/>
  <c r="N482" i="1"/>
  <c r="U124" i="3"/>
  <c r="U480" i="3" s="1"/>
  <c r="U480" i="1"/>
  <c r="U122" i="1"/>
  <c r="E185" i="3"/>
  <c r="G126" i="3"/>
  <c r="G482" i="3" s="1"/>
  <c r="G482" i="1"/>
  <c r="J124" i="3"/>
  <c r="J480" i="3" s="1"/>
  <c r="J480" i="1"/>
  <c r="J122" i="1"/>
  <c r="H185" i="3"/>
  <c r="O126" i="3"/>
  <c r="O482" i="3" s="1"/>
  <c r="O482" i="1"/>
  <c r="R124" i="3"/>
  <c r="R480" i="3" s="1"/>
  <c r="R480" i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AE182" i="1"/>
  <c r="AE435" i="3"/>
  <c r="AE434" i="5"/>
  <c r="AC427" i="3"/>
  <c r="AC426" i="5"/>
  <c r="AB429" i="3"/>
  <c r="Z578" i="5"/>
  <c r="Z635" i="5" s="1"/>
  <c r="V435" i="3"/>
  <c r="V434" i="5"/>
  <c r="V580" i="5" s="1"/>
  <c r="V637" i="5" s="1"/>
  <c r="U427" i="3"/>
  <c r="U426" i="5"/>
  <c r="T429" i="3"/>
  <c r="R578" i="5"/>
  <c r="R635" i="5" s="1"/>
  <c r="N435" i="3"/>
  <c r="N434" i="5"/>
  <c r="N580" i="5" s="1"/>
  <c r="N637" i="5" s="1"/>
  <c r="M427" i="3"/>
  <c r="M426" i="5"/>
  <c r="M577" i="5" s="1"/>
  <c r="L429" i="3"/>
  <c r="J578" i="5"/>
  <c r="J635" i="5" s="1"/>
  <c r="F435" i="3"/>
  <c r="F434" i="5"/>
  <c r="F580" i="5" s="1"/>
  <c r="F637" i="5" s="1"/>
  <c r="E427" i="3"/>
  <c r="E426" i="5"/>
  <c r="D429" i="3"/>
  <c r="AC432" i="3"/>
  <c r="AC431" i="2"/>
  <c r="AC579" i="2" s="1"/>
  <c r="AC636" i="2" s="1"/>
  <c r="AA432" i="3"/>
  <c r="AA431" i="2"/>
  <c r="AA579" i="2" s="1"/>
  <c r="AA636" i="2" s="1"/>
  <c r="L432" i="3"/>
  <c r="L431" i="2"/>
  <c r="L579" i="2" s="1"/>
  <c r="L636" i="2" s="1"/>
  <c r="C432" i="3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T503" i="41"/>
  <c r="T154" i="41"/>
  <c r="R134" i="3"/>
  <c r="K131" i="3"/>
  <c r="K130" i="5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AE490" i="5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AB431" i="1"/>
  <c r="AB579" i="1" s="1"/>
  <c r="AB636" i="1" s="1"/>
  <c r="N431" i="1"/>
  <c r="N579" i="1" s="1"/>
  <c r="N636" i="1" s="1"/>
  <c r="I431" i="1"/>
  <c r="I579" i="1" s="1"/>
  <c r="I636" i="1" s="1"/>
  <c r="J431" i="1"/>
  <c r="J579" i="1" s="1"/>
  <c r="J636" i="1" s="1"/>
  <c r="R431" i="1"/>
  <c r="R579" i="1" s="1"/>
  <c r="R636" i="1" s="1"/>
  <c r="S431" i="1"/>
  <c r="S579" i="1" s="1"/>
  <c r="S636" i="1" s="1"/>
  <c r="AA431" i="1"/>
  <c r="AA579" i="1" s="1"/>
  <c r="AA636" i="1" s="1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9"/>
  <c r="Z170" i="3"/>
  <c r="Z512" i="3" s="1"/>
  <c r="Z512" i="39"/>
  <c r="Z155" i="3"/>
  <c r="Z503" i="39"/>
  <c r="Z502" i="39" s="1"/>
  <c r="Z154" i="39"/>
  <c r="AB169" i="3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O503" i="41"/>
  <c r="O154" i="41"/>
  <c r="N504" i="41"/>
  <c r="R143" i="3"/>
  <c r="R491" i="3" s="1"/>
  <c r="R491" i="5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V125" i="3"/>
  <c r="V481" i="3" s="1"/>
  <c r="V481" i="1"/>
  <c r="P183" i="3"/>
  <c r="P182" i="1"/>
  <c r="D142" i="3"/>
  <c r="D490" i="5"/>
  <c r="D141" i="5"/>
  <c r="V136" i="3"/>
  <c r="D183" i="3"/>
  <c r="D182" i="1"/>
  <c r="J132" i="3"/>
  <c r="S142" i="3"/>
  <c r="S141" i="5"/>
  <c r="S490" i="5"/>
  <c r="AA136" i="3"/>
  <c r="T136" i="3"/>
  <c r="I136" i="3"/>
  <c r="Z183" i="3"/>
  <c r="Z182" i="1"/>
  <c r="I488" i="1"/>
  <c r="N125" i="3"/>
  <c r="N481" i="3" s="1"/>
  <c r="N481" i="1"/>
  <c r="Y183" i="3"/>
  <c r="Y182" i="1"/>
  <c r="E488" i="1"/>
  <c r="G125" i="3"/>
  <c r="G481" i="3" s="1"/>
  <c r="G481" i="1"/>
  <c r="C183" i="3"/>
  <c r="C182" i="1"/>
  <c r="C518" i="1" s="1"/>
  <c r="C515" i="1" s="1"/>
  <c r="C611" i="1" s="1"/>
  <c r="H488" i="1"/>
  <c r="O125" i="3"/>
  <c r="O481" i="3" s="1"/>
  <c r="O481" i="1"/>
  <c r="S183" i="3"/>
  <c r="S182" i="1"/>
  <c r="X488" i="1"/>
  <c r="M125" i="3"/>
  <c r="M481" i="3" s="1"/>
  <c r="M481" i="1"/>
  <c r="AD177" i="3"/>
  <c r="AD503" i="40"/>
  <c r="AD154" i="40"/>
  <c r="AE134" i="3"/>
  <c r="AD131" i="3"/>
  <c r="AD130" i="5"/>
  <c r="AE185" i="3"/>
  <c r="AC435" i="3"/>
  <c r="AC434" i="5"/>
  <c r="AC580" i="5" s="1"/>
  <c r="AC637" i="5" s="1"/>
  <c r="AB427" i="3"/>
  <c r="AB426" i="5"/>
  <c r="AA429" i="3"/>
  <c r="Y578" i="5"/>
  <c r="Y635" i="5" s="1"/>
  <c r="U435" i="3"/>
  <c r="U434" i="5"/>
  <c r="U580" i="5" s="1"/>
  <c r="U637" i="5" s="1"/>
  <c r="T427" i="3"/>
  <c r="T426" i="5"/>
  <c r="S429" i="3"/>
  <c r="Q578" i="5"/>
  <c r="Q635" i="5" s="1"/>
  <c r="M435" i="3"/>
  <c r="M434" i="5"/>
  <c r="M580" i="5" s="1"/>
  <c r="M637" i="5" s="1"/>
  <c r="L427" i="3"/>
  <c r="L426" i="5"/>
  <c r="K429" i="3"/>
  <c r="I578" i="5"/>
  <c r="I635" i="5" s="1"/>
  <c r="E435" i="3"/>
  <c r="E434" i="5"/>
  <c r="E580" i="5" s="1"/>
  <c r="E637" i="5" s="1"/>
  <c r="D427" i="3"/>
  <c r="D426" i="5"/>
  <c r="C429" i="3"/>
  <c r="D431" i="1"/>
  <c r="D579" i="1" s="1"/>
  <c r="D636" i="1" s="1"/>
  <c r="U431" i="1"/>
  <c r="U579" i="1" s="1"/>
  <c r="U636" i="1" s="1"/>
  <c r="O431" i="1"/>
  <c r="O579" i="1" s="1"/>
  <c r="O636" i="1" s="1"/>
  <c r="W431" i="1"/>
  <c r="W579" i="1" s="1"/>
  <c r="W636" i="1" s="1"/>
  <c r="T431" i="1"/>
  <c r="T579" i="1" s="1"/>
  <c r="T636" i="1" s="1"/>
  <c r="Y431" i="1"/>
  <c r="Y579" i="1" s="1"/>
  <c r="Y636" i="1" s="1"/>
  <c r="M431" i="1"/>
  <c r="M579" i="1" s="1"/>
  <c r="M636" i="1" s="1"/>
  <c r="K432" i="3"/>
  <c r="K431" i="2"/>
  <c r="K579" i="2" s="1"/>
  <c r="K636" i="2" s="1"/>
  <c r="AB432" i="3"/>
  <c r="AB431" i="2"/>
  <c r="AB579" i="2" s="1"/>
  <c r="AB636" i="2" s="1"/>
  <c r="Y432" i="3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AB418" i="3"/>
  <c r="AB417" i="2"/>
  <c r="AB573" i="2" s="1"/>
  <c r="AB395" i="3"/>
  <c r="AB378" i="3"/>
  <c r="AB377" i="2"/>
  <c r="AB356" i="3"/>
  <c r="AB355" i="2"/>
  <c r="M404" i="3"/>
  <c r="M386" i="3"/>
  <c r="M385" i="2"/>
  <c r="M561" i="2" s="1"/>
  <c r="M363" i="3"/>
  <c r="M328" i="2"/>
  <c r="Z418" i="3"/>
  <c r="Z417" i="2"/>
  <c r="Z573" i="2" s="1"/>
  <c r="Z395" i="3"/>
  <c r="Z378" i="3"/>
  <c r="Z377" i="2"/>
  <c r="Z356" i="3"/>
  <c r="Z355" i="2"/>
  <c r="H404" i="3"/>
  <c r="H386" i="3"/>
  <c r="H385" i="2"/>
  <c r="H561" i="2" s="1"/>
  <c r="H363" i="3"/>
  <c r="H328" i="2"/>
  <c r="D418" i="3"/>
  <c r="D417" i="2"/>
  <c r="D573" i="2" s="1"/>
  <c r="D395" i="3"/>
  <c r="D378" i="3"/>
  <c r="D377" i="2"/>
  <c r="D356" i="3"/>
  <c r="D355" i="2"/>
  <c r="AE283" i="3"/>
  <c r="AE259" i="3"/>
  <c r="T546" i="1"/>
  <c r="T287" i="1"/>
  <c r="T267" i="3"/>
  <c r="T237" i="1"/>
  <c r="O548" i="1"/>
  <c r="O271" i="3"/>
  <c r="O245" i="3"/>
  <c r="O244" i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564" i="2" s="1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AB394" i="3"/>
  <c r="AB393" i="2"/>
  <c r="AB564" i="2" s="1"/>
  <c r="AB366" i="3"/>
  <c r="M381" i="3"/>
  <c r="M380" i="2"/>
  <c r="Z381" i="3"/>
  <c r="Z380" i="2"/>
  <c r="H381" i="3"/>
  <c r="H380" i="2"/>
  <c r="D394" i="3"/>
  <c r="D393" i="2"/>
  <c r="D564" i="2" s="1"/>
  <c r="AE243" i="3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V586" i="5"/>
  <c r="V643" i="5" s="1"/>
  <c r="AC444" i="3"/>
  <c r="AC588" i="3" s="1"/>
  <c r="AC588" i="2"/>
  <c r="AC645" i="2" s="1"/>
  <c r="T440" i="5"/>
  <c r="T585" i="5"/>
  <c r="G139" i="3"/>
  <c r="Q290" i="3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K290" i="3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9"/>
  <c r="W170" i="3"/>
  <c r="W512" i="3" s="1"/>
  <c r="W512" i="39"/>
  <c r="W155" i="3"/>
  <c r="W503" i="39"/>
  <c r="W502" i="39" s="1"/>
  <c r="W154" i="39"/>
  <c r="Y169" i="3"/>
  <c r="Y511" i="39"/>
  <c r="AA170" i="3"/>
  <c r="AA512" i="3" s="1"/>
  <c r="AA512" i="39"/>
  <c r="AA155" i="3"/>
  <c r="AA503" i="39"/>
  <c r="AA502" i="39" s="1"/>
  <c r="AA154" i="39"/>
  <c r="AC169" i="3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I173" i="41" s="1"/>
  <c r="I111" i="41" s="1"/>
  <c r="I4" i="41" s="1"/>
  <c r="M504" i="41"/>
  <c r="T504" i="41"/>
  <c r="R174" i="41"/>
  <c r="Y503" i="41"/>
  <c r="Y154" i="41"/>
  <c r="W504" i="41"/>
  <c r="R136" i="3"/>
  <c r="Z134" i="3"/>
  <c r="L184" i="3"/>
  <c r="AB131" i="3"/>
  <c r="AB130" i="5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H133" i="3"/>
  <c r="V135" i="3"/>
  <c r="J142" i="3"/>
  <c r="J490" i="5"/>
  <c r="J141" i="5"/>
  <c r="E136" i="3"/>
  <c r="S134" i="3"/>
  <c r="AA131" i="3"/>
  <c r="AA130" i="5"/>
  <c r="T140" i="3"/>
  <c r="T488" i="3" s="1"/>
  <c r="T488" i="5"/>
  <c r="N132" i="3"/>
  <c r="I131" i="3"/>
  <c r="I130" i="5"/>
  <c r="I486" i="5" s="1"/>
  <c r="I478" i="5" s="1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H579" i="5" s="1"/>
  <c r="H636" i="5" s="1"/>
  <c r="E428" i="3"/>
  <c r="K434" i="1"/>
  <c r="K580" i="1" s="1"/>
  <c r="K637" i="1" s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9"/>
  <c r="D164" i="3"/>
  <c r="G171" i="3"/>
  <c r="G513" i="3" s="1"/>
  <c r="G513" i="39"/>
  <c r="I169" i="3"/>
  <c r="I511" i="39"/>
  <c r="C164" i="3"/>
  <c r="H171" i="3"/>
  <c r="H513" i="3" s="1"/>
  <c r="H513" i="39"/>
  <c r="L172" i="3"/>
  <c r="L514" i="3" s="1"/>
  <c r="L514" i="39"/>
  <c r="L162" i="3"/>
  <c r="L161" i="39"/>
  <c r="N171" i="3"/>
  <c r="N513" i="3" s="1"/>
  <c r="N513" i="39"/>
  <c r="P172" i="3"/>
  <c r="P514" i="3" s="1"/>
  <c r="P514" i="39"/>
  <c r="P162" i="3"/>
  <c r="P161" i="39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Z171" i="3"/>
  <c r="Z513" i="3" s="1"/>
  <c r="Z513" i="39"/>
  <c r="AB172" i="3"/>
  <c r="AB514" i="3" s="1"/>
  <c r="AB514" i="39"/>
  <c r="AB162" i="3"/>
  <c r="AB161" i="39"/>
  <c r="AB509" i="39" s="1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J503" i="41"/>
  <c r="J154" i="41"/>
  <c r="E503" i="41"/>
  <c r="E154" i="41"/>
  <c r="O174" i="41"/>
  <c r="G503" i="41"/>
  <c r="G154" i="41"/>
  <c r="S174" i="4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489" i="5" s="1"/>
  <c r="Y607" i="5" s="1"/>
  <c r="Y141" i="5"/>
  <c r="AC136" i="3"/>
  <c r="O135" i="3"/>
  <c r="F124" i="3"/>
  <c r="F480" i="3" s="1"/>
  <c r="F122" i="1"/>
  <c r="F480" i="1"/>
  <c r="T183" i="3"/>
  <c r="T182" i="3" s="1"/>
  <c r="T518" i="3" s="1"/>
  <c r="T182" i="1"/>
  <c r="T518" i="1" s="1"/>
  <c r="T515" i="1" s="1"/>
  <c r="T611" i="1" s="1"/>
  <c r="W488" i="1"/>
  <c r="C140" i="3"/>
  <c r="C488" i="3" s="1"/>
  <c r="C488" i="5"/>
  <c r="V126" i="3"/>
  <c r="V482" i="3" s="1"/>
  <c r="V482" i="1"/>
  <c r="AC124" i="3"/>
  <c r="AC480" i="3" s="1"/>
  <c r="AC480" i="1"/>
  <c r="AC122" i="1"/>
  <c r="H136" i="3"/>
  <c r="V134" i="3"/>
  <c r="W131" i="3"/>
  <c r="W130" i="5"/>
  <c r="W486" i="5" s="1"/>
  <c r="W478" i="5" s="1"/>
  <c r="J134" i="3"/>
  <c r="E131" i="3"/>
  <c r="E130" i="5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N478" i="1" s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O478" i="1" s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D518" i="1" s="1"/>
  <c r="AD515" i="1" s="1"/>
  <c r="AD611" i="1" s="1"/>
  <c r="AE488" i="1"/>
  <c r="AB435" i="3"/>
  <c r="AB434" i="5"/>
  <c r="AB580" i="5" s="1"/>
  <c r="AB637" i="5" s="1"/>
  <c r="AA427" i="3"/>
  <c r="AA426" i="5"/>
  <c r="Z429" i="3"/>
  <c r="X578" i="5"/>
  <c r="X635" i="5" s="1"/>
  <c r="T435" i="3"/>
  <c r="T434" i="5"/>
  <c r="T580" i="5" s="1"/>
  <c r="T637" i="5" s="1"/>
  <c r="S427" i="3"/>
  <c r="S426" i="5"/>
  <c r="R429" i="3"/>
  <c r="P578" i="5"/>
  <c r="P635" i="5" s="1"/>
  <c r="L435" i="3"/>
  <c r="L434" i="5"/>
  <c r="L580" i="5" s="1"/>
  <c r="L637" i="5" s="1"/>
  <c r="K427" i="3"/>
  <c r="K426" i="5"/>
  <c r="K577" i="5" s="1"/>
  <c r="J429" i="3"/>
  <c r="G578" i="5"/>
  <c r="G635" i="5" s="1"/>
  <c r="D435" i="3"/>
  <c r="D434" i="5"/>
  <c r="D580" i="5" s="1"/>
  <c r="D637" i="5" s="1"/>
  <c r="C427" i="3"/>
  <c r="C426" i="5"/>
  <c r="AB578" i="1"/>
  <c r="N578" i="1"/>
  <c r="N635" i="1" s="1"/>
  <c r="I578" i="1"/>
  <c r="J578" i="1"/>
  <c r="R578" i="1"/>
  <c r="S578" i="1"/>
  <c r="S635" i="1" s="1"/>
  <c r="AA578" i="1"/>
  <c r="W432" i="3"/>
  <c r="W431" i="2"/>
  <c r="W579" i="2" s="1"/>
  <c r="W636" i="2" s="1"/>
  <c r="G432" i="3"/>
  <c r="G431" i="3" s="1"/>
  <c r="G431" i="2"/>
  <c r="G579" i="2" s="1"/>
  <c r="G636" i="2" s="1"/>
  <c r="M432" i="3"/>
  <c r="M431" i="2"/>
  <c r="M579" i="2" s="1"/>
  <c r="M636" i="2" s="1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O171" i="3"/>
  <c r="O513" i="3" s="1"/>
  <c r="O513" i="39"/>
  <c r="Q172" i="3"/>
  <c r="Q514" i="3" s="1"/>
  <c r="Q514" i="39"/>
  <c r="Q162" i="3"/>
  <c r="Q161" i="39"/>
  <c r="Q509" i="39" s="1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C503" i="41"/>
  <c r="C502" i="41" s="1"/>
  <c r="C154" i="41"/>
  <c r="D504" i="41"/>
  <c r="R503" i="41"/>
  <c r="R154" i="41"/>
  <c r="U174" i="4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P489" i="5" s="1"/>
  <c r="P607" i="5" s="1"/>
  <c r="Q125" i="3"/>
  <c r="Q481" i="3" s="1"/>
  <c r="Q481" i="1"/>
  <c r="AC135" i="3"/>
  <c r="AB124" i="3"/>
  <c r="AB480" i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O580" i="1" s="1"/>
  <c r="O637" i="1" s="1"/>
  <c r="W434" i="1"/>
  <c r="W580" i="1" s="1"/>
  <c r="W637" i="1" s="1"/>
  <c r="T434" i="1"/>
  <c r="T580" i="1" s="1"/>
  <c r="T637" i="1" s="1"/>
  <c r="Y434" i="1"/>
  <c r="Y580" i="1" s="1"/>
  <c r="Y637" i="1" s="1"/>
  <c r="M434" i="1"/>
  <c r="M580" i="1" s="1"/>
  <c r="M637" i="1" s="1"/>
  <c r="AE433" i="3"/>
  <c r="J433" i="3"/>
  <c r="N433" i="3"/>
  <c r="R433" i="3"/>
  <c r="H433" i="3"/>
  <c r="D433" i="3"/>
  <c r="P433" i="3"/>
  <c r="F433" i="3"/>
  <c r="F168" i="3"/>
  <c r="F510" i="3" s="1"/>
  <c r="F510" i="39"/>
  <c r="D172" i="3"/>
  <c r="D514" i="3" s="1"/>
  <c r="D514" i="39"/>
  <c r="D162" i="3"/>
  <c r="D161" i="39"/>
  <c r="E168" i="3"/>
  <c r="E510" i="3" s="1"/>
  <c r="E510" i="39"/>
  <c r="G172" i="3"/>
  <c r="G514" i="3" s="1"/>
  <c r="G514" i="39"/>
  <c r="G162" i="3"/>
  <c r="G161" i="39"/>
  <c r="G509" i="39" s="1"/>
  <c r="I168" i="3"/>
  <c r="I510" i="3" s="1"/>
  <c r="I510" i="39"/>
  <c r="C172" i="3"/>
  <c r="C514" i="3" s="1"/>
  <c r="C514" i="39"/>
  <c r="C162" i="3"/>
  <c r="C161" i="39"/>
  <c r="J168" i="3"/>
  <c r="J510" i="3" s="1"/>
  <c r="J510" i="39"/>
  <c r="H172" i="3"/>
  <c r="H514" i="3" s="1"/>
  <c r="H514" i="39"/>
  <c r="H162" i="3"/>
  <c r="H161" i="39"/>
  <c r="H509" i="39" s="1"/>
  <c r="L171" i="3"/>
  <c r="L513" i="3" s="1"/>
  <c r="L513" i="39"/>
  <c r="N172" i="3"/>
  <c r="N514" i="3" s="1"/>
  <c r="N514" i="39"/>
  <c r="N162" i="3"/>
  <c r="N161" i="39"/>
  <c r="P171" i="3"/>
  <c r="P513" i="3" s="1"/>
  <c r="P513" i="39"/>
  <c r="R172" i="3"/>
  <c r="R514" i="3" s="1"/>
  <c r="R514" i="39"/>
  <c r="R162" i="3"/>
  <c r="R161" i="39"/>
  <c r="R509" i="39" s="1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F503" i="41"/>
  <c r="F502" i="41" s="1"/>
  <c r="F154" i="41"/>
  <c r="G174" i="41"/>
  <c r="R133" i="3"/>
  <c r="Z135" i="3"/>
  <c r="G140" i="3"/>
  <c r="G488" i="3" s="1"/>
  <c r="G488" i="5"/>
  <c r="L126" i="3"/>
  <c r="L482" i="3" s="1"/>
  <c r="L482" i="1"/>
  <c r="X143" i="3"/>
  <c r="X491" i="3" s="1"/>
  <c r="X491" i="5"/>
  <c r="AA125" i="3"/>
  <c r="AA481" i="3" s="1"/>
  <c r="AA481" i="1"/>
  <c r="Y133" i="3"/>
  <c r="O133" i="3"/>
  <c r="K183" i="3"/>
  <c r="K182" i="1"/>
  <c r="K518" i="1" s="1"/>
  <c r="K515" i="1" s="1"/>
  <c r="K611" i="1" s="1"/>
  <c r="T126" i="3"/>
  <c r="T482" i="3" s="1"/>
  <c r="T482" i="1"/>
  <c r="W124" i="3"/>
  <c r="W480" i="3" s="1"/>
  <c r="W480" i="1"/>
  <c r="W122" i="1"/>
  <c r="C133" i="3"/>
  <c r="AC183" i="3"/>
  <c r="AC182" i="1"/>
  <c r="AC518" i="1" s="1"/>
  <c r="AC515" i="1" s="1"/>
  <c r="AC611" i="1" s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U518" i="1" s="1"/>
  <c r="U515" i="1" s="1"/>
  <c r="U611" i="1" s="1"/>
  <c r="Y488" i="1"/>
  <c r="E125" i="3"/>
  <c r="E481" i="3" s="1"/>
  <c r="E481" i="1"/>
  <c r="J183" i="3"/>
  <c r="J182" i="1"/>
  <c r="C488" i="1"/>
  <c r="H125" i="3"/>
  <c r="H481" i="3" s="1"/>
  <c r="H481" i="1"/>
  <c r="R183" i="3"/>
  <c r="R182" i="1"/>
  <c r="S488" i="1"/>
  <c r="X125" i="3"/>
  <c r="X481" i="3" s="1"/>
  <c r="X481" i="1"/>
  <c r="AE176" i="3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AA580" i="5" s="1"/>
  <c r="AA637" i="5" s="1"/>
  <c r="Z427" i="3"/>
  <c r="Z426" i="5"/>
  <c r="Z577" i="5" s="1"/>
  <c r="Y429" i="3"/>
  <c r="W578" i="5"/>
  <c r="W635" i="5" s="1"/>
  <c r="S435" i="3"/>
  <c r="S434" i="5"/>
  <c r="S580" i="5" s="1"/>
  <c r="S637" i="5" s="1"/>
  <c r="R427" i="3"/>
  <c r="R426" i="5"/>
  <c r="R577" i="5" s="1"/>
  <c r="Q429" i="3"/>
  <c r="O578" i="5"/>
  <c r="O635" i="5" s="1"/>
  <c r="K435" i="3"/>
  <c r="K434" i="5"/>
  <c r="K580" i="5" s="1"/>
  <c r="K637" i="5" s="1"/>
  <c r="J427" i="3"/>
  <c r="J426" i="5"/>
  <c r="J577" i="5" s="1"/>
  <c r="I429" i="3"/>
  <c r="H578" i="5"/>
  <c r="H635" i="5" s="1"/>
  <c r="C435" i="3"/>
  <c r="C434" i="5"/>
  <c r="C580" i="5" s="1"/>
  <c r="C637" i="5" s="1"/>
  <c r="L434" i="1"/>
  <c r="L580" i="1" s="1"/>
  <c r="L637" i="1" s="1"/>
  <c r="AC434" i="1"/>
  <c r="AC580" i="1" s="1"/>
  <c r="AC637" i="1" s="1"/>
  <c r="P434" i="1"/>
  <c r="P580" i="1" s="1"/>
  <c r="P637" i="1" s="1"/>
  <c r="X434" i="1"/>
  <c r="X580" i="1" s="1"/>
  <c r="X637" i="1" s="1"/>
  <c r="G434" i="1"/>
  <c r="G580" i="1" s="1"/>
  <c r="G637" i="1" s="1"/>
  <c r="E434" i="1"/>
  <c r="E580" i="1" s="1"/>
  <c r="E637" i="1" s="1"/>
  <c r="H434" i="1"/>
  <c r="H580" i="1" s="1"/>
  <c r="H637" i="1" s="1"/>
  <c r="AE432" i="3"/>
  <c r="AE431" i="2"/>
  <c r="N432" i="3"/>
  <c r="N431" i="2"/>
  <c r="N579" i="2" s="1"/>
  <c r="N636" i="2" s="1"/>
  <c r="H432" i="3"/>
  <c r="H431" i="2"/>
  <c r="H579" i="2" s="1"/>
  <c r="H636" i="2" s="1"/>
  <c r="P432" i="3"/>
  <c r="P431" i="2"/>
  <c r="P579" i="2" s="1"/>
  <c r="P636" i="2" s="1"/>
  <c r="C418" i="3"/>
  <c r="C417" i="2"/>
  <c r="C573" i="2" s="1"/>
  <c r="C395" i="3"/>
  <c r="C378" i="3"/>
  <c r="C377" i="2"/>
  <c r="C356" i="3"/>
  <c r="C355" i="2"/>
  <c r="P404" i="3"/>
  <c r="P386" i="3"/>
  <c r="P385" i="2"/>
  <c r="P561" i="2" s="1"/>
  <c r="P363" i="3"/>
  <c r="P328" i="2"/>
  <c r="N418" i="3"/>
  <c r="N417" i="2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3" s="1"/>
  <c r="H566" i="2"/>
  <c r="H382" i="3"/>
  <c r="H361" i="3"/>
  <c r="D413" i="3"/>
  <c r="D390" i="3"/>
  <c r="D370" i="3"/>
  <c r="D352" i="3"/>
  <c r="AE554" i="1"/>
  <c r="AE623" i="1" s="1"/>
  <c r="AE280" i="3"/>
  <c r="AE279" i="1"/>
  <c r="AE249" i="3"/>
  <c r="T283" i="3"/>
  <c r="T259" i="3"/>
  <c r="O287" i="1"/>
  <c r="O546" i="1"/>
  <c r="O267" i="3"/>
  <c r="O237" i="1"/>
  <c r="W548" i="1"/>
  <c r="W271" i="3"/>
  <c r="W245" i="3"/>
  <c r="W244" i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564" i="2" s="1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V179" i="3"/>
  <c r="V178" i="40"/>
  <c r="P585" i="5"/>
  <c r="P440" i="5"/>
  <c r="F145" i="3"/>
  <c r="F493" i="3" s="1"/>
  <c r="F141" i="39"/>
  <c r="D290" i="3"/>
  <c r="AE444" i="3"/>
  <c r="AE588" i="3" s="1"/>
  <c r="AE588" i="2"/>
  <c r="AE645" i="2" s="1"/>
  <c r="L181" i="3"/>
  <c r="F440" i="1"/>
  <c r="F585" i="1"/>
  <c r="X138" i="3"/>
  <c r="X137" i="3" s="1"/>
  <c r="X487" i="3" s="1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493" i="3" s="1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" s="1"/>
  <c r="S487" i="3" s="1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AE289" i="3"/>
  <c r="AE547" i="3" s="1"/>
  <c r="S289" i="3"/>
  <c r="S547" i="3" s="1"/>
  <c r="R290" i="3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3" s="1"/>
  <c r="X517" i="3" s="1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Z517" i="41" s="1"/>
  <c r="Z515" i="41" s="1"/>
  <c r="Z611" i="41" s="1"/>
  <c r="AC503" i="41"/>
  <c r="AC154" i="41"/>
  <c r="I504" i="41"/>
  <c r="H174" i="41"/>
  <c r="H517" i="41" s="1"/>
  <c r="H515" i="41" s="1"/>
  <c r="H611" i="41" s="1"/>
  <c r="R504" i="41"/>
  <c r="R132" i="3"/>
  <c r="U143" i="3"/>
  <c r="U491" i="3" s="1"/>
  <c r="U491" i="5"/>
  <c r="AB142" i="3"/>
  <c r="AB490" i="5"/>
  <c r="AB141" i="5"/>
  <c r="X136" i="3"/>
  <c r="P135" i="3"/>
  <c r="Q124" i="3"/>
  <c r="Q480" i="3" s="1"/>
  <c r="Q480" i="1"/>
  <c r="Q478" i="1" s="1"/>
  <c r="Q122" i="1"/>
  <c r="AC133" i="3"/>
  <c r="O136" i="3"/>
  <c r="L142" i="3"/>
  <c r="L141" i="5"/>
  <c r="L490" i="5"/>
  <c r="C136" i="3"/>
  <c r="D134" i="3"/>
  <c r="V131" i="3"/>
  <c r="V130" i="5"/>
  <c r="J140" i="3"/>
  <c r="J488" i="3" s="1"/>
  <c r="J488" i="5"/>
  <c r="E132" i="3"/>
  <c r="AA142" i="3"/>
  <c r="AA490" i="5"/>
  <c r="AA141" i="5"/>
  <c r="M136" i="3"/>
  <c r="T135" i="3"/>
  <c r="I142" i="3"/>
  <c r="I490" i="5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Q579" i="5" s="1"/>
  <c r="Q636" i="5" s="1"/>
  <c r="O428" i="3"/>
  <c r="L436" i="3"/>
  <c r="I431" i="5"/>
  <c r="I579" i="5" s="1"/>
  <c r="I636" i="5" s="1"/>
  <c r="H428" i="3"/>
  <c r="D436" i="3"/>
  <c r="AC433" i="3"/>
  <c r="AD433" i="3"/>
  <c r="AA433" i="3"/>
  <c r="E433" i="3"/>
  <c r="L433" i="3"/>
  <c r="U433" i="3"/>
  <c r="F164" i="3"/>
  <c r="E171" i="3"/>
  <c r="E513" i="3" s="1"/>
  <c r="E513" i="39"/>
  <c r="G169" i="3"/>
  <c r="G511" i="39"/>
  <c r="I164" i="3"/>
  <c r="J171" i="3"/>
  <c r="J513" i="3" s="1"/>
  <c r="J513" i="39"/>
  <c r="H169" i="3"/>
  <c r="H511" i="39"/>
  <c r="L170" i="3"/>
  <c r="L512" i="3" s="1"/>
  <c r="L512" i="39"/>
  <c r="L155" i="3"/>
  <c r="L503" i="39"/>
  <c r="L502" i="39" s="1"/>
  <c r="L154" i="39"/>
  <c r="N169" i="3"/>
  <c r="N511" i="39"/>
  <c r="P170" i="3"/>
  <c r="P512" i="3" s="1"/>
  <c r="P512" i="39"/>
  <c r="P155" i="3"/>
  <c r="P503" i="39"/>
  <c r="P502" i="39" s="1"/>
  <c r="P154" i="39"/>
  <c r="R169" i="3"/>
  <c r="R511" i="39"/>
  <c r="U163" i="3"/>
  <c r="V169" i="3"/>
  <c r="V511" i="39"/>
  <c r="X170" i="3"/>
  <c r="X512" i="3" s="1"/>
  <c r="X512" i="39"/>
  <c r="X155" i="3"/>
  <c r="X503" i="39"/>
  <c r="X502" i="39" s="1"/>
  <c r="X154" i="39"/>
  <c r="Z169" i="3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478" i="1" s="1"/>
  <c r="AA122" i="1"/>
  <c r="Y140" i="3"/>
  <c r="Y488" i="3" s="1"/>
  <c r="Y488" i="5"/>
  <c r="AC132" i="3"/>
  <c r="O131" i="3"/>
  <c r="O130" i="5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E489" i="5" s="1"/>
  <c r="E607" i="5" s="1"/>
  <c r="F136" i="3"/>
  <c r="AA134" i="3"/>
  <c r="M131" i="3"/>
  <c r="M130" i="5"/>
  <c r="M486" i="5" s="1"/>
  <c r="M478" i="5" s="1"/>
  <c r="N135" i="3"/>
  <c r="Q140" i="3"/>
  <c r="Q488" i="3" s="1"/>
  <c r="Q488" i="5"/>
  <c r="Z126" i="3"/>
  <c r="Z482" i="3" s="1"/>
  <c r="Z482" i="1"/>
  <c r="I124" i="3"/>
  <c r="I480" i="3" s="1"/>
  <c r="I480" i="1"/>
  <c r="I122" i="1"/>
  <c r="U185" i="3"/>
  <c r="Y126" i="3"/>
  <c r="Y482" i="3" s="1"/>
  <c r="Y482" i="1"/>
  <c r="E124" i="3"/>
  <c r="E480" i="3" s="1"/>
  <c r="E480" i="1"/>
  <c r="E122" i="1"/>
  <c r="J185" i="3"/>
  <c r="C126" i="3"/>
  <c r="C482" i="3" s="1"/>
  <c r="C482" i="1"/>
  <c r="H124" i="3"/>
  <c r="H480" i="1"/>
  <c r="H122" i="1"/>
  <c r="R185" i="3"/>
  <c r="S126" i="3"/>
  <c r="S482" i="3" s="1"/>
  <c r="S482" i="1"/>
  <c r="X124" i="3"/>
  <c r="X480" i="1"/>
  <c r="X478" i="1" s="1"/>
  <c r="X122" i="1"/>
  <c r="AE132" i="3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X429" i="3"/>
  <c r="V578" i="5"/>
  <c r="V635" i="5" s="1"/>
  <c r="R435" i="3"/>
  <c r="R434" i="3" s="1"/>
  <c r="R434" i="5"/>
  <c r="R580" i="5" s="1"/>
  <c r="R637" i="5" s="1"/>
  <c r="Q427" i="3"/>
  <c r="Q426" i="5"/>
  <c r="P429" i="3"/>
  <c r="N578" i="5"/>
  <c r="N635" i="5" s="1"/>
  <c r="J435" i="3"/>
  <c r="J434" i="5"/>
  <c r="J580" i="5" s="1"/>
  <c r="J637" i="5" s="1"/>
  <c r="I427" i="3"/>
  <c r="I426" i="5"/>
  <c r="G429" i="3"/>
  <c r="F578" i="5"/>
  <c r="F635" i="5" s="1"/>
  <c r="K431" i="1"/>
  <c r="K579" i="1" s="1"/>
  <c r="K636" i="1" s="1"/>
  <c r="V431" i="1"/>
  <c r="V579" i="1" s="1"/>
  <c r="V636" i="1" s="1"/>
  <c r="AD431" i="1"/>
  <c r="AD579" i="1" s="1"/>
  <c r="AD636" i="1" s="1"/>
  <c r="F431" i="1"/>
  <c r="F579" i="1" s="1"/>
  <c r="F636" i="1" s="1"/>
  <c r="AE431" i="1"/>
  <c r="Z431" i="1"/>
  <c r="Z579" i="1" s="1"/>
  <c r="Z636" i="1" s="1"/>
  <c r="Q431" i="1"/>
  <c r="Q579" i="1" s="1"/>
  <c r="Q636" i="1" s="1"/>
  <c r="AD432" i="3"/>
  <c r="AD431" i="2"/>
  <c r="AD579" i="2" s="1"/>
  <c r="AD636" i="2" s="1"/>
  <c r="E432" i="3"/>
  <c r="E431" i="2"/>
  <c r="E579" i="2" s="1"/>
  <c r="U432" i="3"/>
  <c r="U431" i="2"/>
  <c r="U579" i="2" s="1"/>
  <c r="U636" i="2" s="1"/>
  <c r="F163" i="3"/>
  <c r="E163" i="3"/>
  <c r="I163" i="3"/>
  <c r="J163" i="3"/>
  <c r="K169" i="3"/>
  <c r="K511" i="39"/>
  <c r="M170" i="3"/>
  <c r="M512" i="3" s="1"/>
  <c r="M512" i="39"/>
  <c r="M155" i="3"/>
  <c r="M503" i="39"/>
  <c r="M502" i="39" s="1"/>
  <c r="M154" i="39"/>
  <c r="O169" i="3"/>
  <c r="O511" i="39"/>
  <c r="Q170" i="3"/>
  <c r="Q512" i="3" s="1"/>
  <c r="Q512" i="39"/>
  <c r="Q155" i="3"/>
  <c r="Q503" i="39"/>
  <c r="Q502" i="39" s="1"/>
  <c r="Q154" i="39"/>
  <c r="S169" i="3"/>
  <c r="S511" i="39"/>
  <c r="U168" i="3"/>
  <c r="U510" i="3" s="1"/>
  <c r="U510" i="39"/>
  <c r="T172" i="3"/>
  <c r="T514" i="3" s="1"/>
  <c r="T514" i="39"/>
  <c r="T162" i="3"/>
  <c r="T161" i="39"/>
  <c r="W171" i="3"/>
  <c r="W513" i="3" s="1"/>
  <c r="W513" i="39"/>
  <c r="Y172" i="3"/>
  <c r="Y514" i="3" s="1"/>
  <c r="Y514" i="39"/>
  <c r="Y162" i="3"/>
  <c r="Y161" i="39"/>
  <c r="AA171" i="3"/>
  <c r="AA513" i="3" s="1"/>
  <c r="AA513" i="39"/>
  <c r="AC172" i="3"/>
  <c r="AC514" i="3" s="1"/>
  <c r="AC514" i="39"/>
  <c r="AC162" i="3"/>
  <c r="AC161" i="39"/>
  <c r="AC160" i="39" s="1"/>
  <c r="AC111" i="39" s="1"/>
  <c r="AC4" i="39" s="1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U504" i="41"/>
  <c r="AB174" i="41"/>
  <c r="AB517" i="41" s="1"/>
  <c r="AB515" i="41" s="1"/>
  <c r="AB611" i="41" s="1"/>
  <c r="K140" i="3"/>
  <c r="K488" i="3" s="1"/>
  <c r="K488" i="5"/>
  <c r="Z132" i="3"/>
  <c r="U131" i="3"/>
  <c r="U130" i="5"/>
  <c r="U486" i="5" s="1"/>
  <c r="U478" i="5" s="1"/>
  <c r="AB133" i="3"/>
  <c r="P133" i="3"/>
  <c r="Y134" i="3"/>
  <c r="AC131" i="3"/>
  <c r="AC130" i="5"/>
  <c r="O134" i="3"/>
  <c r="L133" i="3"/>
  <c r="P184" i="3"/>
  <c r="H131" i="3"/>
  <c r="H130" i="5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9"/>
  <c r="N170" i="3"/>
  <c r="N512" i="3" s="1"/>
  <c r="N512" i="39"/>
  <c r="N155" i="3"/>
  <c r="N503" i="39"/>
  <c r="N502" i="39" s="1"/>
  <c r="N154" i="39"/>
  <c r="P169" i="3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3" s="1"/>
  <c r="AC516" i="3" s="1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K503" i="41"/>
  <c r="K154" i="41"/>
  <c r="P174" i="41"/>
  <c r="P517" i="41" s="1"/>
  <c r="P515" i="41" s="1"/>
  <c r="P611" i="41" s="1"/>
  <c r="AA504" i="41"/>
  <c r="G504" i="41"/>
  <c r="K134" i="3"/>
  <c r="Z131" i="3"/>
  <c r="Z130" i="5"/>
  <c r="G135" i="3"/>
  <c r="L124" i="3"/>
  <c r="L480" i="3" s="1"/>
  <c r="L480" i="1"/>
  <c r="L478" i="1" s="1"/>
  <c r="L122" i="1"/>
  <c r="X133" i="3"/>
  <c r="P136" i="3"/>
  <c r="AC134" i="3"/>
  <c r="F183" i="3"/>
  <c r="F182" i="1"/>
  <c r="K488" i="1"/>
  <c r="T124" i="3"/>
  <c r="T122" i="1"/>
  <c r="T480" i="1"/>
  <c r="L136" i="3"/>
  <c r="V183" i="3"/>
  <c r="V182" i="3" s="1"/>
  <c r="V518" i="3" s="1"/>
  <c r="V182" i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Q143" i="3"/>
  <c r="Q491" i="3" s="1"/>
  <c r="Q491" i="5"/>
  <c r="Z125" i="3"/>
  <c r="Z481" i="3" s="1"/>
  <c r="Z481" i="1"/>
  <c r="N183" i="3"/>
  <c r="N182" i="1"/>
  <c r="U488" i="1"/>
  <c r="Y125" i="3"/>
  <c r="Y481" i="3" s="1"/>
  <c r="Y481" i="1"/>
  <c r="G183" i="3"/>
  <c r="G182" i="1"/>
  <c r="J488" i="1"/>
  <c r="C125" i="3"/>
  <c r="C481" i="3" s="1"/>
  <c r="C481" i="1"/>
  <c r="O183" i="3"/>
  <c r="O182" i="1"/>
  <c r="O518" i="1" s="1"/>
  <c r="O515" i="1" s="1"/>
  <c r="O611" i="1" s="1"/>
  <c r="R488" i="1"/>
  <c r="S125" i="3"/>
  <c r="S481" i="3" s="1"/>
  <c r="S481" i="1"/>
  <c r="M183" i="3"/>
  <c r="M182" i="1"/>
  <c r="M518" i="1" s="1"/>
  <c r="M515" i="1" s="1"/>
  <c r="M611" i="1" s="1"/>
  <c r="AE174" i="41"/>
  <c r="AD140" i="3"/>
  <c r="AD488" i="3" s="1"/>
  <c r="AD488" i="5"/>
  <c r="AD126" i="3"/>
  <c r="AD482" i="3" s="1"/>
  <c r="AD482" i="1"/>
  <c r="AE124" i="3"/>
  <c r="AE122" i="1"/>
  <c r="G30" i="66" s="1"/>
  <c r="AE480" i="1"/>
  <c r="AD429" i="3"/>
  <c r="AC578" i="5"/>
  <c r="AC635" i="5" s="1"/>
  <c r="Y435" i="3"/>
  <c r="Y434" i="5"/>
  <c r="Y580" i="5" s="1"/>
  <c r="Y637" i="5" s="1"/>
  <c r="X427" i="3"/>
  <c r="X426" i="5"/>
  <c r="W429" i="3"/>
  <c r="U578" i="5"/>
  <c r="U635" i="5" s="1"/>
  <c r="Q435" i="3"/>
  <c r="Q434" i="5"/>
  <c r="Q580" i="5" s="1"/>
  <c r="Q637" i="5" s="1"/>
  <c r="P427" i="3"/>
  <c r="P426" i="5"/>
  <c r="O429" i="3"/>
  <c r="M578" i="5"/>
  <c r="M635" i="5" s="1"/>
  <c r="I435" i="3"/>
  <c r="I434" i="5"/>
  <c r="I580" i="5" s="1"/>
  <c r="I637" i="5" s="1"/>
  <c r="G427" i="3"/>
  <c r="G426" i="5"/>
  <c r="H429" i="3"/>
  <c r="E578" i="5"/>
  <c r="E635" i="5" s="1"/>
  <c r="T432" i="3"/>
  <c r="T431" i="2"/>
  <c r="T579" i="2" s="1"/>
  <c r="T636" i="2" s="1"/>
  <c r="I432" i="3"/>
  <c r="I431" i="2"/>
  <c r="I579" i="2" s="1"/>
  <c r="I636" i="2" s="1"/>
  <c r="V432" i="3"/>
  <c r="V431" i="2"/>
  <c r="V579" i="2" s="1"/>
  <c r="V636" i="2" s="1"/>
  <c r="X432" i="3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573" i="2" s="1"/>
  <c r="M395" i="3"/>
  <c r="M378" i="3"/>
  <c r="M377" i="2"/>
  <c r="M356" i="3"/>
  <c r="M355" i="2"/>
  <c r="Z404" i="3"/>
  <c r="Z386" i="3"/>
  <c r="Z385" i="2"/>
  <c r="Z561" i="2" s="1"/>
  <c r="Z363" i="3"/>
  <c r="Z328" i="2"/>
  <c r="H418" i="3"/>
  <c r="H417" i="2"/>
  <c r="H573" i="2" s="1"/>
  <c r="H395" i="3"/>
  <c r="H378" i="3"/>
  <c r="H377" i="2"/>
  <c r="H356" i="3"/>
  <c r="H355" i="2"/>
  <c r="D404" i="3"/>
  <c r="D386" i="3"/>
  <c r="D385" i="2"/>
  <c r="D561" i="2" s="1"/>
  <c r="D363" i="3"/>
  <c r="D328" i="2"/>
  <c r="AE548" i="1"/>
  <c r="AE271" i="3"/>
  <c r="AE245" i="3"/>
  <c r="AE244" i="1"/>
  <c r="AE240" i="1" s="1"/>
  <c r="AE535" i="1" s="1"/>
  <c r="T554" i="1"/>
  <c r="T623" i="1" s="1"/>
  <c r="T280" i="3"/>
  <c r="T279" i="1"/>
  <c r="T249" i="3"/>
  <c r="O283" i="3"/>
  <c r="O259" i="3"/>
  <c r="W546" i="1"/>
  <c r="W287" i="1"/>
  <c r="W267" i="3"/>
  <c r="W237" i="1"/>
  <c r="Y412" i="3"/>
  <c r="Y394" i="3"/>
  <c r="Y393" i="2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3" s="1"/>
  <c r="P368" i="2"/>
  <c r="N412" i="3"/>
  <c r="N389" i="3"/>
  <c r="N360" i="3"/>
  <c r="N359" i="2"/>
  <c r="N358" i="2" s="1"/>
  <c r="N263" i="3"/>
  <c r="N532" i="1"/>
  <c r="AB408" i="3"/>
  <c r="AB569" i="3" s="1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2"/>
  <c r="H358" i="2" s="1"/>
  <c r="D412" i="3"/>
  <c r="D369" i="3"/>
  <c r="D368" i="2"/>
  <c r="AE275" i="3"/>
  <c r="AE532" i="1"/>
  <c r="M441" i="3"/>
  <c r="M585" i="2"/>
  <c r="M440" i="2"/>
  <c r="X290" i="3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" s="1"/>
  <c r="H487" i="3" s="1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3" s="1"/>
  <c r="T517" i="3" s="1"/>
  <c r="T178" i="40"/>
  <c r="F290" i="3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3" s="1"/>
  <c r="J517" i="3" s="1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3" s="1"/>
  <c r="W517" i="3" s="1"/>
  <c r="W178" i="40"/>
  <c r="Y440" i="1"/>
  <c r="Y585" i="1"/>
  <c r="P586" i="1"/>
  <c r="P643" i="1" s="1"/>
  <c r="D586" i="5"/>
  <c r="D643" i="5" s="1"/>
  <c r="U586" i="5"/>
  <c r="U643" i="5" s="1"/>
  <c r="V138" i="3"/>
  <c r="V137" i="3" s="1"/>
  <c r="V487" i="3" s="1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M171" i="3"/>
  <c r="M513" i="3" s="1"/>
  <c r="M513" i="39"/>
  <c r="O172" i="3"/>
  <c r="O514" i="3" s="1"/>
  <c r="O514" i="39"/>
  <c r="O162" i="3"/>
  <c r="O161" i="39"/>
  <c r="Q171" i="3"/>
  <c r="Q513" i="3" s="1"/>
  <c r="Q513" i="39"/>
  <c r="S172" i="3"/>
  <c r="S514" i="3" s="1"/>
  <c r="S514" i="39"/>
  <c r="S162" i="3"/>
  <c r="S161" i="39"/>
  <c r="U164" i="3"/>
  <c r="V165" i="3"/>
  <c r="W166" i="3"/>
  <c r="X163" i="3"/>
  <c r="Z165" i="3"/>
  <c r="AA166" i="3"/>
  <c r="AB163" i="3"/>
  <c r="AD165" i="3"/>
  <c r="AE166" i="3"/>
  <c r="J175" i="3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Z504" i="41"/>
  <c r="C174" i="4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P486" i="5" s="1"/>
  <c r="P478" i="5" s="1"/>
  <c r="Y136" i="3"/>
  <c r="AB183" i="3"/>
  <c r="AB182" i="1"/>
  <c r="O132" i="3"/>
  <c r="L140" i="3"/>
  <c r="L488" i="3" s="1"/>
  <c r="L488" i="5"/>
  <c r="C132" i="3"/>
  <c r="V142" i="3"/>
  <c r="V490" i="5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I140" i="3"/>
  <c r="I488" i="3" s="1"/>
  <c r="I488" i="5"/>
  <c r="Q132" i="3"/>
  <c r="AD176" i="3"/>
  <c r="AD154" i="41"/>
  <c r="AD503" i="41"/>
  <c r="AD184" i="3"/>
  <c r="AE436" i="3"/>
  <c r="AA431" i="5"/>
  <c r="AA579" i="5" s="1"/>
  <c r="AA636" i="5" s="1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C578" i="1"/>
  <c r="C635" i="1" s="1"/>
  <c r="V578" i="1"/>
  <c r="AD578" i="1"/>
  <c r="AD635" i="1" s="1"/>
  <c r="F578" i="1"/>
  <c r="AE578" i="1"/>
  <c r="AE635" i="1" s="1"/>
  <c r="Z578" i="1"/>
  <c r="Q578" i="1"/>
  <c r="Q635" i="1" s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9"/>
  <c r="G164" i="3"/>
  <c r="C171" i="3"/>
  <c r="C513" i="3" s="1"/>
  <c r="C513" i="39"/>
  <c r="J169" i="3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3" s="1"/>
  <c r="I516" i="3" s="1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V503" i="41"/>
  <c r="V154" i="41"/>
  <c r="K504" i="41"/>
  <c r="F174" i="41"/>
  <c r="R131" i="3"/>
  <c r="R130" i="3" s="1"/>
  <c r="R486" i="3" s="1"/>
  <c r="R130" i="5"/>
  <c r="R122" i="5" s="1"/>
  <c r="R111" i="5" s="1"/>
  <c r="Z133" i="3"/>
  <c r="G133" i="3"/>
  <c r="AB134" i="3"/>
  <c r="X131" i="3"/>
  <c r="X130" i="5"/>
  <c r="X486" i="5" s="1"/>
  <c r="X478" i="5" s="1"/>
  <c r="P134" i="3"/>
  <c r="Y135" i="3"/>
  <c r="O142" i="3"/>
  <c r="O490" i="5"/>
  <c r="O141" i="5"/>
  <c r="F185" i="3"/>
  <c r="K126" i="3"/>
  <c r="K482" i="3" s="1"/>
  <c r="K482" i="1"/>
  <c r="T125" i="3"/>
  <c r="T481" i="3" s="1"/>
  <c r="T481" i="1"/>
  <c r="L134" i="3"/>
  <c r="C131" i="3"/>
  <c r="C130" i="5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141" i="5"/>
  <c r="T134" i="3"/>
  <c r="N131" i="3"/>
  <c r="N130" i="5"/>
  <c r="N486" i="5" s="1"/>
  <c r="N478" i="5" s="1"/>
  <c r="Q135" i="3"/>
  <c r="Z124" i="3"/>
  <c r="Z480" i="3" s="1"/>
  <c r="Z480" i="1"/>
  <c r="Z122" i="1"/>
  <c r="N185" i="3"/>
  <c r="U126" i="3"/>
  <c r="U482" i="3" s="1"/>
  <c r="U482" i="1"/>
  <c r="Y124" i="3"/>
  <c r="Y480" i="1"/>
  <c r="Y478" i="1" s="1"/>
  <c r="Y122" i="1"/>
  <c r="G185" i="3"/>
  <c r="J126" i="3"/>
  <c r="J482" i="3" s="1"/>
  <c r="J482" i="1"/>
  <c r="C124" i="3"/>
  <c r="C480" i="3" s="1"/>
  <c r="C480" i="1"/>
  <c r="C122" i="1"/>
  <c r="O185" i="3"/>
  <c r="R126" i="3"/>
  <c r="R482" i="3" s="1"/>
  <c r="R482" i="1"/>
  <c r="S124" i="3"/>
  <c r="S480" i="3" s="1"/>
  <c r="S480" i="1"/>
  <c r="S478" i="1" s="1"/>
  <c r="S122" i="1"/>
  <c r="M185" i="3"/>
  <c r="AD175" i="3"/>
  <c r="AD174" i="3" s="1"/>
  <c r="AD174" i="40"/>
  <c r="AD161" i="40"/>
  <c r="AD143" i="3"/>
  <c r="AD491" i="3" s="1"/>
  <c r="AD491" i="5"/>
  <c r="AD125" i="3"/>
  <c r="AD481" i="3" s="1"/>
  <c r="AD481" i="1"/>
  <c r="AD427" i="3"/>
  <c r="AD426" i="5"/>
  <c r="AE429" i="3"/>
  <c r="AB578" i="5"/>
  <c r="AB635" i="5" s="1"/>
  <c r="X435" i="3"/>
  <c r="X434" i="3" s="1"/>
  <c r="X434" i="5"/>
  <c r="X580" i="5" s="1"/>
  <c r="X637" i="5" s="1"/>
  <c r="W427" i="3"/>
  <c r="W426" i="5"/>
  <c r="W577" i="5" s="1"/>
  <c r="V429" i="3"/>
  <c r="T578" i="5"/>
  <c r="T635" i="5" s="1"/>
  <c r="P435" i="3"/>
  <c r="P434" i="3" s="1"/>
  <c r="P434" i="5"/>
  <c r="P580" i="5" s="1"/>
  <c r="P637" i="5" s="1"/>
  <c r="O427" i="3"/>
  <c r="O426" i="5"/>
  <c r="N429" i="3"/>
  <c r="L578" i="5"/>
  <c r="L635" i="5" s="1"/>
  <c r="G435" i="3"/>
  <c r="G434" i="5"/>
  <c r="G580" i="5" s="1"/>
  <c r="G637" i="5" s="1"/>
  <c r="H427" i="3"/>
  <c r="H426" i="5"/>
  <c r="H577" i="5" s="1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J580" i="1" s="1"/>
  <c r="J637" i="1" s="1"/>
  <c r="R434" i="1"/>
  <c r="R580" i="1" s="1"/>
  <c r="R637" i="1" s="1"/>
  <c r="S434" i="1"/>
  <c r="S580" i="1" s="1"/>
  <c r="S637" i="1" s="1"/>
  <c r="AA434" i="1"/>
  <c r="AA580" i="1" s="1"/>
  <c r="AA637" i="1" s="1"/>
  <c r="Z432" i="3"/>
  <c r="Z431" i="3" s="1"/>
  <c r="Z431" i="2"/>
  <c r="Z579" i="2" s="1"/>
  <c r="Z636" i="2" s="1"/>
  <c r="O432" i="3"/>
  <c r="O431" i="3" s="1"/>
  <c r="O431" i="2"/>
  <c r="O579" i="2" s="1"/>
  <c r="O636" i="2" s="1"/>
  <c r="S432" i="3"/>
  <c r="S431" i="3" s="1"/>
  <c r="S431" i="2"/>
  <c r="S579" i="2" s="1"/>
  <c r="S636" i="2" s="1"/>
  <c r="Q432" i="3"/>
  <c r="Q431" i="3" s="1"/>
  <c r="Q431" i="2"/>
  <c r="Q579" i="2" s="1"/>
  <c r="Q636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9"/>
  <c r="Y170" i="3"/>
  <c r="Y512" i="3" s="1"/>
  <c r="Y512" i="39"/>
  <c r="Y155" i="3"/>
  <c r="Y503" i="39"/>
  <c r="Y502" i="39" s="1"/>
  <c r="Y154" i="39"/>
  <c r="AA169" i="3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3" s="1"/>
  <c r="T516" i="3" s="1"/>
  <c r="T515" i="3" s="1"/>
  <c r="T611" i="3" s="1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3" s="1"/>
  <c r="K516" i="3" s="1"/>
  <c r="K174" i="40"/>
  <c r="K161" i="40"/>
  <c r="Y176" i="3"/>
  <c r="E513" i="40"/>
  <c r="E144" i="3"/>
  <c r="E492" i="3" s="1"/>
  <c r="E492" i="40"/>
  <c r="E489" i="40" s="1"/>
  <c r="E141" i="40"/>
  <c r="H503" i="41"/>
  <c r="H502" i="41" s="1"/>
  <c r="H154" i="41"/>
  <c r="Y504" i="41"/>
  <c r="AB504" i="41"/>
  <c r="K135" i="3"/>
  <c r="U142" i="3"/>
  <c r="U490" i="5"/>
  <c r="U141" i="5"/>
  <c r="G136" i="3"/>
  <c r="X134" i="3"/>
  <c r="Q183" i="3"/>
  <c r="Q182" i="3" s="1"/>
  <c r="Q518" i="3" s="1"/>
  <c r="Q182" i="1"/>
  <c r="AC142" i="3"/>
  <c r="AC490" i="5"/>
  <c r="AC489" i="5" s="1"/>
  <c r="AC607" i="5" s="1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F486" i="5" s="1"/>
  <c r="F478" i="5" s="1"/>
  <c r="AA133" i="3"/>
  <c r="N134" i="3"/>
  <c r="Z184" i="3"/>
  <c r="Y184" i="3"/>
  <c r="C184" i="3"/>
  <c r="S184" i="3"/>
  <c r="AE513" i="40"/>
  <c r="AE144" i="3"/>
  <c r="AE492" i="3" s="1"/>
  <c r="AE492" i="40"/>
  <c r="AE489" i="40" s="1"/>
  <c r="AE141" i="40"/>
  <c r="AE131" i="3"/>
  <c r="AE130" i="5"/>
  <c r="AE486" i="5" s="1"/>
  <c r="AE478" i="5" s="1"/>
  <c r="AE431" i="5"/>
  <c r="AB428" i="3"/>
  <c r="Y436" i="3"/>
  <c r="V431" i="5"/>
  <c r="V579" i="5" s="1"/>
  <c r="V636" i="5" s="1"/>
  <c r="T428" i="3"/>
  <c r="Q436" i="3"/>
  <c r="N431" i="5"/>
  <c r="N579" i="5" s="1"/>
  <c r="N636" i="5" s="1"/>
  <c r="L428" i="3"/>
  <c r="I436" i="3"/>
  <c r="F431" i="5"/>
  <c r="F579" i="5" s="1"/>
  <c r="F636" i="5" s="1"/>
  <c r="D428" i="3"/>
  <c r="D578" i="1"/>
  <c r="U578" i="1"/>
  <c r="O578" i="1"/>
  <c r="W578" i="1"/>
  <c r="W576" i="1" s="1"/>
  <c r="T578" i="1"/>
  <c r="Y578" i="1"/>
  <c r="M578" i="1"/>
  <c r="T433" i="3"/>
  <c r="K433" i="3"/>
  <c r="I433" i="3"/>
  <c r="AB433" i="3"/>
  <c r="V433" i="3"/>
  <c r="Y433" i="3"/>
  <c r="X433" i="3"/>
  <c r="F172" i="3"/>
  <c r="F514" i="3" s="1"/>
  <c r="F514" i="39"/>
  <c r="F162" i="3"/>
  <c r="F161" i="39"/>
  <c r="D168" i="3"/>
  <c r="D510" i="3" s="1"/>
  <c r="D510" i="39"/>
  <c r="E172" i="3"/>
  <c r="E514" i="3" s="1"/>
  <c r="E514" i="39"/>
  <c r="E162" i="3"/>
  <c r="E161" i="39"/>
  <c r="E160" i="39" s="1"/>
  <c r="E111" i="39" s="1"/>
  <c r="E4" i="39" s="1"/>
  <c r="G168" i="3"/>
  <c r="G510" i="3" s="1"/>
  <c r="G510" i="39"/>
  <c r="I172" i="3"/>
  <c r="I514" i="3" s="1"/>
  <c r="I514" i="39"/>
  <c r="I162" i="3"/>
  <c r="I161" i="39"/>
  <c r="C168" i="3"/>
  <c r="C510" i="3" s="1"/>
  <c r="C510" i="39"/>
  <c r="J172" i="3"/>
  <c r="J514" i="3" s="1"/>
  <c r="J514" i="39"/>
  <c r="J162" i="3"/>
  <c r="J161" i="39"/>
  <c r="J160" i="39" s="1"/>
  <c r="J111" i="39" s="1"/>
  <c r="J4" i="39" s="1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X171" i="3"/>
  <c r="X513" i="3" s="1"/>
  <c r="X513" i="39"/>
  <c r="Z172" i="3"/>
  <c r="Z514" i="3" s="1"/>
  <c r="Z514" i="39"/>
  <c r="Z162" i="3"/>
  <c r="Z161" i="39"/>
  <c r="Z509" i="39" s="1"/>
  <c r="AB171" i="3"/>
  <c r="AB513" i="3" s="1"/>
  <c r="AB513" i="39"/>
  <c r="AD172" i="3"/>
  <c r="AD514" i="3" s="1"/>
  <c r="AD514" i="39"/>
  <c r="AD162" i="3"/>
  <c r="AD161" i="39"/>
  <c r="S175" i="3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J504" i="41"/>
  <c r="P504" i="41"/>
  <c r="N174" i="41"/>
  <c r="S503" i="41"/>
  <c r="S502" i="41" s="1"/>
  <c r="S154" i="41"/>
  <c r="Z142" i="3"/>
  <c r="Z141" i="5"/>
  <c r="Z490" i="5"/>
  <c r="Z489" i="5" s="1"/>
  <c r="Z607" i="5" s="1"/>
  <c r="U134" i="3"/>
  <c r="G131" i="3"/>
  <c r="G130" i="5"/>
  <c r="AB136" i="3"/>
  <c r="AA183" i="3"/>
  <c r="AA182" i="3" s="1"/>
  <c r="AA518" i="3" s="1"/>
  <c r="AA182" i="1"/>
  <c r="AA518" i="1" s="1"/>
  <c r="AA515" i="1" s="1"/>
  <c r="AA611" i="1" s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3" s="1"/>
  <c r="D486" i="3" s="1"/>
  <c r="D130" i="5"/>
  <c r="W133" i="3"/>
  <c r="J136" i="3"/>
  <c r="F134" i="3"/>
  <c r="S131" i="3"/>
  <c r="S130" i="3" s="1"/>
  <c r="S486" i="3" s="1"/>
  <c r="S130" i="5"/>
  <c r="M133" i="3"/>
  <c r="N133" i="3"/>
  <c r="Q133" i="3"/>
  <c r="I183" i="3"/>
  <c r="I182" i="3" s="1"/>
  <c r="I518" i="3" s="1"/>
  <c r="I182" i="1"/>
  <c r="I518" i="1" s="1"/>
  <c r="I515" i="1" s="1"/>
  <c r="I611" i="1" s="1"/>
  <c r="N488" i="1"/>
  <c r="U125" i="3"/>
  <c r="U481" i="3" s="1"/>
  <c r="U481" i="1"/>
  <c r="E183" i="3"/>
  <c r="E182" i="3" s="1"/>
  <c r="E518" i="3" s="1"/>
  <c r="E182" i="1"/>
  <c r="E518" i="1" s="1"/>
  <c r="E515" i="1" s="1"/>
  <c r="E611" i="1" s="1"/>
  <c r="G488" i="1"/>
  <c r="J125" i="3"/>
  <c r="J481" i="3" s="1"/>
  <c r="J481" i="1"/>
  <c r="H183" i="3"/>
  <c r="H182" i="3" s="1"/>
  <c r="H518" i="3" s="1"/>
  <c r="H182" i="1"/>
  <c r="O488" i="1"/>
  <c r="R125" i="3"/>
  <c r="R481" i="3" s="1"/>
  <c r="R481" i="1"/>
  <c r="X183" i="3"/>
  <c r="X182" i="3" s="1"/>
  <c r="X518" i="3" s="1"/>
  <c r="X182" i="1"/>
  <c r="M488" i="1"/>
  <c r="AD157" i="3"/>
  <c r="AD505" i="3" s="1"/>
  <c r="AD505" i="40"/>
  <c r="AE504" i="41"/>
  <c r="AD135" i="3"/>
  <c r="AD124" i="3"/>
  <c r="AD480" i="3" s="1"/>
  <c r="AD480" i="1"/>
  <c r="AD122" i="1"/>
  <c r="AD435" i="3"/>
  <c r="AD434" i="3" s="1"/>
  <c r="AD434" i="5"/>
  <c r="AD580" i="5" s="1"/>
  <c r="AD637" i="5" s="1"/>
  <c r="AE427" i="3"/>
  <c r="AE426" i="5"/>
  <c r="AC429" i="3"/>
  <c r="AA578" i="5"/>
  <c r="AA635" i="5" s="1"/>
  <c r="W435" i="3"/>
  <c r="W434" i="3" s="1"/>
  <c r="W434" i="5"/>
  <c r="W580" i="5" s="1"/>
  <c r="W637" i="5" s="1"/>
  <c r="V427" i="3"/>
  <c r="V426" i="5"/>
  <c r="U429" i="3"/>
  <c r="S578" i="5"/>
  <c r="S635" i="5" s="1"/>
  <c r="O435" i="3"/>
  <c r="O434" i="5"/>
  <c r="O580" i="5" s="1"/>
  <c r="O637" i="5" s="1"/>
  <c r="N427" i="3"/>
  <c r="N426" i="5"/>
  <c r="M429" i="3"/>
  <c r="K578" i="5"/>
  <c r="K635" i="5" s="1"/>
  <c r="H435" i="3"/>
  <c r="H434" i="5"/>
  <c r="H580" i="5" s="1"/>
  <c r="H637" i="5" s="1"/>
  <c r="F427" i="3"/>
  <c r="F426" i="5"/>
  <c r="E429" i="3"/>
  <c r="C578" i="5"/>
  <c r="C635" i="5" s="1"/>
  <c r="L578" i="1"/>
  <c r="L635" i="1" s="1"/>
  <c r="L633" i="1" s="1"/>
  <c r="L661" i="1" s="1"/>
  <c r="L106" i="44" s="1"/>
  <c r="AC578" i="1"/>
  <c r="P578" i="1"/>
  <c r="P635" i="1" s="1"/>
  <c r="X578" i="1"/>
  <c r="G578" i="1"/>
  <c r="E578" i="1"/>
  <c r="H578" i="1"/>
  <c r="H635" i="1" s="1"/>
  <c r="J432" i="3"/>
  <c r="J431" i="2"/>
  <c r="R432" i="3"/>
  <c r="R431" i="2"/>
  <c r="R579" i="2" s="1"/>
  <c r="R636" i="2" s="1"/>
  <c r="D432" i="3"/>
  <c r="D431" i="2"/>
  <c r="D579" i="2" s="1"/>
  <c r="F432" i="3"/>
  <c r="F431" i="2"/>
  <c r="F579" i="2" s="1"/>
  <c r="F636" i="2" s="1"/>
  <c r="C404" i="3"/>
  <c r="C386" i="3"/>
  <c r="C385" i="2"/>
  <c r="C561" i="2" s="1"/>
  <c r="C363" i="3"/>
  <c r="C328" i="2"/>
  <c r="P418" i="3"/>
  <c r="P417" i="2"/>
  <c r="P573" i="2" s="1"/>
  <c r="P395" i="3"/>
  <c r="P378" i="3"/>
  <c r="P377" i="2"/>
  <c r="P356" i="3"/>
  <c r="P355" i="2"/>
  <c r="N404" i="3"/>
  <c r="N386" i="3"/>
  <c r="N385" i="2"/>
  <c r="N561" i="2" s="1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AE237" i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3" s="1"/>
  <c r="Y569" i="2"/>
  <c r="Y389" i="3"/>
  <c r="Y366" i="3"/>
  <c r="H266" i="3"/>
  <c r="H219" i="1"/>
  <c r="C398" i="3"/>
  <c r="C369" i="3"/>
  <c r="C368" i="3" s="1"/>
  <c r="C368" i="2"/>
  <c r="C315" i="2"/>
  <c r="C293" i="3"/>
  <c r="C551" i="3" s="1"/>
  <c r="C551" i="2"/>
  <c r="P394" i="3"/>
  <c r="P393" i="2"/>
  <c r="P564" i="2" s="1"/>
  <c r="P366" i="3"/>
  <c r="N408" i="3"/>
  <c r="N569" i="3" s="1"/>
  <c r="N569" i="2"/>
  <c r="N381" i="3"/>
  <c r="N380" i="3" s="1"/>
  <c r="N380" i="2"/>
  <c r="N243" i="3"/>
  <c r="AB403" i="3"/>
  <c r="AB369" i="3"/>
  <c r="AB368" i="2"/>
  <c r="M394" i="3"/>
  <c r="M393" i="2"/>
  <c r="M564" i="2" s="1"/>
  <c r="Z394" i="3"/>
  <c r="Z393" i="2"/>
  <c r="H394" i="3"/>
  <c r="H393" i="2"/>
  <c r="H564" i="2" s="1"/>
  <c r="D403" i="3"/>
  <c r="D360" i="3"/>
  <c r="D359" i="2"/>
  <c r="D358" i="2" s="1"/>
  <c r="AE263" i="3"/>
  <c r="AE219" i="1"/>
  <c r="AE217" i="1" s="1"/>
  <c r="M408" i="3"/>
  <c r="M569" i="2"/>
  <c r="M389" i="3"/>
  <c r="M366" i="3"/>
  <c r="Z408" i="3"/>
  <c r="Z569" i="3" s="1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AE277" i="1"/>
  <c r="AE248" i="3"/>
  <c r="T278" i="3"/>
  <c r="T277" i="1"/>
  <c r="T248" i="3"/>
  <c r="O278" i="3"/>
  <c r="O248" i="3"/>
  <c r="W278" i="3"/>
  <c r="W248" i="3"/>
  <c r="Y420" i="3"/>
  <c r="Y402" i="3"/>
  <c r="Y401" i="2"/>
  <c r="Y567" i="2" s="1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376" i="3"/>
  <c r="N354" i="3"/>
  <c r="N547" i="1"/>
  <c r="N265" i="3"/>
  <c r="N242" i="3"/>
  <c r="AB411" i="3"/>
  <c r="AB388" i="3"/>
  <c r="AB365" i="3"/>
  <c r="AB364" i="3" s="1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567" i="2" s="1"/>
  <c r="D376" i="3"/>
  <c r="D354" i="3"/>
  <c r="AE547" i="1"/>
  <c r="AE265" i="3"/>
  <c r="AE242" i="3"/>
  <c r="T282" i="3"/>
  <c r="T251" i="3"/>
  <c r="T230" i="1"/>
  <c r="T534" i="1" s="1"/>
  <c r="O547" i="1"/>
  <c r="O265" i="3"/>
  <c r="O242" i="3"/>
  <c r="W282" i="3"/>
  <c r="W251" i="3"/>
  <c r="W230" i="1"/>
  <c r="Y423" i="3"/>
  <c r="Y574" i="3" s="1"/>
  <c r="Y631" i="3" s="1"/>
  <c r="Y574" i="2"/>
  <c r="Y631" i="2" s="1"/>
  <c r="Y405" i="3"/>
  <c r="Y379" i="3"/>
  <c r="H276" i="3"/>
  <c r="H261" i="3"/>
  <c r="H260" i="1"/>
  <c r="H258" i="1" s="1"/>
  <c r="H542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563" i="2"/>
  <c r="N562" i="2" s="1"/>
  <c r="N627" i="2" s="1"/>
  <c r="N357" i="3"/>
  <c r="N284" i="3"/>
  <c r="N268" i="3"/>
  <c r="N246" i="3"/>
  <c r="N226" i="1"/>
  <c r="N533" i="1" s="1"/>
  <c r="AB414" i="3"/>
  <c r="AB392" i="3"/>
  <c r="AB563" i="3" s="1"/>
  <c r="AB563" i="2"/>
  <c r="AB562" i="2" s="1"/>
  <c r="AB627" i="2" s="1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AE261" i="3"/>
  <c r="AE260" i="1"/>
  <c r="AE258" i="1" s="1"/>
  <c r="AE542" i="1" s="1"/>
  <c r="T284" i="3"/>
  <c r="T268" i="3"/>
  <c r="T246" i="3"/>
  <c r="T226" i="1"/>
  <c r="T533" i="1" s="1"/>
  <c r="O276" i="3"/>
  <c r="O261" i="3"/>
  <c r="O260" i="1"/>
  <c r="O258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573" i="2" s="1"/>
  <c r="W390" i="3"/>
  <c r="W356" i="3"/>
  <c r="W355" i="2"/>
  <c r="M264" i="3"/>
  <c r="K402" i="3"/>
  <c r="K401" i="2"/>
  <c r="K567" i="2" s="1"/>
  <c r="K365" i="3"/>
  <c r="K364" i="2"/>
  <c r="AC411" i="3"/>
  <c r="AC362" i="3"/>
  <c r="X402" i="3"/>
  <c r="X401" i="2"/>
  <c r="X567" i="2" s="1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U372" i="3"/>
  <c r="U371" i="2"/>
  <c r="E417" i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X193" i="5" s="1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417" i="5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AA284" i="3"/>
  <c r="AA268" i="3"/>
  <c r="AA246" i="3"/>
  <c r="AA226" i="1"/>
  <c r="AA533" i="1" s="1"/>
  <c r="I410" i="3"/>
  <c r="I409" i="2"/>
  <c r="I570" i="2" s="1"/>
  <c r="I387" i="3"/>
  <c r="I353" i="3"/>
  <c r="U419" i="3"/>
  <c r="U396" i="3"/>
  <c r="U375" i="3"/>
  <c r="U374" i="3" s="1"/>
  <c r="U374" i="2"/>
  <c r="H393" i="1"/>
  <c r="H391" i="1" s="1"/>
  <c r="S233" i="3"/>
  <c r="S203" i="3"/>
  <c r="S202" i="5"/>
  <c r="S528" i="5" s="1"/>
  <c r="R231" i="3"/>
  <c r="R209" i="3"/>
  <c r="Y393" i="5"/>
  <c r="Y564" i="5" s="1"/>
  <c r="M232" i="3"/>
  <c r="M201" i="3"/>
  <c r="M527" i="3" s="1"/>
  <c r="M527" i="5"/>
  <c r="X222" i="3"/>
  <c r="X200" i="3"/>
  <c r="C417" i="1"/>
  <c r="C415" i="1" s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M359" i="5"/>
  <c r="M358" i="5" s="1"/>
  <c r="M349" i="5" s="1"/>
  <c r="M299" i="5" s="1"/>
  <c r="M298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J254" i="3"/>
  <c r="J538" i="3" s="1"/>
  <c r="J538" i="5"/>
  <c r="K220" i="3"/>
  <c r="K219" i="5"/>
  <c r="K217" i="5" s="1"/>
  <c r="K531" i="5" s="1"/>
  <c r="Y224" i="3"/>
  <c r="G276" i="3"/>
  <c r="G261" i="3"/>
  <c r="G260" i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AA534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R547" i="5"/>
  <c r="R223" i="3"/>
  <c r="R196" i="3"/>
  <c r="R195" i="5"/>
  <c r="R193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O298" i="1" s="1"/>
  <c r="N554" i="5"/>
  <c r="N623" i="5" s="1"/>
  <c r="W239" i="3"/>
  <c r="V225" i="3"/>
  <c r="V532" i="3" s="1"/>
  <c r="V532" i="5"/>
  <c r="E417" i="5"/>
  <c r="D359" i="5"/>
  <c r="D358" i="5" s="1"/>
  <c r="D349" i="5" s="1"/>
  <c r="D299" i="5" s="1"/>
  <c r="D557" i="5" s="1"/>
  <c r="D556" i="5" s="1"/>
  <c r="AC417" i="5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561" i="2" s="1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AC533" i="1" s="1"/>
  <c r="C276" i="3"/>
  <c r="C261" i="3"/>
  <c r="C260" i="1"/>
  <c r="C258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564" i="2" s="1"/>
  <c r="I369" i="3"/>
  <c r="I368" i="2"/>
  <c r="N560" i="5"/>
  <c r="N559" i="5" s="1"/>
  <c r="N626" i="5" s="1"/>
  <c r="N383" i="5"/>
  <c r="U412" i="3"/>
  <c r="U394" i="3"/>
  <c r="U393" i="2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I207" i="3"/>
  <c r="U417" i="1"/>
  <c r="W234" i="3"/>
  <c r="V236" i="3"/>
  <c r="O546" i="5"/>
  <c r="O287" i="5"/>
  <c r="S359" i="1"/>
  <c r="S358" i="1" s="1"/>
  <c r="S349" i="1" s="1"/>
  <c r="S299" i="1" s="1"/>
  <c r="S557" i="1" s="1"/>
  <c r="S556" i="1" s="1"/>
  <c r="T417" i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564" i="2" s="1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AA528" i="5" s="1"/>
  <c r="S276" i="3"/>
  <c r="S261" i="3"/>
  <c r="S260" i="1"/>
  <c r="S258" i="1" s="1"/>
  <c r="S542" i="1" s="1"/>
  <c r="Y284" i="3"/>
  <c r="Y268" i="3"/>
  <c r="Y246" i="3"/>
  <c r="Y226" i="1"/>
  <c r="Y533" i="1" s="1"/>
  <c r="I276" i="3"/>
  <c r="I261" i="3"/>
  <c r="I260" i="1"/>
  <c r="I258" i="1" s="1"/>
  <c r="I542" i="1" s="1"/>
  <c r="F284" i="3"/>
  <c r="F268" i="3"/>
  <c r="F246" i="3"/>
  <c r="F226" i="1"/>
  <c r="AB393" i="5"/>
  <c r="AB564" i="5" s="1"/>
  <c r="I233" i="3"/>
  <c r="I203" i="3"/>
  <c r="I202" i="5"/>
  <c r="J393" i="5"/>
  <c r="J564" i="5" s="1"/>
  <c r="M383" i="5"/>
  <c r="M560" i="5"/>
  <c r="M559" i="5" s="1"/>
  <c r="M626" i="5" s="1"/>
  <c r="Z228" i="3"/>
  <c r="Z208" i="3"/>
  <c r="Z196" i="3"/>
  <c r="Z195" i="5"/>
  <c r="Z193" i="5" s="1"/>
  <c r="U393" i="1"/>
  <c r="N233" i="3"/>
  <c r="N203" i="3"/>
  <c r="N202" i="5"/>
  <c r="N528" i="5" s="1"/>
  <c r="W215" i="3"/>
  <c r="V235" i="3"/>
  <c r="V218" i="3"/>
  <c r="V201" i="3"/>
  <c r="V527" i="3" s="1"/>
  <c r="V527" i="5"/>
  <c r="O233" i="3"/>
  <c r="O203" i="3"/>
  <c r="O202" i="5"/>
  <c r="O528" i="5" s="1"/>
  <c r="X554" i="3"/>
  <c r="X623" i="3" s="1"/>
  <c r="X554" i="2"/>
  <c r="X623" i="2" s="1"/>
  <c r="Q554" i="3"/>
  <c r="Q623" i="3" s="1"/>
  <c r="Q554" i="2"/>
  <c r="Q623" i="2" s="1"/>
  <c r="I393" i="5"/>
  <c r="I564" i="5" s="1"/>
  <c r="X560" i="5"/>
  <c r="X559" i="5" s="1"/>
  <c r="X626" i="5" s="1"/>
  <c r="X383" i="5"/>
  <c r="D393" i="1"/>
  <c r="D564" i="1" s="1"/>
  <c r="D560" i="5"/>
  <c r="D559" i="5" s="1"/>
  <c r="D626" i="5" s="1"/>
  <c r="D383" i="5"/>
  <c r="M560" i="1"/>
  <c r="M559" i="1" s="1"/>
  <c r="M626" i="1" s="1"/>
  <c r="M383" i="1"/>
  <c r="T393" i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K526" i="5" s="1"/>
  <c r="C383" i="5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395" i="3"/>
  <c r="T378" i="3"/>
  <c r="T377" i="2"/>
  <c r="T356" i="3"/>
  <c r="T355" i="2"/>
  <c r="S404" i="3"/>
  <c r="S386" i="3"/>
  <c r="S385" i="2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G359" i="5"/>
  <c r="G358" i="5" s="1"/>
  <c r="G349" i="5" s="1"/>
  <c r="G299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W359" i="5"/>
  <c r="W358" i="5" s="1"/>
  <c r="W349" i="5" s="1"/>
  <c r="W299" i="5" s="1"/>
  <c r="W236" i="3"/>
  <c r="W224" i="3"/>
  <c r="W197" i="3"/>
  <c r="V256" i="3"/>
  <c r="V540" i="3" s="1"/>
  <c r="V540" i="5"/>
  <c r="V227" i="3"/>
  <c r="V226" i="5"/>
  <c r="V533" i="5" s="1"/>
  <c r="V204" i="3"/>
  <c r="O255" i="3"/>
  <c r="O539" i="3" s="1"/>
  <c r="O539" i="5"/>
  <c r="O229" i="3"/>
  <c r="O214" i="3"/>
  <c r="O213" i="5"/>
  <c r="O206" i="5" s="1"/>
  <c r="O529" i="5" s="1"/>
  <c r="S417" i="1"/>
  <c r="W417" i="1"/>
  <c r="D417" i="5"/>
  <c r="M417" i="1"/>
  <c r="M415" i="1" s="1"/>
  <c r="AE417" i="5"/>
  <c r="T417" i="5"/>
  <c r="T573" i="5" s="1"/>
  <c r="T571" i="5" s="1"/>
  <c r="T630" i="5" s="1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533" i="5" s="1"/>
  <c r="K204" i="3"/>
  <c r="AD286" i="3"/>
  <c r="AD544" i="3" s="1"/>
  <c r="AD618" i="3" s="1"/>
  <c r="AD544" i="2"/>
  <c r="C547" i="5"/>
  <c r="C220" i="3"/>
  <c r="C219" i="5"/>
  <c r="C217" i="5" s="1"/>
  <c r="C531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S263" i="3"/>
  <c r="S219" i="1"/>
  <c r="S217" i="1" s="1"/>
  <c r="Y263" i="3"/>
  <c r="Y219" i="1"/>
  <c r="Y217" i="1" s="1"/>
  <c r="I263" i="3"/>
  <c r="I219" i="1"/>
  <c r="I217" i="1" s="1"/>
  <c r="F263" i="3"/>
  <c r="F219" i="1"/>
  <c r="F217" i="1" s="1"/>
  <c r="F393" i="5"/>
  <c r="F564" i="5" s="1"/>
  <c r="AB383" i="5"/>
  <c r="AB560" i="5"/>
  <c r="AB559" i="5" s="1"/>
  <c r="AB626" i="5" s="1"/>
  <c r="I228" i="3"/>
  <c r="I208" i="3"/>
  <c r="I196" i="3"/>
  <c r="I195" i="5"/>
  <c r="I193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W235" i="3"/>
  <c r="W218" i="3"/>
  <c r="W201" i="3"/>
  <c r="W527" i="3" s="1"/>
  <c r="W527" i="5"/>
  <c r="V233" i="3"/>
  <c r="V203" i="3"/>
  <c r="V202" i="5"/>
  <c r="O228" i="3"/>
  <c r="O208" i="3"/>
  <c r="O196" i="3"/>
  <c r="O195" i="5"/>
  <c r="O193" i="5" s="1"/>
  <c r="S393" i="1"/>
  <c r="S564" i="1" s="1"/>
  <c r="X293" i="3"/>
  <c r="X551" i="3" s="1"/>
  <c r="X551" i="2"/>
  <c r="F393" i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L221" i="3"/>
  <c r="J223" i="3"/>
  <c r="K238" i="3"/>
  <c r="K237" i="5"/>
  <c r="K230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2"/>
  <c r="Y397" i="3"/>
  <c r="Y372" i="3"/>
  <c r="Y371" i="3" s="1"/>
  <c r="Y371" i="2"/>
  <c r="H285" i="3"/>
  <c r="H262" i="3"/>
  <c r="H217" i="1"/>
  <c r="C406" i="3"/>
  <c r="C384" i="3"/>
  <c r="C560" i="3" s="1"/>
  <c r="C383" i="2"/>
  <c r="C560" i="2"/>
  <c r="C559" i="2" s="1"/>
  <c r="C626" i="2" s="1"/>
  <c r="C362" i="3"/>
  <c r="C302" i="2"/>
  <c r="P416" i="3"/>
  <c r="P572" i="3" s="1"/>
  <c r="P415" i="2"/>
  <c r="P572" i="2"/>
  <c r="P571" i="2" s="1"/>
  <c r="P630" i="2" s="1"/>
  <c r="P397" i="3"/>
  <c r="P372" i="3"/>
  <c r="P371" i="2"/>
  <c r="N416" i="3"/>
  <c r="N572" i="3" s="1"/>
  <c r="N572" i="2"/>
  <c r="N397" i="3"/>
  <c r="N372" i="3"/>
  <c r="N371" i="2"/>
  <c r="N285" i="3"/>
  <c r="N262" i="3"/>
  <c r="AB406" i="3"/>
  <c r="AB384" i="3"/>
  <c r="AB560" i="3" s="1"/>
  <c r="AB560" i="2"/>
  <c r="AB362" i="3"/>
  <c r="AB302" i="2"/>
  <c r="M406" i="3"/>
  <c r="M384" i="3"/>
  <c r="M560" i="3" s="1"/>
  <c r="M383" i="2"/>
  <c r="M560" i="2"/>
  <c r="M362" i="3"/>
  <c r="M302" i="2"/>
  <c r="Z406" i="3"/>
  <c r="Z384" i="3"/>
  <c r="Z560" i="3" s="1"/>
  <c r="Z560" i="2"/>
  <c r="Z559" i="2" s="1"/>
  <c r="Z626" i="2" s="1"/>
  <c r="Z362" i="3"/>
  <c r="Z302" i="2"/>
  <c r="H406" i="3"/>
  <c r="H384" i="3"/>
  <c r="H560" i="2"/>
  <c r="H559" i="2" s="1"/>
  <c r="H626" i="2" s="1"/>
  <c r="H383" i="2"/>
  <c r="H362" i="3"/>
  <c r="H302" i="2"/>
  <c r="D416" i="3"/>
  <c r="D572" i="3" s="1"/>
  <c r="D572" i="2"/>
  <c r="D571" i="2" s="1"/>
  <c r="D630" i="2" s="1"/>
  <c r="D415" i="2"/>
  <c r="D397" i="3"/>
  <c r="D372" i="3"/>
  <c r="D371" i="2"/>
  <c r="AE285" i="3"/>
  <c r="AE262" i="3"/>
  <c r="T274" i="3"/>
  <c r="T247" i="3"/>
  <c r="O285" i="3"/>
  <c r="O262" i="3"/>
  <c r="W274" i="3"/>
  <c r="W247" i="3"/>
  <c r="Y419" i="3"/>
  <c r="Y396" i="3"/>
  <c r="Y375" i="3"/>
  <c r="Y374" i="2"/>
  <c r="H273" i="3"/>
  <c r="H272" i="1"/>
  <c r="H270" i="1" s="1"/>
  <c r="H250" i="3"/>
  <c r="C419" i="3"/>
  <c r="C396" i="3"/>
  <c r="C375" i="3"/>
  <c r="C374" i="2"/>
  <c r="P419" i="3"/>
  <c r="P396" i="3"/>
  <c r="P375" i="3"/>
  <c r="P374" i="2"/>
  <c r="N410" i="3"/>
  <c r="N409" i="2"/>
  <c r="N570" i="2" s="1"/>
  <c r="N387" i="3"/>
  <c r="N353" i="3"/>
  <c r="N281" i="3"/>
  <c r="N264" i="3"/>
  <c r="N241" i="3"/>
  <c r="AB410" i="3"/>
  <c r="AB409" i="2"/>
  <c r="AB570" i="2" s="1"/>
  <c r="AB387" i="3"/>
  <c r="AB353" i="3"/>
  <c r="M419" i="3"/>
  <c r="M396" i="3"/>
  <c r="M375" i="3"/>
  <c r="M374" i="2"/>
  <c r="Z410" i="3"/>
  <c r="Z409" i="2"/>
  <c r="Z387" i="3"/>
  <c r="Z353" i="3"/>
  <c r="H419" i="3"/>
  <c r="H396" i="3"/>
  <c r="H375" i="3"/>
  <c r="H374" i="2"/>
  <c r="D419" i="3"/>
  <c r="D396" i="3"/>
  <c r="D375" i="3"/>
  <c r="D374" i="2"/>
  <c r="AE273" i="3"/>
  <c r="AE272" i="1"/>
  <c r="AE270" i="1" s="1"/>
  <c r="AE269" i="1" s="1"/>
  <c r="AE543" i="1" s="1"/>
  <c r="AE250" i="3"/>
  <c r="T281" i="3"/>
  <c r="T264" i="3"/>
  <c r="T241" i="3"/>
  <c r="O273" i="3"/>
  <c r="O272" i="1"/>
  <c r="O270" i="1" s="1"/>
  <c r="O250" i="3"/>
  <c r="W281" i="3"/>
  <c r="W264" i="3"/>
  <c r="W241" i="3"/>
  <c r="W240" i="1"/>
  <c r="W535" i="1" s="1"/>
  <c r="Y404" i="3"/>
  <c r="Y386" i="3"/>
  <c r="Y385" i="2"/>
  <c r="Y561" i="2" s="1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373" i="3"/>
  <c r="AC369" i="3"/>
  <c r="AC368" i="2"/>
  <c r="X408" i="3"/>
  <c r="X569" i="3" s="1"/>
  <c r="X569" i="2"/>
  <c r="X373" i="3"/>
  <c r="G394" i="3"/>
  <c r="G393" i="2"/>
  <c r="G564" i="2" s="1"/>
  <c r="J382" i="3"/>
  <c r="AC267" i="3"/>
  <c r="C267" i="3"/>
  <c r="U261" i="3"/>
  <c r="U260" i="1"/>
  <c r="U226" i="1"/>
  <c r="U533" i="1" s="1"/>
  <c r="V386" i="3"/>
  <c r="V385" i="2"/>
  <c r="V561" i="2" s="1"/>
  <c r="AA282" i="3"/>
  <c r="I372" i="3"/>
  <c r="I371" i="2"/>
  <c r="N417" i="5"/>
  <c r="N415" i="5" s="1"/>
  <c r="S239" i="3"/>
  <c r="G285" i="3"/>
  <c r="AA404" i="3"/>
  <c r="AA352" i="3"/>
  <c r="W413" i="3"/>
  <c r="W378" i="3"/>
  <c r="W377" i="3" s="1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R217" i="5" s="1"/>
  <c r="R531" i="5" s="1"/>
  <c r="G275" i="3"/>
  <c r="G532" i="1"/>
  <c r="AA414" i="3"/>
  <c r="W410" i="3"/>
  <c r="W409" i="2"/>
  <c r="W570" i="2" s="1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3" s="1"/>
  <c r="G380" i="2"/>
  <c r="G351" i="3"/>
  <c r="G350" i="2"/>
  <c r="J400" i="3"/>
  <c r="J566" i="3" s="1"/>
  <c r="J566" i="2"/>
  <c r="J370" i="3"/>
  <c r="AC548" i="1"/>
  <c r="AC237" i="1"/>
  <c r="AC230" i="1" s="1"/>
  <c r="AC534" i="1" s="1"/>
  <c r="C245" i="3"/>
  <c r="C244" i="1"/>
  <c r="C240" i="1" s="1"/>
  <c r="C535" i="1" s="1"/>
  <c r="U264" i="3"/>
  <c r="V413" i="3"/>
  <c r="V378" i="3"/>
  <c r="V377" i="2"/>
  <c r="O372" i="3"/>
  <c r="O371" i="3" s="1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3" s="1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564" i="2" s="1"/>
  <c r="V262" i="3"/>
  <c r="AA251" i="3"/>
  <c r="I388" i="3"/>
  <c r="U354" i="3"/>
  <c r="H417" i="1"/>
  <c r="H415" i="1" s="1"/>
  <c r="S197" i="3"/>
  <c r="AD563" i="5"/>
  <c r="X554" i="5"/>
  <c r="X623" i="5" s="1"/>
  <c r="X215" i="3"/>
  <c r="R563" i="5"/>
  <c r="C563" i="1"/>
  <c r="Q387" i="3"/>
  <c r="AD198" i="3"/>
  <c r="T394" i="3"/>
  <c r="T393" i="2"/>
  <c r="T564" i="2" s="1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P298" i="1" s="1"/>
  <c r="AD283" i="3"/>
  <c r="O419" i="3"/>
  <c r="O396" i="3"/>
  <c r="O375" i="3"/>
  <c r="O374" i="2"/>
  <c r="V273" i="3"/>
  <c r="V272" i="1"/>
  <c r="V270" i="1" s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S221" i="3"/>
  <c r="S194" i="3"/>
  <c r="R227" i="3"/>
  <c r="R226" i="5"/>
  <c r="R533" i="5" s="1"/>
  <c r="R205" i="3"/>
  <c r="M228" i="3"/>
  <c r="M198" i="3"/>
  <c r="X212" i="3"/>
  <c r="X194" i="3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Y557" i="1" s="1"/>
  <c r="Y556" i="1" s="1"/>
  <c r="N207" i="3"/>
  <c r="W227" i="3"/>
  <c r="W226" i="5"/>
  <c r="W533" i="5" s="1"/>
  <c r="O254" i="3"/>
  <c r="O538" i="3" s="1"/>
  <c r="O538" i="5"/>
  <c r="I417" i="5"/>
  <c r="I573" i="5" s="1"/>
  <c r="I571" i="5" s="1"/>
  <c r="I630" i="5" s="1"/>
  <c r="L253" i="3"/>
  <c r="L537" i="5"/>
  <c r="L252" i="5"/>
  <c r="J204" i="3"/>
  <c r="C359" i="5"/>
  <c r="C358" i="5" s="1"/>
  <c r="C349" i="5" s="1"/>
  <c r="C299" i="5" s="1"/>
  <c r="Y197" i="3"/>
  <c r="G273" i="3"/>
  <c r="G272" i="1"/>
  <c r="G270" i="1" s="1"/>
  <c r="G269" i="1" s="1"/>
  <c r="G543" i="1" s="1"/>
  <c r="G250" i="3"/>
  <c r="AA412" i="3"/>
  <c r="AA394" i="3"/>
  <c r="AA393" i="2"/>
  <c r="AA369" i="3"/>
  <c r="AA368" i="2"/>
  <c r="W412" i="3"/>
  <c r="W394" i="3"/>
  <c r="W393" i="2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D258" i="1" s="1"/>
  <c r="D542" i="1" s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573" i="2" s="1"/>
  <c r="I395" i="3"/>
  <c r="I378" i="3"/>
  <c r="I377" i="2"/>
  <c r="I356" i="3"/>
  <c r="I355" i="2"/>
  <c r="U418" i="3"/>
  <c r="U417" i="2"/>
  <c r="U573" i="2" s="1"/>
  <c r="U395" i="3"/>
  <c r="U378" i="3"/>
  <c r="U377" i="2"/>
  <c r="U356" i="3"/>
  <c r="U355" i="3" s="1"/>
  <c r="U355" i="2"/>
  <c r="S255" i="3"/>
  <c r="S539" i="3" s="1"/>
  <c r="S539" i="5"/>
  <c r="S229" i="3"/>
  <c r="S211" i="3"/>
  <c r="R254" i="3"/>
  <c r="R538" i="3" s="1"/>
  <c r="R538" i="5"/>
  <c r="R214" i="3"/>
  <c r="R213" i="5"/>
  <c r="R206" i="5" s="1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T349" i="2" s="1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V529" i="5" s="1"/>
  <c r="Q417" i="5"/>
  <c r="Q415" i="5" s="1"/>
  <c r="M359" i="1"/>
  <c r="M358" i="1" s="1"/>
  <c r="M349" i="1" s="1"/>
  <c r="M299" i="1" s="1"/>
  <c r="M298" i="1" s="1"/>
  <c r="L547" i="5"/>
  <c r="J227" i="3"/>
  <c r="J226" i="5"/>
  <c r="J533" i="5" s="1"/>
  <c r="Y253" i="3"/>
  <c r="Y537" i="5"/>
  <c r="Y252" i="5"/>
  <c r="G548" i="1"/>
  <c r="G271" i="3"/>
  <c r="G245" i="3"/>
  <c r="G244" i="1"/>
  <c r="G240" i="1" s="1"/>
  <c r="G535" i="1" s="1"/>
  <c r="AA420" i="3"/>
  <c r="AA402" i="3"/>
  <c r="AA401" i="2"/>
  <c r="AA567" i="2" s="1"/>
  <c r="AA376" i="3"/>
  <c r="AA354" i="3"/>
  <c r="W420" i="3"/>
  <c r="W402" i="3"/>
  <c r="W401" i="2"/>
  <c r="W567" i="2" s="1"/>
  <c r="W376" i="3"/>
  <c r="W354" i="3"/>
  <c r="M278" i="3"/>
  <c r="M277" i="1"/>
  <c r="M248" i="3"/>
  <c r="K422" i="3"/>
  <c r="K400" i="3"/>
  <c r="K566" i="3" s="1"/>
  <c r="K566" i="2"/>
  <c r="K565" i="2" s="1"/>
  <c r="K628" i="2" s="1"/>
  <c r="K399" i="2"/>
  <c r="K382" i="3"/>
  <c r="K361" i="3"/>
  <c r="AC413" i="3"/>
  <c r="AC390" i="3"/>
  <c r="AC370" i="3"/>
  <c r="AC352" i="3"/>
  <c r="X422" i="3"/>
  <c r="X400" i="3"/>
  <c r="X566" i="2"/>
  <c r="X382" i="3"/>
  <c r="X361" i="3"/>
  <c r="D546" i="1"/>
  <c r="D287" i="1"/>
  <c r="D267" i="3"/>
  <c r="D237" i="1"/>
  <c r="D230" i="1" s="1"/>
  <c r="D534" i="1" s="1"/>
  <c r="G418" i="3"/>
  <c r="G417" i="2"/>
  <c r="G573" i="2" s="1"/>
  <c r="G395" i="3"/>
  <c r="G378" i="3"/>
  <c r="G377" i="2"/>
  <c r="G356" i="3"/>
  <c r="G355" i="2"/>
  <c r="J410" i="3"/>
  <c r="J409" i="2"/>
  <c r="J570" i="2" s="1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568" i="2" s="1"/>
  <c r="I629" i="2" s="1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AD415" i="5" s="1"/>
  <c r="Y563" i="5"/>
  <c r="Y562" i="5" s="1"/>
  <c r="Y627" i="5" s="1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AD529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V359" i="1"/>
  <c r="V358" i="1" s="1"/>
  <c r="V349" i="1" s="1"/>
  <c r="V299" i="1" s="1"/>
  <c r="V298" i="1" s="1"/>
  <c r="L209" i="3"/>
  <c r="J211" i="3"/>
  <c r="K214" i="3"/>
  <c r="K213" i="5"/>
  <c r="K206" i="5" s="1"/>
  <c r="K529" i="5" s="1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I221" i="3"/>
  <c r="I198" i="3"/>
  <c r="O563" i="1"/>
  <c r="O562" i="1" s="1"/>
  <c r="O627" i="1" s="1"/>
  <c r="Z223" i="3"/>
  <c r="Z205" i="3"/>
  <c r="Y563" i="1"/>
  <c r="N221" i="3"/>
  <c r="N198" i="3"/>
  <c r="W238" i="3"/>
  <c r="W237" i="3" s="1"/>
  <c r="W237" i="5"/>
  <c r="W230" i="5" s="1"/>
  <c r="W534" i="5" s="1"/>
  <c r="W210" i="3"/>
  <c r="V231" i="3"/>
  <c r="V212" i="3"/>
  <c r="V200" i="3"/>
  <c r="O221" i="3"/>
  <c r="O198" i="3"/>
  <c r="S563" i="1"/>
  <c r="X292" i="3"/>
  <c r="X550" i="2"/>
  <c r="X291" i="2"/>
  <c r="X191" i="2" s="1"/>
  <c r="F563" i="1"/>
  <c r="Q292" i="3"/>
  <c r="Q550" i="2"/>
  <c r="Q291" i="2"/>
  <c r="Q191" i="2" s="1"/>
  <c r="W563" i="1"/>
  <c r="I294" i="3"/>
  <c r="I552" i="2"/>
  <c r="I621" i="2" s="1"/>
  <c r="N563" i="1"/>
  <c r="V563" i="1"/>
  <c r="H563" i="5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U557" i="5" s="1"/>
  <c r="U556" i="5" s="1"/>
  <c r="C234" i="3"/>
  <c r="C194" i="3"/>
  <c r="Y234" i="3"/>
  <c r="Y194" i="3"/>
  <c r="AD247" i="3"/>
  <c r="S208" i="3"/>
  <c r="S196" i="3"/>
  <c r="S195" i="5"/>
  <c r="S193" i="5" s="1"/>
  <c r="R215" i="3"/>
  <c r="AD359" i="5"/>
  <c r="AD358" i="5" s="1"/>
  <c r="AD349" i="5" s="1"/>
  <c r="AD299" i="5" s="1"/>
  <c r="M546" i="5"/>
  <c r="M287" i="5"/>
  <c r="M234" i="3"/>
  <c r="M207" i="3"/>
  <c r="X547" i="5"/>
  <c r="X232" i="3"/>
  <c r="X220" i="3"/>
  <c r="X219" i="5"/>
  <c r="X217" i="5" s="1"/>
  <c r="X531" i="5" s="1"/>
  <c r="R359" i="5"/>
  <c r="R358" i="5" s="1"/>
  <c r="R349" i="5" s="1"/>
  <c r="R299" i="5" s="1"/>
  <c r="R298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545" i="5" s="1"/>
  <c r="E619" i="5" s="1"/>
  <c r="E234" i="3"/>
  <c r="E207" i="3"/>
  <c r="AA547" i="5"/>
  <c r="AA232" i="3"/>
  <c r="AA220" i="3"/>
  <c r="AA219" i="5"/>
  <c r="AA217" i="5" s="1"/>
  <c r="S554" i="1"/>
  <c r="S623" i="1" s="1"/>
  <c r="S280" i="3"/>
  <c r="S279" i="1"/>
  <c r="S277" i="1" s="1"/>
  <c r="S249" i="3"/>
  <c r="Y283" i="3"/>
  <c r="Y259" i="3"/>
  <c r="I546" i="1"/>
  <c r="I287" i="1"/>
  <c r="I267" i="3"/>
  <c r="I237" i="1"/>
  <c r="I230" i="1" s="1"/>
  <c r="F548" i="1"/>
  <c r="F271" i="3"/>
  <c r="F245" i="3"/>
  <c r="F244" i="1"/>
  <c r="F240" i="1" s="1"/>
  <c r="F535" i="1" s="1"/>
  <c r="J359" i="1"/>
  <c r="J358" i="1" s="1"/>
  <c r="J349" i="1" s="1"/>
  <c r="J299" i="1" s="1"/>
  <c r="J557" i="1" s="1"/>
  <c r="J556" i="1" s="1"/>
  <c r="I255" i="3"/>
  <c r="I539" i="3" s="1"/>
  <c r="I539" i="5"/>
  <c r="I229" i="3"/>
  <c r="I214" i="3"/>
  <c r="I213" i="5"/>
  <c r="I206" i="5" s="1"/>
  <c r="I529" i="5" s="1"/>
  <c r="O417" i="1"/>
  <c r="Z548" i="5"/>
  <c r="Z239" i="3"/>
  <c r="Z211" i="3"/>
  <c r="Z194" i="3"/>
  <c r="N255" i="3"/>
  <c r="N539" i="3" s="1"/>
  <c r="N539" i="5"/>
  <c r="N229" i="3"/>
  <c r="N214" i="3"/>
  <c r="N213" i="5"/>
  <c r="N206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Q557" i="5" s="1"/>
  <c r="Q556" i="5" s="1"/>
  <c r="I359" i="5"/>
  <c r="I358" i="5" s="1"/>
  <c r="I349" i="5" s="1"/>
  <c r="I299" i="5" s="1"/>
  <c r="AD359" i="1"/>
  <c r="AD358" i="1" s="1"/>
  <c r="AD349" i="1" s="1"/>
  <c r="AD299" i="1" s="1"/>
  <c r="AD557" i="1" s="1"/>
  <c r="AD556" i="1" s="1"/>
  <c r="Z359" i="5"/>
  <c r="Z358" i="5" s="1"/>
  <c r="Z349" i="5" s="1"/>
  <c r="Z299" i="5" s="1"/>
  <c r="Z298" i="5" s="1"/>
  <c r="L359" i="5"/>
  <c r="L358" i="5" s="1"/>
  <c r="L349" i="5" s="1"/>
  <c r="L299" i="5" s="1"/>
  <c r="L298" i="5" s="1"/>
  <c r="AC359" i="5"/>
  <c r="AC358" i="5" s="1"/>
  <c r="AC349" i="5" s="1"/>
  <c r="AC299" i="5" s="1"/>
  <c r="L546" i="5"/>
  <c r="L545" i="5" s="1"/>
  <c r="L619" i="5" s="1"/>
  <c r="L287" i="5"/>
  <c r="L234" i="3"/>
  <c r="L207" i="3"/>
  <c r="J547" i="5"/>
  <c r="J232" i="3"/>
  <c r="J220" i="3"/>
  <c r="J219" i="5"/>
  <c r="J217" i="5" s="1"/>
  <c r="J531" i="5" s="1"/>
  <c r="K554" i="5"/>
  <c r="K623" i="5" s="1"/>
  <c r="K254" i="3"/>
  <c r="K538" i="3" s="1"/>
  <c r="K538" i="5"/>
  <c r="K222" i="3"/>
  <c r="K199" i="3"/>
  <c r="C417" i="5"/>
  <c r="C415" i="5" s="1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I191" i="2" s="1"/>
  <c r="Z563" i="5"/>
  <c r="L563" i="5"/>
  <c r="AC563" i="5"/>
  <c r="L215" i="3"/>
  <c r="J218" i="3"/>
  <c r="K233" i="3"/>
  <c r="C393" i="5"/>
  <c r="C564" i="5" s="1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3" s="1"/>
  <c r="C569" i="2"/>
  <c r="C389" i="3"/>
  <c r="C366" i="3"/>
  <c r="P421" i="3"/>
  <c r="P398" i="3"/>
  <c r="P373" i="3"/>
  <c r="P351" i="3"/>
  <c r="P350" i="2"/>
  <c r="P349" i="2" s="1"/>
  <c r="P315" i="2"/>
  <c r="N421" i="3"/>
  <c r="N398" i="3"/>
  <c r="N373" i="3"/>
  <c r="N351" i="3"/>
  <c r="N350" i="2"/>
  <c r="N315" i="2"/>
  <c r="N278" i="3"/>
  <c r="N248" i="3"/>
  <c r="AB421" i="3"/>
  <c r="AB398" i="3"/>
  <c r="AB373" i="3"/>
  <c r="AB351" i="3"/>
  <c r="AB350" i="2"/>
  <c r="AB315" i="2"/>
  <c r="M421" i="3"/>
  <c r="M398" i="3"/>
  <c r="M373" i="3"/>
  <c r="M351" i="3"/>
  <c r="M350" i="2"/>
  <c r="M349" i="2" s="1"/>
  <c r="M315" i="2"/>
  <c r="Z421" i="3"/>
  <c r="Z398" i="3"/>
  <c r="Z373" i="3"/>
  <c r="Z351" i="3"/>
  <c r="Z350" i="2"/>
  <c r="Z315" i="2"/>
  <c r="H421" i="3"/>
  <c r="H398" i="3"/>
  <c r="H373" i="3"/>
  <c r="H351" i="3"/>
  <c r="H350" i="2"/>
  <c r="H315" i="2"/>
  <c r="O294" i="3"/>
  <c r="O552" i="2"/>
  <c r="O621" i="2" s="1"/>
  <c r="D408" i="3"/>
  <c r="D569" i="3" s="1"/>
  <c r="D569" i="2"/>
  <c r="D389" i="3"/>
  <c r="D366" i="3"/>
  <c r="AE266" i="3"/>
  <c r="T266" i="3"/>
  <c r="O266" i="3"/>
  <c r="W266" i="3"/>
  <c r="Y411" i="3"/>
  <c r="Y388" i="3"/>
  <c r="Y365" i="3"/>
  <c r="Y364" i="2"/>
  <c r="Y341" i="2"/>
  <c r="H282" i="3"/>
  <c r="H251" i="3"/>
  <c r="C420" i="3"/>
  <c r="C402" i="3"/>
  <c r="C401" i="2"/>
  <c r="C567" i="2" s="1"/>
  <c r="C376" i="3"/>
  <c r="C354" i="3"/>
  <c r="C295" i="3"/>
  <c r="C553" i="3" s="1"/>
  <c r="C622" i="3" s="1"/>
  <c r="C553" i="2"/>
  <c r="C622" i="2" s="1"/>
  <c r="P411" i="3"/>
  <c r="P388" i="3"/>
  <c r="P365" i="3"/>
  <c r="P364" i="2"/>
  <c r="P341" i="3"/>
  <c r="P341" i="2"/>
  <c r="N411" i="3"/>
  <c r="N388" i="3"/>
  <c r="N365" i="3"/>
  <c r="N364" i="3" s="1"/>
  <c r="N364" i="2"/>
  <c r="N341" i="2"/>
  <c r="N282" i="3"/>
  <c r="N251" i="3"/>
  <c r="N230" i="1"/>
  <c r="N534" i="1" s="1"/>
  <c r="AB420" i="3"/>
  <c r="AB402" i="3"/>
  <c r="AB401" i="2"/>
  <c r="AB567" i="2" s="1"/>
  <c r="AB376" i="3"/>
  <c r="AB354" i="3"/>
  <c r="M420" i="3"/>
  <c r="M402" i="3"/>
  <c r="M401" i="2"/>
  <c r="M567" i="2" s="1"/>
  <c r="M376" i="3"/>
  <c r="M354" i="3"/>
  <c r="Z420" i="3"/>
  <c r="Z402" i="3"/>
  <c r="Z401" i="2"/>
  <c r="Z376" i="3"/>
  <c r="Z354" i="3"/>
  <c r="H420" i="3"/>
  <c r="H402" i="3"/>
  <c r="H401" i="2"/>
  <c r="H567" i="2" s="1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AE251" i="3"/>
  <c r="AE230" i="1"/>
  <c r="AE534" i="1" s="1"/>
  <c r="T547" i="1"/>
  <c r="T545" i="1" s="1"/>
  <c r="T619" i="1" s="1"/>
  <c r="T265" i="3"/>
  <c r="T242" i="3"/>
  <c r="O282" i="3"/>
  <c r="O251" i="3"/>
  <c r="O230" i="1"/>
  <c r="O534" i="1" s="1"/>
  <c r="W547" i="1"/>
  <c r="W545" i="1" s="1"/>
  <c r="W619" i="1" s="1"/>
  <c r="W265" i="3"/>
  <c r="W242" i="3"/>
  <c r="Y414" i="3"/>
  <c r="Y392" i="3"/>
  <c r="Y563" i="3" s="1"/>
  <c r="Y563" i="2"/>
  <c r="Y357" i="3"/>
  <c r="H284" i="3"/>
  <c r="H268" i="3"/>
  <c r="H246" i="3"/>
  <c r="H226" i="1"/>
  <c r="H533" i="1" s="1"/>
  <c r="C414" i="3"/>
  <c r="C392" i="3"/>
  <c r="C391" i="2"/>
  <c r="C563" i="2"/>
  <c r="C562" i="2" s="1"/>
  <c r="C627" i="2" s="1"/>
  <c r="C357" i="3"/>
  <c r="C554" i="3"/>
  <c r="C623" i="3" s="1"/>
  <c r="C554" i="2"/>
  <c r="C623" i="2" s="1"/>
  <c r="P414" i="3"/>
  <c r="P392" i="3"/>
  <c r="P563" i="3" s="1"/>
  <c r="P563" i="2"/>
  <c r="P357" i="3"/>
  <c r="N423" i="3"/>
  <c r="N574" i="3" s="1"/>
  <c r="N631" i="3" s="1"/>
  <c r="N574" i="2"/>
  <c r="N631" i="2" s="1"/>
  <c r="N405" i="3"/>
  <c r="N379" i="3"/>
  <c r="N276" i="3"/>
  <c r="N261" i="3"/>
  <c r="N260" i="1"/>
  <c r="N258" i="1" s="1"/>
  <c r="AB423" i="3"/>
  <c r="AB574" i="3" s="1"/>
  <c r="AB631" i="3" s="1"/>
  <c r="AB574" i="2"/>
  <c r="AB631" i="2" s="1"/>
  <c r="AB405" i="3"/>
  <c r="AB379" i="3"/>
  <c r="M414" i="3"/>
  <c r="M392" i="3"/>
  <c r="M563" i="2"/>
  <c r="M562" i="2" s="1"/>
  <c r="M627" i="2" s="1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357" i="3"/>
  <c r="O554" i="3"/>
  <c r="O623" i="3" s="1"/>
  <c r="O554" i="2"/>
  <c r="O623" i="2" s="1"/>
  <c r="D414" i="3"/>
  <c r="D392" i="3"/>
  <c r="D563" i="3" s="1"/>
  <c r="D391" i="2"/>
  <c r="D563" i="2"/>
  <c r="D562" i="2" s="1"/>
  <c r="D627" i="2" s="1"/>
  <c r="D357" i="3"/>
  <c r="AE284" i="3"/>
  <c r="AE268" i="3"/>
  <c r="AE246" i="3"/>
  <c r="AE226" i="1"/>
  <c r="T276" i="3"/>
  <c r="T261" i="3"/>
  <c r="T260" i="1"/>
  <c r="T258" i="1" s="1"/>
  <c r="O284" i="3"/>
  <c r="O268" i="3"/>
  <c r="O246" i="3"/>
  <c r="O226" i="1"/>
  <c r="O533" i="1" s="1"/>
  <c r="W276" i="3"/>
  <c r="W261" i="3"/>
  <c r="W260" i="1"/>
  <c r="W258" i="1" s="1"/>
  <c r="Y422" i="3"/>
  <c r="Y400" i="3"/>
  <c r="Y566" i="3" s="1"/>
  <c r="Y566" i="2"/>
  <c r="Y399" i="2"/>
  <c r="Y382" i="3"/>
  <c r="Y361" i="3"/>
  <c r="H287" i="1"/>
  <c r="H546" i="1"/>
  <c r="H267" i="3"/>
  <c r="H237" i="1"/>
  <c r="H230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559" i="2" s="1"/>
  <c r="K626" i="2" s="1"/>
  <c r="K302" i="2"/>
  <c r="K301" i="2" s="1"/>
  <c r="AC388" i="3"/>
  <c r="X384" i="3"/>
  <c r="X560" i="3" s="1"/>
  <c r="X560" i="2"/>
  <c r="X559" i="2" s="1"/>
  <c r="X626" i="2" s="1"/>
  <c r="X302" i="2"/>
  <c r="D247" i="3"/>
  <c r="G411" i="3"/>
  <c r="G362" i="3"/>
  <c r="J408" i="3"/>
  <c r="J569" i="3" s="1"/>
  <c r="J569" i="2"/>
  <c r="J373" i="3"/>
  <c r="C266" i="3"/>
  <c r="C219" i="1"/>
  <c r="C217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AA396" i="3"/>
  <c r="W405" i="3"/>
  <c r="W353" i="3"/>
  <c r="M285" i="3"/>
  <c r="K394" i="3"/>
  <c r="K393" i="2"/>
  <c r="K564" i="2" s="1"/>
  <c r="AC398" i="3"/>
  <c r="AC360" i="3"/>
  <c r="AC359" i="2"/>
  <c r="AC358" i="2" s="1"/>
  <c r="X394" i="3"/>
  <c r="X393" i="2"/>
  <c r="G408" i="3"/>
  <c r="G569" i="3" s="1"/>
  <c r="G569" i="2"/>
  <c r="G373" i="3"/>
  <c r="J395" i="3"/>
  <c r="J363" i="3"/>
  <c r="AC280" i="3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2"/>
  <c r="AA573" i="2" s="1"/>
  <c r="AA390" i="3"/>
  <c r="AA356" i="3"/>
  <c r="AA355" i="2"/>
  <c r="W386" i="3"/>
  <c r="W385" i="2"/>
  <c r="W561" i="2" s="1"/>
  <c r="M268" i="3"/>
  <c r="K411" i="3"/>
  <c r="K362" i="3"/>
  <c r="AC402" i="3"/>
  <c r="AC401" i="2"/>
  <c r="AC567" i="2" s="1"/>
  <c r="AC365" i="3"/>
  <c r="AC364" i="2"/>
  <c r="X411" i="3"/>
  <c r="X362" i="3"/>
  <c r="D285" i="3"/>
  <c r="G402" i="3"/>
  <c r="G401" i="2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V242" i="3"/>
  <c r="I376" i="3"/>
  <c r="D286" i="3"/>
  <c r="D544" i="3" s="1"/>
  <c r="D618" i="3" s="1"/>
  <c r="D544" i="2"/>
  <c r="S548" i="5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2"/>
  <c r="AD238" i="3"/>
  <c r="AD237" i="5"/>
  <c r="AD230" i="5" s="1"/>
  <c r="AD534" i="5" s="1"/>
  <c r="S393" i="5"/>
  <c r="S564" i="5" s="1"/>
  <c r="T389" i="3"/>
  <c r="S416" i="3"/>
  <c r="S572" i="3" s="1"/>
  <c r="S572" i="2"/>
  <c r="F204" i="3"/>
  <c r="AA548" i="5"/>
  <c r="AA545" i="5" s="1"/>
  <c r="AA619" i="5" s="1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AD415" i="1" s="1"/>
  <c r="L232" i="3"/>
  <c r="J222" i="3"/>
  <c r="K224" i="3"/>
  <c r="C229" i="3"/>
  <c r="AD249" i="3"/>
  <c r="O414" i="3"/>
  <c r="O392" i="3"/>
  <c r="O563" i="2"/>
  <c r="O357" i="3"/>
  <c r="V284" i="3"/>
  <c r="V268" i="3"/>
  <c r="V246" i="3"/>
  <c r="V226" i="1"/>
  <c r="V533" i="1" s="1"/>
  <c r="AA276" i="3"/>
  <c r="AA261" i="3"/>
  <c r="AA260" i="1"/>
  <c r="AA258" i="1" s="1"/>
  <c r="I563" i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407" i="2" s="1"/>
  <c r="U387" i="3"/>
  <c r="U353" i="3"/>
  <c r="S214" i="3"/>
  <c r="S213" i="3" s="1"/>
  <c r="S213" i="5"/>
  <c r="S206" i="5" s="1"/>
  <c r="S529" i="5" s="1"/>
  <c r="R548" i="5"/>
  <c r="R224" i="3"/>
  <c r="R197" i="3"/>
  <c r="M255" i="3"/>
  <c r="M539" i="3" s="1"/>
  <c r="M539" i="5"/>
  <c r="M220" i="3"/>
  <c r="M219" i="5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D573" i="1" s="1"/>
  <c r="D571" i="1" s="1"/>
  <c r="D630" i="1" s="1"/>
  <c r="L229" i="3"/>
  <c r="K255" i="3"/>
  <c r="K539" i="3" s="1"/>
  <c r="K539" i="5"/>
  <c r="C224" i="3"/>
  <c r="G284" i="3"/>
  <c r="G268" i="3"/>
  <c r="G246" i="3"/>
  <c r="G226" i="1"/>
  <c r="G533" i="1" s="1"/>
  <c r="AA408" i="3"/>
  <c r="AA569" i="3" s="1"/>
  <c r="AA569" i="2"/>
  <c r="AA389" i="3"/>
  <c r="AA366" i="3"/>
  <c r="W408" i="3"/>
  <c r="W569" i="3" s="1"/>
  <c r="W569" i="2"/>
  <c r="W407" i="2"/>
  <c r="W389" i="3"/>
  <c r="W366" i="3"/>
  <c r="M287" i="1"/>
  <c r="M546" i="1"/>
  <c r="M267" i="3"/>
  <c r="M237" i="1"/>
  <c r="M230" i="1" s="1"/>
  <c r="M534" i="1" s="1"/>
  <c r="K419" i="3"/>
  <c r="K396" i="3"/>
  <c r="K375" i="3"/>
  <c r="K374" i="2"/>
  <c r="AC410" i="3"/>
  <c r="AC409" i="2"/>
  <c r="AC570" i="2" s="1"/>
  <c r="AC387" i="3"/>
  <c r="AC353" i="3"/>
  <c r="X419" i="3"/>
  <c r="X396" i="3"/>
  <c r="X375" i="3"/>
  <c r="X374" i="3" s="1"/>
  <c r="X374" i="2"/>
  <c r="D273" i="3"/>
  <c r="D272" i="1"/>
  <c r="D270" i="1" s="1"/>
  <c r="D250" i="3"/>
  <c r="G419" i="3"/>
  <c r="G396" i="3"/>
  <c r="G375" i="3"/>
  <c r="G374" i="3" s="1"/>
  <c r="G374" i="2"/>
  <c r="J406" i="3"/>
  <c r="J384" i="3"/>
  <c r="J560" i="3" s="1"/>
  <c r="J560" i="2"/>
  <c r="J362" i="3"/>
  <c r="J302" i="2"/>
  <c r="AC274" i="3"/>
  <c r="AC247" i="3"/>
  <c r="C285" i="3"/>
  <c r="C262" i="3"/>
  <c r="U263" i="3"/>
  <c r="U219" i="1"/>
  <c r="U217" i="1" s="1"/>
  <c r="V406" i="3"/>
  <c r="V384" i="3"/>
  <c r="V560" i="3" s="1"/>
  <c r="V560" i="2"/>
  <c r="V362" i="3"/>
  <c r="V302" i="2"/>
  <c r="O404" i="3"/>
  <c r="O386" i="3"/>
  <c r="O385" i="2"/>
  <c r="O561" i="2" s="1"/>
  <c r="O363" i="3"/>
  <c r="O328" i="2"/>
  <c r="V548" i="1"/>
  <c r="V271" i="3"/>
  <c r="V245" i="3"/>
  <c r="V244" i="1"/>
  <c r="V240" i="1" s="1"/>
  <c r="V535" i="1" s="1"/>
  <c r="AA554" i="1"/>
  <c r="AA623" i="1" s="1"/>
  <c r="AA280" i="3"/>
  <c r="AA279" i="3" s="1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N557" i="5" s="1"/>
  <c r="N556" i="5" s="1"/>
  <c r="U413" i="3"/>
  <c r="U390" i="3"/>
  <c r="U370" i="3"/>
  <c r="U352" i="3"/>
  <c r="E359" i="1"/>
  <c r="E358" i="1" s="1"/>
  <c r="E349" i="1" s="1"/>
  <c r="E299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373" i="3"/>
  <c r="S411" i="3"/>
  <c r="F211" i="3"/>
  <c r="E214" i="3"/>
  <c r="E213" i="5"/>
  <c r="E206" i="5" s="1"/>
  <c r="AA207" i="3"/>
  <c r="Y265" i="3"/>
  <c r="I282" i="3"/>
  <c r="I211" i="3"/>
  <c r="Z232" i="3"/>
  <c r="N204" i="3"/>
  <c r="W199" i="3"/>
  <c r="O548" i="5"/>
  <c r="Q417" i="1"/>
  <c r="L417" i="5"/>
  <c r="L225" i="3"/>
  <c r="L532" i="3" s="1"/>
  <c r="L532" i="5"/>
  <c r="K253" i="3"/>
  <c r="K252" i="5"/>
  <c r="K537" i="5"/>
  <c r="AD554" i="1"/>
  <c r="AD623" i="1" s="1"/>
  <c r="G546" i="1"/>
  <c r="G287" i="1"/>
  <c r="G267" i="3"/>
  <c r="G237" i="1"/>
  <c r="G230" i="1" s="1"/>
  <c r="G534" i="1" s="1"/>
  <c r="AA416" i="3"/>
  <c r="AA572" i="3" s="1"/>
  <c r="AA572" i="2"/>
  <c r="AA397" i="3"/>
  <c r="AA372" i="3"/>
  <c r="AA371" i="3" s="1"/>
  <c r="AA371" i="2"/>
  <c r="W416" i="3"/>
  <c r="W572" i="3" s="1"/>
  <c r="W572" i="2"/>
  <c r="W571" i="2" s="1"/>
  <c r="W630" i="2" s="1"/>
  <c r="W397" i="3"/>
  <c r="W372" i="3"/>
  <c r="W371" i="2"/>
  <c r="M275" i="3"/>
  <c r="M243" i="3"/>
  <c r="M532" i="1"/>
  <c r="K418" i="3"/>
  <c r="K417" i="2"/>
  <c r="K573" i="2" s="1"/>
  <c r="K395" i="3"/>
  <c r="K378" i="3"/>
  <c r="K377" i="3" s="1"/>
  <c r="K377" i="2"/>
  <c r="K356" i="3"/>
  <c r="K355" i="2"/>
  <c r="AC404" i="3"/>
  <c r="AC386" i="3"/>
  <c r="AC385" i="2"/>
  <c r="AC561" i="2" s="1"/>
  <c r="AC559" i="2" s="1"/>
  <c r="AC626" i="2" s="1"/>
  <c r="AC363" i="3"/>
  <c r="AC328" i="2"/>
  <c r="X418" i="3"/>
  <c r="X417" i="2"/>
  <c r="X395" i="3"/>
  <c r="X378" i="3"/>
  <c r="X377" i="3" s="1"/>
  <c r="X377" i="2"/>
  <c r="X356" i="3"/>
  <c r="X355" i="2"/>
  <c r="D283" i="3"/>
  <c r="D259" i="3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1"/>
  <c r="AC258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3" s="1"/>
  <c r="I380" i="2"/>
  <c r="I360" i="3"/>
  <c r="I359" i="2"/>
  <c r="I358" i="2" s="1"/>
  <c r="G393" i="1"/>
  <c r="G564" i="1" s="1"/>
  <c r="D293" i="3"/>
  <c r="D551" i="3" s="1"/>
  <c r="D551" i="2"/>
  <c r="U403" i="3"/>
  <c r="U381" i="3"/>
  <c r="U380" i="2"/>
  <c r="U360" i="3"/>
  <c r="U359" i="3" s="1"/>
  <c r="U359" i="2"/>
  <c r="U358" i="2" s="1"/>
  <c r="H563" i="1"/>
  <c r="S231" i="3"/>
  <c r="S210" i="3"/>
  <c r="R234" i="3"/>
  <c r="R207" i="3"/>
  <c r="AD393" i="5"/>
  <c r="AD564" i="5" s="1"/>
  <c r="M547" i="5"/>
  <c r="M214" i="3"/>
  <c r="M213" i="3" s="1"/>
  <c r="M213" i="5"/>
  <c r="M206" i="5" s="1"/>
  <c r="M529" i="5" s="1"/>
  <c r="X548" i="5"/>
  <c r="X218" i="3"/>
  <c r="R417" i="5"/>
  <c r="Q418" i="3"/>
  <c r="Q417" i="2"/>
  <c r="Q573" i="2" s="1"/>
  <c r="Q390" i="3"/>
  <c r="Q356" i="3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W298" i="1" s="1"/>
  <c r="H359" i="5"/>
  <c r="H358" i="5" s="1"/>
  <c r="H349" i="5" s="1"/>
  <c r="H299" i="5" s="1"/>
  <c r="L197" i="3"/>
  <c r="J199" i="3"/>
  <c r="K417" i="5"/>
  <c r="Y209" i="3"/>
  <c r="R560" i="1"/>
  <c r="R559" i="1" s="1"/>
  <c r="R626" i="1" s="1"/>
  <c r="R383" i="1"/>
  <c r="Q403" i="3"/>
  <c r="Q381" i="3"/>
  <c r="Q380" i="2"/>
  <c r="Q360" i="3"/>
  <c r="Q359" i="3" s="1"/>
  <c r="Q359" i="2"/>
  <c r="Q358" i="2" s="1"/>
  <c r="AD223" i="3"/>
  <c r="AD205" i="3"/>
  <c r="S563" i="5"/>
  <c r="T419" i="3"/>
  <c r="T396" i="3"/>
  <c r="T375" i="3"/>
  <c r="T374" i="3" s="1"/>
  <c r="T374" i="2"/>
  <c r="S410" i="3"/>
  <c r="S409" i="2"/>
  <c r="S570" i="2" s="1"/>
  <c r="S387" i="3"/>
  <c r="S353" i="3"/>
  <c r="F233" i="3"/>
  <c r="F203" i="3"/>
  <c r="F202" i="5"/>
  <c r="F528" i="5" s="1"/>
  <c r="E228" i="3"/>
  <c r="E208" i="3"/>
  <c r="E196" i="3"/>
  <c r="E195" i="5"/>
  <c r="E193" i="5" s="1"/>
  <c r="E526" i="5" s="1"/>
  <c r="AA215" i="3"/>
  <c r="S284" i="3"/>
  <c r="S268" i="3"/>
  <c r="S246" i="3"/>
  <c r="S226" i="1"/>
  <c r="S533" i="1" s="1"/>
  <c r="Y276" i="3"/>
  <c r="Y261" i="3"/>
  <c r="Y260" i="3" s="1"/>
  <c r="Y260" i="1"/>
  <c r="Y258" i="1" s="1"/>
  <c r="Y542" i="1" s="1"/>
  <c r="I284" i="3"/>
  <c r="I268" i="3"/>
  <c r="I246" i="3"/>
  <c r="I226" i="1"/>
  <c r="I533" i="1" s="1"/>
  <c r="F276" i="3"/>
  <c r="F261" i="3"/>
  <c r="F260" i="3" s="1"/>
  <c r="F260" i="1"/>
  <c r="F258" i="1" s="1"/>
  <c r="F542" i="1" s="1"/>
  <c r="J393" i="1"/>
  <c r="F560" i="5"/>
  <c r="F559" i="5" s="1"/>
  <c r="F626" i="5" s="1"/>
  <c r="F383" i="5"/>
  <c r="I215" i="3"/>
  <c r="G393" i="5"/>
  <c r="G564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W528" i="5" s="1"/>
  <c r="V228" i="3"/>
  <c r="V208" i="3"/>
  <c r="V196" i="3"/>
  <c r="V195" i="5"/>
  <c r="V193" i="5" s="1"/>
  <c r="V526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Z564" i="5" s="1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AC564" i="5" s="1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01" i="3"/>
  <c r="K527" i="3" s="1"/>
  <c r="K527" i="5"/>
  <c r="AD293" i="3"/>
  <c r="AD551" i="3" s="1"/>
  <c r="AD551" i="2"/>
  <c r="AD549" i="2" s="1"/>
  <c r="AD620" i="2" s="1"/>
  <c r="K393" i="5"/>
  <c r="P417" i="1"/>
  <c r="C227" i="3"/>
  <c r="C226" i="5"/>
  <c r="C533" i="5" s="1"/>
  <c r="K417" i="1"/>
  <c r="Y227" i="3"/>
  <c r="Y226" i="5"/>
  <c r="Y533" i="5" s="1"/>
  <c r="AD282" i="3"/>
  <c r="S205" i="3"/>
  <c r="R238" i="3"/>
  <c r="R237" i="3" s="1"/>
  <c r="R237" i="5"/>
  <c r="R230" i="5" s="1"/>
  <c r="R534" i="5" s="1"/>
  <c r="R210" i="3"/>
  <c r="Y417" i="5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5"/>
  <c r="X206" i="5" s="1"/>
  <c r="X529" i="5" s="1"/>
  <c r="R417" i="1"/>
  <c r="R573" i="1" s="1"/>
  <c r="R571" i="1" s="1"/>
  <c r="R630" i="1" s="1"/>
  <c r="Q411" i="3"/>
  <c r="Q388" i="3"/>
  <c r="Q365" i="3"/>
  <c r="Q364" i="2"/>
  <c r="Q341" i="2"/>
  <c r="AD546" i="5"/>
  <c r="AD287" i="5"/>
  <c r="AD234" i="3"/>
  <c r="AD207" i="3"/>
  <c r="S417" i="5"/>
  <c r="T404" i="3"/>
  <c r="T386" i="3"/>
  <c r="T385" i="2"/>
  <c r="T561" i="2" s="1"/>
  <c r="T363" i="3"/>
  <c r="T328" i="2"/>
  <c r="S418" i="3"/>
  <c r="S417" i="2"/>
  <c r="S395" i="3"/>
  <c r="S378" i="3"/>
  <c r="S377" i="2"/>
  <c r="S356" i="3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AA529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267" i="3"/>
  <c r="F237" i="1"/>
  <c r="F230" i="1" s="1"/>
  <c r="F534" i="1" s="1"/>
  <c r="F417" i="5"/>
  <c r="I253" i="3"/>
  <c r="I537" i="5"/>
  <c r="I252" i="5"/>
  <c r="I225" i="3"/>
  <c r="I532" i="3" s="1"/>
  <c r="I532" i="5"/>
  <c r="I209" i="3"/>
  <c r="J359" i="5"/>
  <c r="J358" i="5" s="1"/>
  <c r="J349" i="5" s="1"/>
  <c r="J299" i="5" s="1"/>
  <c r="J298" i="5" s="1"/>
  <c r="Z546" i="5"/>
  <c r="Z287" i="5"/>
  <c r="Z234" i="3"/>
  <c r="Z207" i="3"/>
  <c r="Y417" i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5"/>
  <c r="W206" i="5" s="1"/>
  <c r="W529" i="5" s="1"/>
  <c r="V548" i="5"/>
  <c r="V239" i="3"/>
  <c r="V211" i="3"/>
  <c r="V194" i="3"/>
  <c r="O236" i="3"/>
  <c r="O224" i="3"/>
  <c r="O197" i="3"/>
  <c r="F417" i="1"/>
  <c r="X417" i="5"/>
  <c r="I295" i="3"/>
  <c r="I553" i="3" s="1"/>
  <c r="I622" i="3" s="1"/>
  <c r="I553" i="2"/>
  <c r="I622" i="2" s="1"/>
  <c r="N417" i="1"/>
  <c r="V417" i="1"/>
  <c r="H417" i="5"/>
  <c r="L256" i="3"/>
  <c r="L540" i="3" s="1"/>
  <c r="L540" i="5"/>
  <c r="L227" i="3"/>
  <c r="L226" i="5"/>
  <c r="L533" i="5" s="1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K298" i="5" s="1"/>
  <c r="C232" i="3"/>
  <c r="Y547" i="5"/>
  <c r="Y220" i="3"/>
  <c r="Y219" i="5"/>
  <c r="Y217" i="5" s="1"/>
  <c r="AD271" i="3"/>
  <c r="S408" i="3"/>
  <c r="S569" i="3" s="1"/>
  <c r="S569" i="2"/>
  <c r="S389" i="3"/>
  <c r="S366" i="3"/>
  <c r="F228" i="3"/>
  <c r="F208" i="3"/>
  <c r="F196" i="3"/>
  <c r="F195" i="5"/>
  <c r="F193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M564" i="5" s="1"/>
  <c r="Z233" i="3"/>
  <c r="Z203" i="3"/>
  <c r="Z202" i="5"/>
  <c r="Z528" i="5" s="1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V215" i="3"/>
  <c r="O235" i="3"/>
  <c r="O218" i="3"/>
  <c r="O201" i="3"/>
  <c r="O527" i="3" s="1"/>
  <c r="O527" i="5"/>
  <c r="E560" i="5"/>
  <c r="E559" i="5" s="1"/>
  <c r="E626" i="5" s="1"/>
  <c r="E383" i="5"/>
  <c r="Q383" i="5"/>
  <c r="Q560" i="5"/>
  <c r="Q559" i="5" s="1"/>
  <c r="Q626" i="5" s="1"/>
  <c r="Q560" i="1"/>
  <c r="Q559" i="1" s="1"/>
  <c r="Q626" i="1" s="1"/>
  <c r="Q383" i="1"/>
  <c r="X393" i="5"/>
  <c r="X564" i="5" s="1"/>
  <c r="S293" i="3"/>
  <c r="S551" i="3" s="1"/>
  <c r="S551" i="2"/>
  <c r="D393" i="5"/>
  <c r="D564" i="5" s="1"/>
  <c r="AD383" i="1"/>
  <c r="AD560" i="1"/>
  <c r="AD559" i="1" s="1"/>
  <c r="AD626" i="1" s="1"/>
  <c r="M393" i="1"/>
  <c r="Z560" i="5"/>
  <c r="Z559" i="5" s="1"/>
  <c r="Z626" i="5" s="1"/>
  <c r="Z383" i="5"/>
  <c r="AE393" i="5"/>
  <c r="AE564" i="5" s="1"/>
  <c r="L383" i="5"/>
  <c r="L560" i="5"/>
  <c r="L559" i="5" s="1"/>
  <c r="L626" i="5" s="1"/>
  <c r="T393" i="5"/>
  <c r="T564" i="5" s="1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T531" i="1" s="1"/>
  <c r="O263" i="3"/>
  <c r="O219" i="1"/>
  <c r="O217" i="1" s="1"/>
  <c r="O531" i="1" s="1"/>
  <c r="W263" i="3"/>
  <c r="W219" i="1"/>
  <c r="W217" i="1" s="1"/>
  <c r="W531" i="1" s="1"/>
  <c r="Y406" i="3"/>
  <c r="Y384" i="3"/>
  <c r="Y560" i="2"/>
  <c r="Y362" i="3"/>
  <c r="Y302" i="2"/>
  <c r="H274" i="3"/>
  <c r="H247" i="3"/>
  <c r="C416" i="3"/>
  <c r="C572" i="3" s="1"/>
  <c r="C572" i="2"/>
  <c r="C397" i="3"/>
  <c r="C372" i="3"/>
  <c r="C371" i="2"/>
  <c r="C367" i="2" s="1"/>
  <c r="C558" i="2" s="1"/>
  <c r="C286" i="3"/>
  <c r="C544" i="3" s="1"/>
  <c r="C618" i="3" s="1"/>
  <c r="C544" i="2"/>
  <c r="P406" i="3"/>
  <c r="P384" i="3"/>
  <c r="P560" i="3" s="1"/>
  <c r="P560" i="2"/>
  <c r="P362" i="3"/>
  <c r="P302" i="2"/>
  <c r="N406" i="3"/>
  <c r="N384" i="3"/>
  <c r="N560" i="3" s="1"/>
  <c r="N560" i="2"/>
  <c r="N362" i="3"/>
  <c r="N302" i="2"/>
  <c r="N301" i="2" s="1"/>
  <c r="N274" i="3"/>
  <c r="N247" i="3"/>
  <c r="AB416" i="3"/>
  <c r="AB572" i="3" s="1"/>
  <c r="AB572" i="2"/>
  <c r="AB571" i="2" s="1"/>
  <c r="AB630" i="2" s="1"/>
  <c r="AB415" i="2"/>
  <c r="AB397" i="3"/>
  <c r="AB372" i="3"/>
  <c r="AB371" i="2"/>
  <c r="M416" i="3"/>
  <c r="M572" i="3" s="1"/>
  <c r="M572" i="2"/>
  <c r="M397" i="3"/>
  <c r="M372" i="3"/>
  <c r="M371" i="3" s="1"/>
  <c r="M371" i="2"/>
  <c r="Z416" i="3"/>
  <c r="Z572" i="3" s="1"/>
  <c r="Z572" i="2"/>
  <c r="Z571" i="2" s="1"/>
  <c r="Z630" i="2" s="1"/>
  <c r="Z397" i="3"/>
  <c r="Z372" i="3"/>
  <c r="Z371" i="2"/>
  <c r="H416" i="3"/>
  <c r="H572" i="3" s="1"/>
  <c r="H572" i="2"/>
  <c r="H571" i="2" s="1"/>
  <c r="H630" i="2" s="1"/>
  <c r="H397" i="3"/>
  <c r="H372" i="3"/>
  <c r="H371" i="2"/>
  <c r="O286" i="3"/>
  <c r="O544" i="3" s="1"/>
  <c r="O618" i="3" s="1"/>
  <c r="O544" i="2"/>
  <c r="D406" i="3"/>
  <c r="D384" i="3"/>
  <c r="D560" i="3" s="1"/>
  <c r="D560" i="2"/>
  <c r="D559" i="2" s="1"/>
  <c r="D626" i="2" s="1"/>
  <c r="D362" i="3"/>
  <c r="D302" i="2"/>
  <c r="AE274" i="3"/>
  <c r="AE247" i="3"/>
  <c r="T285" i="3"/>
  <c r="T262" i="3"/>
  <c r="O274" i="3"/>
  <c r="O247" i="3"/>
  <c r="W285" i="3"/>
  <c r="W262" i="3"/>
  <c r="Y410" i="3"/>
  <c r="Y409" i="2"/>
  <c r="Y570" i="2" s="1"/>
  <c r="Y568" i="2" s="1"/>
  <c r="Y629" i="2" s="1"/>
  <c r="Y387" i="3"/>
  <c r="Y353" i="3"/>
  <c r="H281" i="3"/>
  <c r="H264" i="3"/>
  <c r="H241" i="3"/>
  <c r="C410" i="3"/>
  <c r="C409" i="2"/>
  <c r="C570" i="2" s="1"/>
  <c r="C568" i="2" s="1"/>
  <c r="C629" i="2" s="1"/>
  <c r="C387" i="3"/>
  <c r="C353" i="3"/>
  <c r="C292" i="3"/>
  <c r="C291" i="2"/>
  <c r="C191" i="2" s="1"/>
  <c r="C550" i="2"/>
  <c r="P410" i="3"/>
  <c r="P409" i="2"/>
  <c r="P387" i="3"/>
  <c r="P353" i="3"/>
  <c r="N419" i="3"/>
  <c r="N396" i="3"/>
  <c r="N375" i="3"/>
  <c r="N374" i="2"/>
  <c r="N273" i="3"/>
  <c r="N272" i="3" s="1"/>
  <c r="N272" i="1"/>
  <c r="N270" i="1" s="1"/>
  <c r="N250" i="3"/>
  <c r="AB419" i="3"/>
  <c r="AB396" i="3"/>
  <c r="AB375" i="3"/>
  <c r="AB374" i="2"/>
  <c r="M410" i="3"/>
  <c r="M409" i="2"/>
  <c r="M570" i="2" s="1"/>
  <c r="M387" i="3"/>
  <c r="M353" i="3"/>
  <c r="Z419" i="3"/>
  <c r="Z396" i="3"/>
  <c r="Z375" i="3"/>
  <c r="Z374" i="2"/>
  <c r="H410" i="3"/>
  <c r="H409" i="2"/>
  <c r="H570" i="2" s="1"/>
  <c r="H387" i="3"/>
  <c r="H353" i="3"/>
  <c r="O292" i="3"/>
  <c r="O291" i="2"/>
  <c r="O191" i="2" s="1"/>
  <c r="O550" i="2"/>
  <c r="O549" i="2" s="1"/>
  <c r="D410" i="3"/>
  <c r="D409" i="2"/>
  <c r="D387" i="3"/>
  <c r="D353" i="3"/>
  <c r="AE281" i="3"/>
  <c r="AE264" i="3"/>
  <c r="AE241" i="3"/>
  <c r="T273" i="3"/>
  <c r="T272" i="1"/>
  <c r="T270" i="1" s="1"/>
  <c r="T250" i="3"/>
  <c r="O281" i="3"/>
  <c r="O264" i="3"/>
  <c r="O241" i="3"/>
  <c r="O240" i="1"/>
  <c r="O535" i="1" s="1"/>
  <c r="W273" i="3"/>
  <c r="W272" i="3" s="1"/>
  <c r="W272" i="1"/>
  <c r="W270" i="1" s="1"/>
  <c r="W250" i="3"/>
  <c r="Y418" i="3"/>
  <c r="Y417" i="2"/>
  <c r="Y573" i="2" s="1"/>
  <c r="Y395" i="3"/>
  <c r="Y378" i="3"/>
  <c r="Y377" i="3" s="1"/>
  <c r="Y377" i="2"/>
  <c r="Y356" i="3"/>
  <c r="Y355" i="2"/>
  <c r="H283" i="3"/>
  <c r="H259" i="3"/>
  <c r="G263" i="3"/>
  <c r="AA387" i="3"/>
  <c r="W396" i="3"/>
  <c r="M274" i="3"/>
  <c r="K398" i="3"/>
  <c r="K360" i="3"/>
  <c r="K359" i="3" s="1"/>
  <c r="K359" i="2"/>
  <c r="K358" i="2" s="1"/>
  <c r="AC394" i="3"/>
  <c r="AC393" i="2"/>
  <c r="AC564" i="2" s="1"/>
  <c r="X398" i="3"/>
  <c r="X360" i="3"/>
  <c r="X359" i="2"/>
  <c r="X358" i="2" s="1"/>
  <c r="D266" i="3"/>
  <c r="D219" i="1"/>
  <c r="D217" i="1" s="1"/>
  <c r="D531" i="1" s="1"/>
  <c r="G369" i="3"/>
  <c r="G368" i="2"/>
  <c r="J404" i="3"/>
  <c r="J352" i="3"/>
  <c r="AC287" i="1"/>
  <c r="AC546" i="1"/>
  <c r="AC249" i="3"/>
  <c r="C546" i="1"/>
  <c r="C287" i="1"/>
  <c r="C249" i="3"/>
  <c r="U276" i="3"/>
  <c r="U241" i="3"/>
  <c r="V422" i="3"/>
  <c r="V361" i="3"/>
  <c r="V328" i="2"/>
  <c r="O402" i="3"/>
  <c r="O401" i="2"/>
  <c r="O567" i="2" s="1"/>
  <c r="O302" i="2"/>
  <c r="AA247" i="3"/>
  <c r="I397" i="3"/>
  <c r="U402" i="3"/>
  <c r="U401" i="2"/>
  <c r="U302" i="2"/>
  <c r="M253" i="3"/>
  <c r="M252" i="5"/>
  <c r="M537" i="5"/>
  <c r="G251" i="3"/>
  <c r="AA382" i="3"/>
  <c r="W395" i="3"/>
  <c r="W363" i="3"/>
  <c r="M273" i="3"/>
  <c r="M272" i="1"/>
  <c r="M270" i="1" s="1"/>
  <c r="K420" i="3"/>
  <c r="K372" i="3"/>
  <c r="K371" i="3" s="1"/>
  <c r="K371" i="2"/>
  <c r="AC416" i="3"/>
  <c r="AC572" i="3" s="1"/>
  <c r="AC572" i="2"/>
  <c r="AC571" i="2" s="1"/>
  <c r="AC630" i="2" s="1"/>
  <c r="AC376" i="3"/>
  <c r="X420" i="3"/>
  <c r="X372" i="3"/>
  <c r="X371" i="3" s="1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U258" i="1"/>
  <c r="V421" i="3"/>
  <c r="V381" i="3"/>
  <c r="V380" i="3" s="1"/>
  <c r="V380" i="2"/>
  <c r="V351" i="3"/>
  <c r="V350" i="2"/>
  <c r="O376" i="3"/>
  <c r="V285" i="3"/>
  <c r="AA547" i="1"/>
  <c r="I359" i="1"/>
  <c r="I358" i="1" s="1"/>
  <c r="I349" i="1" s="1"/>
  <c r="I299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51" i="3"/>
  <c r="AC350" i="2"/>
  <c r="X389" i="3"/>
  <c r="D278" i="3"/>
  <c r="G403" i="3"/>
  <c r="G366" i="3"/>
  <c r="J418" i="3"/>
  <c r="J417" i="2"/>
  <c r="J573" i="2" s="1"/>
  <c r="J571" i="2" s="1"/>
  <c r="J630" i="2" s="1"/>
  <c r="J390" i="3"/>
  <c r="J356" i="3"/>
  <c r="J355" i="2"/>
  <c r="AC271" i="3"/>
  <c r="C280" i="3"/>
  <c r="C279" i="1"/>
  <c r="C277" i="1" s="1"/>
  <c r="U281" i="3"/>
  <c r="V395" i="3"/>
  <c r="V363" i="3"/>
  <c r="O397" i="3"/>
  <c r="V247" i="3"/>
  <c r="I402" i="3"/>
  <c r="I401" i="2"/>
  <c r="I567" i="2" s="1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M533" i="1" s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237" i="1"/>
  <c r="U230" i="1" s="1"/>
  <c r="U534" i="1" s="1"/>
  <c r="V369" i="3"/>
  <c r="V368" i="2"/>
  <c r="O406" i="3"/>
  <c r="I362" i="3"/>
  <c r="U416" i="3"/>
  <c r="U572" i="3" s="1"/>
  <c r="U572" i="2"/>
  <c r="U571" i="2" s="1"/>
  <c r="U630" i="2" s="1"/>
  <c r="S227" i="3"/>
  <c r="S226" i="5"/>
  <c r="R228" i="3"/>
  <c r="M229" i="3"/>
  <c r="X235" i="3"/>
  <c r="X204" i="3"/>
  <c r="R393" i="1"/>
  <c r="R564" i="1" s="1"/>
  <c r="Q405" i="3"/>
  <c r="Q353" i="3"/>
  <c r="AD210" i="3"/>
  <c r="T369" i="3"/>
  <c r="T368" i="2"/>
  <c r="S406" i="3"/>
  <c r="E255" i="3"/>
  <c r="E539" i="3" s="1"/>
  <c r="E539" i="5"/>
  <c r="AA227" i="3"/>
  <c r="AA226" i="5"/>
  <c r="AA533" i="5" s="1"/>
  <c r="F274" i="3"/>
  <c r="I204" i="3"/>
  <c r="Z214" i="3"/>
  <c r="Z213" i="3" s="1"/>
  <c r="Z213" i="5"/>
  <c r="Z206" i="5" s="1"/>
  <c r="Z529" i="5" s="1"/>
  <c r="N199" i="3"/>
  <c r="V255" i="3"/>
  <c r="V539" i="3" s="1"/>
  <c r="V539" i="5"/>
  <c r="O234" i="3"/>
  <c r="X286" i="3"/>
  <c r="X544" i="3" s="1"/>
  <c r="X618" i="3" s="1"/>
  <c r="X544" i="2"/>
  <c r="Z417" i="5"/>
  <c r="L220" i="3"/>
  <c r="L219" i="5"/>
  <c r="L217" i="5" s="1"/>
  <c r="J207" i="3"/>
  <c r="K209" i="3"/>
  <c r="K359" i="1"/>
  <c r="K358" i="1" s="1"/>
  <c r="K349" i="1" s="1"/>
  <c r="K299" i="1" s="1"/>
  <c r="K298" i="1" s="1"/>
  <c r="O410" i="3"/>
  <c r="O409" i="2"/>
  <c r="O570" i="2" s="1"/>
  <c r="O387" i="3"/>
  <c r="O353" i="3"/>
  <c r="V281" i="3"/>
  <c r="V264" i="3"/>
  <c r="V241" i="3"/>
  <c r="AA273" i="3"/>
  <c r="AA272" i="1"/>
  <c r="AA270" i="1" s="1"/>
  <c r="AA250" i="3"/>
  <c r="I560" i="1"/>
  <c r="I559" i="1" s="1"/>
  <c r="I626" i="1" s="1"/>
  <c r="I383" i="1"/>
  <c r="I414" i="3"/>
  <c r="I392" i="3"/>
  <c r="I563" i="2"/>
  <c r="I357" i="3"/>
  <c r="N393" i="5"/>
  <c r="N391" i="5" s="1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3" s="1"/>
  <c r="S237" i="5"/>
  <c r="S230" i="5" s="1"/>
  <c r="S534" i="5" s="1"/>
  <c r="S207" i="3"/>
  <c r="R236" i="3"/>
  <c r="R218" i="3"/>
  <c r="M238" i="3"/>
  <c r="M237" i="3" s="1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Q386" i="3"/>
  <c r="Q385" i="2"/>
  <c r="Q561" i="2" s="1"/>
  <c r="AD229" i="3"/>
  <c r="S359" i="5"/>
  <c r="S358" i="5" s="1"/>
  <c r="S349" i="5" s="1"/>
  <c r="S299" i="5" s="1"/>
  <c r="S298" i="5" s="1"/>
  <c r="T388" i="3"/>
  <c r="S402" i="3"/>
  <c r="S401" i="2"/>
  <c r="S302" i="2"/>
  <c r="S301" i="2" s="1"/>
  <c r="S300" i="2" s="1"/>
  <c r="E229" i="3"/>
  <c r="AA199" i="3"/>
  <c r="G417" i="5"/>
  <c r="Z209" i="3"/>
  <c r="N234" i="3"/>
  <c r="W417" i="5"/>
  <c r="V229" i="3"/>
  <c r="X295" i="3"/>
  <c r="X553" i="3" s="1"/>
  <c r="X622" i="3" s="1"/>
  <c r="X553" i="2"/>
  <c r="X622" i="2" s="1"/>
  <c r="N359" i="1"/>
  <c r="N358" i="1" s="1"/>
  <c r="N349" i="1" s="1"/>
  <c r="N299" i="1" s="1"/>
  <c r="N557" i="1" s="1"/>
  <c r="N556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2"/>
  <c r="AA358" i="2" s="1"/>
  <c r="W403" i="3"/>
  <c r="W381" i="3"/>
  <c r="W380" i="2"/>
  <c r="W360" i="3"/>
  <c r="W359" i="3" s="1"/>
  <c r="W358" i="3" s="1"/>
  <c r="W359" i="2"/>
  <c r="W358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357" i="3"/>
  <c r="D284" i="3"/>
  <c r="D268" i="3"/>
  <c r="D246" i="3"/>
  <c r="D226" i="1"/>
  <c r="G414" i="3"/>
  <c r="G392" i="3"/>
  <c r="G563" i="3" s="1"/>
  <c r="G563" i="2"/>
  <c r="G357" i="3"/>
  <c r="J420" i="3"/>
  <c r="J402" i="3"/>
  <c r="J401" i="2"/>
  <c r="J567" i="2" s="1"/>
  <c r="J376" i="3"/>
  <c r="J354" i="3"/>
  <c r="AC547" i="1"/>
  <c r="AC265" i="3"/>
  <c r="AC242" i="3"/>
  <c r="C282" i="3"/>
  <c r="C251" i="3"/>
  <c r="U278" i="3"/>
  <c r="U248" i="3"/>
  <c r="V420" i="3"/>
  <c r="V402" i="3"/>
  <c r="V401" i="2"/>
  <c r="V567" i="2" s="1"/>
  <c r="V376" i="3"/>
  <c r="V354" i="3"/>
  <c r="O422" i="3"/>
  <c r="O400" i="3"/>
  <c r="O566" i="3" s="1"/>
  <c r="O566" i="2"/>
  <c r="O382" i="3"/>
  <c r="O361" i="3"/>
  <c r="V546" i="1"/>
  <c r="V287" i="1"/>
  <c r="V267" i="3"/>
  <c r="V237" i="1"/>
  <c r="V230" i="1" s="1"/>
  <c r="V534" i="1" s="1"/>
  <c r="AA548" i="1"/>
  <c r="AA271" i="3"/>
  <c r="AA245" i="3"/>
  <c r="AA244" i="1"/>
  <c r="AA240" i="1" s="1"/>
  <c r="AA535" i="1" s="1"/>
  <c r="I417" i="1"/>
  <c r="I404" i="3"/>
  <c r="I386" i="3"/>
  <c r="I385" i="2"/>
  <c r="I561" i="2" s="1"/>
  <c r="I363" i="3"/>
  <c r="I328" i="2"/>
  <c r="G417" i="1"/>
  <c r="G415" i="1" s="1"/>
  <c r="U404" i="3"/>
  <c r="U386" i="3"/>
  <c r="U385" i="2"/>
  <c r="U363" i="3"/>
  <c r="U328" i="2"/>
  <c r="H359" i="1"/>
  <c r="H358" i="1" s="1"/>
  <c r="H349" i="1" s="1"/>
  <c r="H299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Y298" i="5" s="1"/>
  <c r="M218" i="3"/>
  <c r="M217" i="5"/>
  <c r="M531" i="5" s="1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Z531" i="5" s="1"/>
  <c r="W546" i="5"/>
  <c r="W287" i="5"/>
  <c r="V547" i="5"/>
  <c r="O227" i="3"/>
  <c r="O226" i="3" s="1"/>
  <c r="O533" i="3" s="1"/>
  <c r="O226" i="5"/>
  <c r="O533" i="5" s="1"/>
  <c r="X359" i="5"/>
  <c r="X358" i="5" s="1"/>
  <c r="X349" i="5" s="1"/>
  <c r="X299" i="5" s="1"/>
  <c r="X557" i="5" s="1"/>
  <c r="X556" i="5" s="1"/>
  <c r="T359" i="5"/>
  <c r="T358" i="5" s="1"/>
  <c r="T349" i="5" s="1"/>
  <c r="T299" i="5" s="1"/>
  <c r="L214" i="3"/>
  <c r="L213" i="3" s="1"/>
  <c r="L213" i="5"/>
  <c r="L206" i="5" s="1"/>
  <c r="L529" i="5" s="1"/>
  <c r="K229" i="3"/>
  <c r="AD267" i="3"/>
  <c r="G283" i="3"/>
  <c r="G259" i="3"/>
  <c r="G258" i="1"/>
  <c r="AA411" i="3"/>
  <c r="AA388" i="3"/>
  <c r="AA365" i="3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565" i="2" s="1"/>
  <c r="AC628" i="2" s="1"/>
  <c r="AC382" i="3"/>
  <c r="AC361" i="3"/>
  <c r="X413" i="3"/>
  <c r="X390" i="3"/>
  <c r="X370" i="3"/>
  <c r="X352" i="3"/>
  <c r="D554" i="1"/>
  <c r="D623" i="1" s="1"/>
  <c r="D280" i="3"/>
  <c r="D279" i="1"/>
  <c r="D277" i="1" s="1"/>
  <c r="D249" i="3"/>
  <c r="G404" i="3"/>
  <c r="G386" i="3"/>
  <c r="G385" i="2"/>
  <c r="G561" i="2" s="1"/>
  <c r="G363" i="3"/>
  <c r="G328" i="3"/>
  <c r="G328" i="2"/>
  <c r="G301" i="2" s="1"/>
  <c r="J419" i="3"/>
  <c r="J396" i="3"/>
  <c r="J375" i="3"/>
  <c r="J374" i="2"/>
  <c r="AC273" i="3"/>
  <c r="AC272" i="1"/>
  <c r="AC270" i="1" s="1"/>
  <c r="AC250" i="3"/>
  <c r="C281" i="3"/>
  <c r="C264" i="3"/>
  <c r="C241" i="3"/>
  <c r="U274" i="3"/>
  <c r="U247" i="3"/>
  <c r="V419" i="3"/>
  <c r="V396" i="3"/>
  <c r="V375" i="3"/>
  <c r="V374" i="3" s="1"/>
  <c r="V374" i="2"/>
  <c r="O403" i="3"/>
  <c r="O381" i="3"/>
  <c r="O380" i="2"/>
  <c r="O367" i="2" s="1"/>
  <c r="O558" i="2" s="1"/>
  <c r="O360" i="3"/>
  <c r="O359" i="2"/>
  <c r="O358" i="2" s="1"/>
  <c r="V263" i="3"/>
  <c r="V219" i="1"/>
  <c r="V217" i="1" s="1"/>
  <c r="V531" i="1" s="1"/>
  <c r="AA263" i="3"/>
  <c r="AA219" i="1"/>
  <c r="AA217" i="1" s="1"/>
  <c r="I421" i="3"/>
  <c r="I398" i="3"/>
  <c r="I373" i="3"/>
  <c r="I351" i="3"/>
  <c r="I350" i="2"/>
  <c r="I315" i="2"/>
  <c r="N563" i="5"/>
  <c r="U421" i="3"/>
  <c r="U398" i="3"/>
  <c r="U373" i="3"/>
  <c r="U351" i="3"/>
  <c r="U350" i="2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5"/>
  <c r="X230" i="5" s="1"/>
  <c r="X210" i="3"/>
  <c r="R393" i="5"/>
  <c r="R564" i="5" s="1"/>
  <c r="Q413" i="3"/>
  <c r="Q378" i="3"/>
  <c r="Q377" i="2"/>
  <c r="AD225" i="3"/>
  <c r="AD532" i="3" s="1"/>
  <c r="AD532" i="5"/>
  <c r="T402" i="3"/>
  <c r="T401" i="2"/>
  <c r="T567" i="2" s="1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K547" i="5"/>
  <c r="C236" i="3"/>
  <c r="AD287" i="1"/>
  <c r="AD546" i="1"/>
  <c r="Q421" i="3"/>
  <c r="Q398" i="3"/>
  <c r="Q373" i="3"/>
  <c r="Q351" i="3"/>
  <c r="Q350" i="2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562" i="2" s="1"/>
  <c r="T627" i="2" s="1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5"/>
  <c r="AA230" i="5" s="1"/>
  <c r="AA534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1"/>
  <c r="F270" i="1" s="1"/>
  <c r="F250" i="3"/>
  <c r="I238" i="3"/>
  <c r="I237" i="3" s="1"/>
  <c r="I237" i="5"/>
  <c r="I230" i="5" s="1"/>
  <c r="I534" i="5" s="1"/>
  <c r="I210" i="3"/>
  <c r="M563" i="5"/>
  <c r="Z231" i="3"/>
  <c r="Z212" i="3"/>
  <c r="Z200" i="3"/>
  <c r="N238" i="3"/>
  <c r="N237" i="3" s="1"/>
  <c r="N237" i="5"/>
  <c r="N230" i="5" s="1"/>
  <c r="N210" i="3"/>
  <c r="W221" i="3"/>
  <c r="W198" i="3"/>
  <c r="V223" i="3"/>
  <c r="V205" i="3"/>
  <c r="O238" i="3"/>
  <c r="O237" i="5"/>
  <c r="O230" i="5" s="1"/>
  <c r="O534" i="5" s="1"/>
  <c r="O210" i="3"/>
  <c r="X563" i="5"/>
  <c r="S292" i="3"/>
  <c r="S550" i="2"/>
  <c r="S291" i="2"/>
  <c r="S191" i="2" s="1"/>
  <c r="D563" i="5"/>
  <c r="D562" i="5" s="1"/>
  <c r="D627" i="5" s="1"/>
  <c r="M563" i="1"/>
  <c r="AE563" i="5"/>
  <c r="AE562" i="5" s="1"/>
  <c r="AE627" i="5" s="1"/>
  <c r="T563" i="5"/>
  <c r="T562" i="5" s="1"/>
  <c r="T627" i="5" s="1"/>
  <c r="L223" i="3"/>
  <c r="L205" i="3"/>
  <c r="J238" i="3"/>
  <c r="J237" i="3" s="1"/>
  <c r="J237" i="5"/>
  <c r="J230" i="5" s="1"/>
  <c r="J210" i="3"/>
  <c r="K231" i="3"/>
  <c r="K212" i="3"/>
  <c r="K200" i="3"/>
  <c r="C563" i="5"/>
  <c r="C548" i="5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362" i="3"/>
  <c r="Q302" i="3"/>
  <c r="Q302" i="2"/>
  <c r="AD256" i="3"/>
  <c r="AD540" i="3" s="1"/>
  <c r="AD540" i="5"/>
  <c r="AD227" i="3"/>
  <c r="AD226" i="5"/>
  <c r="AD204" i="3"/>
  <c r="T422" i="3"/>
  <c r="T400" i="3"/>
  <c r="T566" i="2"/>
  <c r="T565" i="2" s="1"/>
  <c r="T628" i="2" s="1"/>
  <c r="T382" i="3"/>
  <c r="T361" i="3"/>
  <c r="S413" i="3"/>
  <c r="S390" i="3"/>
  <c r="S370" i="3"/>
  <c r="S352" i="3"/>
  <c r="F547" i="5"/>
  <c r="F232" i="3"/>
  <c r="F220" i="3"/>
  <c r="F219" i="5"/>
  <c r="F217" i="5" s="1"/>
  <c r="F531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287" i="1"/>
  <c r="S267" i="3"/>
  <c r="S237" i="1"/>
  <c r="S230" i="1" s="1"/>
  <c r="S534" i="1" s="1"/>
  <c r="Y548" i="1"/>
  <c r="Y545" i="1" s="1"/>
  <c r="Y619" i="1" s="1"/>
  <c r="Y271" i="3"/>
  <c r="Y245" i="3"/>
  <c r="Y244" i="1"/>
  <c r="Y240" i="1" s="1"/>
  <c r="Y535" i="1" s="1"/>
  <c r="I554" i="1"/>
  <c r="I623" i="1" s="1"/>
  <c r="I280" i="3"/>
  <c r="I279" i="1"/>
  <c r="I277" i="1" s="1"/>
  <c r="I249" i="3"/>
  <c r="F283" i="3"/>
  <c r="F259" i="3"/>
  <c r="AB359" i="5"/>
  <c r="AB358" i="5" s="1"/>
  <c r="AB349" i="5" s="1"/>
  <c r="AB299" i="5" s="1"/>
  <c r="AB557" i="5" s="1"/>
  <c r="AB556" i="5" s="1"/>
  <c r="I236" i="3"/>
  <c r="I224" i="3"/>
  <c r="I197" i="3"/>
  <c r="M417" i="5"/>
  <c r="Z256" i="3"/>
  <c r="Z540" i="3" s="1"/>
  <c r="Z540" i="5"/>
  <c r="Z227" i="3"/>
  <c r="Z226" i="5"/>
  <c r="Z204" i="3"/>
  <c r="U359" i="1"/>
  <c r="U358" i="1" s="1"/>
  <c r="U349" i="1" s="1"/>
  <c r="U299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232" i="3"/>
  <c r="O220" i="3"/>
  <c r="O219" i="5"/>
  <c r="O217" i="5" s="1"/>
  <c r="E359" i="5"/>
  <c r="E358" i="5" s="1"/>
  <c r="E349" i="5" s="1"/>
  <c r="E299" i="5" s="1"/>
  <c r="E298" i="5" s="1"/>
  <c r="Q359" i="1"/>
  <c r="Q358" i="1" s="1"/>
  <c r="Q349" i="1" s="1"/>
  <c r="Q299" i="1" s="1"/>
  <c r="D359" i="1"/>
  <c r="D358" i="1" s="1"/>
  <c r="D349" i="1" s="1"/>
  <c r="D299" i="1" s="1"/>
  <c r="D298" i="1" s="1"/>
  <c r="I286" i="3"/>
  <c r="I544" i="3" s="1"/>
  <c r="I618" i="3" s="1"/>
  <c r="I544" i="2"/>
  <c r="T359" i="1"/>
  <c r="T358" i="1" s="1"/>
  <c r="T349" i="1" s="1"/>
  <c r="T299" i="1" s="1"/>
  <c r="AC359" i="1"/>
  <c r="AC358" i="1" s="1"/>
  <c r="AC349" i="1" s="1"/>
  <c r="AC299" i="1" s="1"/>
  <c r="L554" i="5"/>
  <c r="L623" i="5" s="1"/>
  <c r="L254" i="3"/>
  <c r="L538" i="3" s="1"/>
  <c r="L538" i="5"/>
  <c r="L222" i="3"/>
  <c r="L199" i="3"/>
  <c r="J253" i="3"/>
  <c r="J252" i="5"/>
  <c r="J537" i="5"/>
  <c r="J225" i="3"/>
  <c r="J532" i="3" s="1"/>
  <c r="J532" i="5"/>
  <c r="J209" i="3"/>
  <c r="K546" i="5"/>
  <c r="K287" i="5"/>
  <c r="K234" i="3"/>
  <c r="K207" i="3"/>
  <c r="AD295" i="3"/>
  <c r="AD553" i="3" s="1"/>
  <c r="AD622" i="3" s="1"/>
  <c r="AD553" i="2"/>
  <c r="AD622" i="2" s="1"/>
  <c r="U417" i="5"/>
  <c r="C225" i="3"/>
  <c r="C532" i="3" s="1"/>
  <c r="C532" i="5"/>
  <c r="Y255" i="3"/>
  <c r="Y539" i="3" s="1"/>
  <c r="Y539" i="5"/>
  <c r="Y214" i="3"/>
  <c r="Y213" i="5"/>
  <c r="Y206" i="5" s="1"/>
  <c r="Y529" i="5" s="1"/>
  <c r="AD245" i="3"/>
  <c r="AD244" i="1"/>
  <c r="AD240" i="1" s="1"/>
  <c r="S403" i="3"/>
  <c r="S381" i="3"/>
  <c r="S380" i="2"/>
  <c r="S360" i="3"/>
  <c r="S359" i="2"/>
  <c r="S358" i="2" s="1"/>
  <c r="S349" i="2" s="1"/>
  <c r="F223" i="3"/>
  <c r="F205" i="3"/>
  <c r="E238" i="3"/>
  <c r="E237" i="3" s="1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AB562" i="5" s="1"/>
  <c r="AB627" i="5" s="1"/>
  <c r="I231" i="3"/>
  <c r="I212" i="3"/>
  <c r="I200" i="3"/>
  <c r="J563" i="5"/>
  <c r="J562" i="5" s="1"/>
  <c r="J627" i="5" s="1"/>
  <c r="J391" i="5"/>
  <c r="Z221" i="3"/>
  <c r="Z198" i="3"/>
  <c r="U563" i="1"/>
  <c r="N231" i="3"/>
  <c r="N212" i="3"/>
  <c r="N200" i="3"/>
  <c r="W223" i="3"/>
  <c r="W205" i="3"/>
  <c r="V238" i="3"/>
  <c r="V237" i="5"/>
  <c r="V230" i="5" s="1"/>
  <c r="V534" i="5" s="1"/>
  <c r="V210" i="3"/>
  <c r="O231" i="3"/>
  <c r="O212" i="3"/>
  <c r="O200" i="3"/>
  <c r="X294" i="3"/>
  <c r="X552" i="2"/>
  <c r="X621" i="2" s="1"/>
  <c r="Q294" i="3"/>
  <c r="Q552" i="2"/>
  <c r="Q621" i="2" s="1"/>
  <c r="I563" i="5"/>
  <c r="D563" i="1"/>
  <c r="T563" i="1"/>
  <c r="AC563" i="1"/>
  <c r="AC562" i="1" s="1"/>
  <c r="AC627" i="1" s="1"/>
  <c r="L238" i="3"/>
  <c r="L237" i="5"/>
  <c r="L230" i="5" s="1"/>
  <c r="L534" i="5" s="1"/>
  <c r="J235" i="3"/>
  <c r="J201" i="3"/>
  <c r="J527" i="3" s="1"/>
  <c r="J527" i="5"/>
  <c r="K203" i="3"/>
  <c r="K202" i="5"/>
  <c r="K528" i="5" s="1"/>
  <c r="K383" i="5"/>
  <c r="K560" i="5"/>
  <c r="K559" i="5" s="1"/>
  <c r="K626" i="5" s="1"/>
  <c r="C199" i="3"/>
  <c r="AD547" i="1"/>
  <c r="U393" i="5"/>
  <c r="U564" i="5" s="1"/>
  <c r="C228" i="3"/>
  <c r="C196" i="3"/>
  <c r="C195" i="5"/>
  <c r="C193" i="5" s="1"/>
  <c r="C526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E535" i="1" s="1"/>
  <c r="AA359" i="1"/>
  <c r="AA358" i="1" s="1"/>
  <c r="AA349" i="1" s="1"/>
  <c r="AA299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G529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AE196" i="3"/>
  <c r="AE195" i="5"/>
  <c r="AE193" i="5" s="1"/>
  <c r="X283" i="3"/>
  <c r="X259" i="3"/>
  <c r="H546" i="5"/>
  <c r="H287" i="5"/>
  <c r="H234" i="3"/>
  <c r="H207" i="3"/>
  <c r="X417" i="1"/>
  <c r="X573" i="1" s="1"/>
  <c r="X571" i="1" s="1"/>
  <c r="X630" i="1" s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AB531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30" i="5" s="1"/>
  <c r="Q534" i="5" s="1"/>
  <c r="Q210" i="3"/>
  <c r="F414" i="3"/>
  <c r="AD403" i="3"/>
  <c r="L532" i="1"/>
  <c r="P393" i="1"/>
  <c r="P564" i="1" s="1"/>
  <c r="P562" i="1" s="1"/>
  <c r="P627" i="1" s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D526" i="5" s="1"/>
  <c r="T215" i="3"/>
  <c r="L393" i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AB526" i="5" s="1"/>
  <c r="N286" i="3"/>
  <c r="N544" i="3" s="1"/>
  <c r="N618" i="3" s="1"/>
  <c r="N544" i="2"/>
  <c r="E274" i="3"/>
  <c r="E247" i="3"/>
  <c r="P359" i="5"/>
  <c r="P358" i="5" s="1"/>
  <c r="P349" i="5" s="1"/>
  <c r="P299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L359" i="1"/>
  <c r="L358" i="1" s="1"/>
  <c r="L349" i="1" s="1"/>
  <c r="L299" i="1" s="1"/>
  <c r="L557" i="1" s="1"/>
  <c r="L556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AE547" i="5"/>
  <c r="AE232" i="3"/>
  <c r="AE220" i="3"/>
  <c r="AE219" i="5"/>
  <c r="AE217" i="5" s="1"/>
  <c r="X284" i="3"/>
  <c r="X268" i="3"/>
  <c r="X246" i="3"/>
  <c r="X226" i="1"/>
  <c r="X533" i="1" s="1"/>
  <c r="H228" i="3"/>
  <c r="H208" i="3"/>
  <c r="H196" i="3"/>
  <c r="H195" i="5"/>
  <c r="H193" i="5" s="1"/>
  <c r="H526" i="5" s="1"/>
  <c r="J284" i="3"/>
  <c r="J268" i="3"/>
  <c r="J246" i="3"/>
  <c r="J226" i="1"/>
  <c r="J533" i="1" s="1"/>
  <c r="Q228" i="3"/>
  <c r="Q208" i="3"/>
  <c r="Q196" i="3"/>
  <c r="Q195" i="5"/>
  <c r="Q193" i="5" s="1"/>
  <c r="Q526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L533" i="1" s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395" i="3"/>
  <c r="AE378" i="3"/>
  <c r="AE377" i="2"/>
  <c r="AE356" i="3"/>
  <c r="AE355" i="2"/>
  <c r="L404" i="3"/>
  <c r="L386" i="3"/>
  <c r="L385" i="2"/>
  <c r="L561" i="2" s="1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O573" i="5" s="1"/>
  <c r="O571" i="5" s="1"/>
  <c r="O630" i="5" s="1"/>
  <c r="U256" i="3"/>
  <c r="U540" i="3" s="1"/>
  <c r="U540" i="5"/>
  <c r="U227" i="3"/>
  <c r="U226" i="5"/>
  <c r="U533" i="5" s="1"/>
  <c r="U204" i="3"/>
  <c r="M286" i="3"/>
  <c r="M544" i="3" s="1"/>
  <c r="M618" i="3" s="1"/>
  <c r="M544" i="2"/>
  <c r="Y286" i="3"/>
  <c r="Y544" i="3" s="1"/>
  <c r="Y618" i="3" s="1"/>
  <c r="Y544" i="2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567" i="2" s="1"/>
  <c r="AE376" i="3"/>
  <c r="AE354" i="3"/>
  <c r="L420" i="3"/>
  <c r="L402" i="3"/>
  <c r="L401" i="2"/>
  <c r="L567" i="2" s="1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O557" i="5" s="1"/>
  <c r="O556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A298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534" i="5" s="1"/>
  <c r="AC210" i="3"/>
  <c r="E419" i="3"/>
  <c r="E396" i="3"/>
  <c r="E375" i="3"/>
  <c r="E374" i="2"/>
  <c r="R410" i="3"/>
  <c r="R409" i="2"/>
  <c r="R570" i="2" s="1"/>
  <c r="R387" i="3"/>
  <c r="R353" i="3"/>
  <c r="R281" i="3"/>
  <c r="R264" i="3"/>
  <c r="R241" i="3"/>
  <c r="AE410" i="3"/>
  <c r="AE409" i="2"/>
  <c r="AE570" i="2" s="1"/>
  <c r="AE387" i="3"/>
  <c r="AE353" i="3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AB191" i="2" s="1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K215" i="3"/>
  <c r="AD554" i="3"/>
  <c r="AD623" i="3" s="1"/>
  <c r="AD554" i="2"/>
  <c r="AD623" i="2" s="1"/>
  <c r="C554" i="5"/>
  <c r="C623" i="5" s="1"/>
  <c r="C211" i="3"/>
  <c r="Y287" i="5"/>
  <c r="Y546" i="5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AD531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533" i="5" s="1"/>
  <c r="Q204" i="3"/>
  <c r="F420" i="3"/>
  <c r="F372" i="3"/>
  <c r="F371" i="3" s="1"/>
  <c r="F371" i="2"/>
  <c r="AD394" i="3"/>
  <c r="AD393" i="2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77" i="1" s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P393" i="5"/>
  <c r="P564" i="5" s="1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AE211" i="3"/>
  <c r="AE194" i="3"/>
  <c r="X263" i="3"/>
  <c r="X219" i="1"/>
  <c r="X217" i="1" s="1"/>
  <c r="X531" i="1" s="1"/>
  <c r="H215" i="3"/>
  <c r="X393" i="1"/>
  <c r="X564" i="1" s="1"/>
  <c r="J275" i="3"/>
  <c r="J243" i="3"/>
  <c r="J532" i="1"/>
  <c r="Q233" i="3"/>
  <c r="Q203" i="3"/>
  <c r="Q202" i="5"/>
  <c r="Q528" i="5" s="1"/>
  <c r="F396" i="3"/>
  <c r="AD381" i="3"/>
  <c r="AD380" i="2"/>
  <c r="U563" i="5"/>
  <c r="U562" i="5" s="1"/>
  <c r="U627" i="5" s="1"/>
  <c r="C221" i="3"/>
  <c r="C198" i="3"/>
  <c r="Y238" i="3"/>
  <c r="Y237" i="3" s="1"/>
  <c r="Y237" i="5"/>
  <c r="Y230" i="5" s="1"/>
  <c r="Y534" i="5" s="1"/>
  <c r="Y210" i="3"/>
  <c r="AD281" i="3"/>
  <c r="AD264" i="3"/>
  <c r="AD241" i="3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204" i="3"/>
  <c r="T255" i="3"/>
  <c r="T539" i="3" s="1"/>
  <c r="T539" i="5"/>
  <c r="T229" i="3"/>
  <c r="T214" i="3"/>
  <c r="T213" i="3" s="1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415" i="1" s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P562" i="5" s="1"/>
  <c r="P627" i="5" s="1"/>
  <c r="V292" i="3"/>
  <c r="V291" i="2"/>
  <c r="V191" i="2" s="1"/>
  <c r="V550" i="2"/>
  <c r="AE294" i="3"/>
  <c r="AE552" i="2"/>
  <c r="AE621" i="2" s="1"/>
  <c r="G238" i="3"/>
  <c r="G237" i="5"/>
  <c r="G230" i="5" s="1"/>
  <c r="G534" i="5" s="1"/>
  <c r="G210" i="3"/>
  <c r="Q281" i="3"/>
  <c r="Q264" i="3"/>
  <c r="Q241" i="3"/>
  <c r="AE255" i="3"/>
  <c r="AE539" i="3" s="1"/>
  <c r="AE539" i="5"/>
  <c r="AE229" i="3"/>
  <c r="AE214" i="3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570" i="2" s="1"/>
  <c r="AD387" i="3"/>
  <c r="AD353" i="3"/>
  <c r="L281" i="3"/>
  <c r="L264" i="3"/>
  <c r="L241" i="3"/>
  <c r="AC236" i="3"/>
  <c r="AC224" i="3"/>
  <c r="AC197" i="3"/>
  <c r="E404" i="3"/>
  <c r="E386" i="3"/>
  <c r="E385" i="2"/>
  <c r="E561" i="2" s="1"/>
  <c r="E363" i="3"/>
  <c r="E328" i="2"/>
  <c r="R418" i="3"/>
  <c r="R417" i="2"/>
  <c r="R573" i="2" s="1"/>
  <c r="R395" i="3"/>
  <c r="R378" i="3"/>
  <c r="R377" i="2"/>
  <c r="R356" i="3"/>
  <c r="R355" i="2"/>
  <c r="R283" i="3"/>
  <c r="R259" i="3"/>
  <c r="AE413" i="3"/>
  <c r="AE390" i="3"/>
  <c r="AE370" i="3"/>
  <c r="AE352" i="3"/>
  <c r="L422" i="3"/>
  <c r="L400" i="3"/>
  <c r="L566" i="3" s="1"/>
  <c r="L566" i="2"/>
  <c r="L382" i="3"/>
  <c r="L361" i="3"/>
  <c r="P546" i="1"/>
  <c r="P287" i="1"/>
  <c r="P267" i="3"/>
  <c r="P237" i="1"/>
  <c r="P230" i="1" s="1"/>
  <c r="P534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564" i="2" s="1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AC526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R217" i="1" s="1"/>
  <c r="R531" i="1" s="1"/>
  <c r="AE403" i="3"/>
  <c r="AE381" i="3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531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F293" i="3"/>
  <c r="F551" i="3" s="1"/>
  <c r="F551" i="2"/>
  <c r="W293" i="3"/>
  <c r="W551" i="3" s="1"/>
  <c r="W551" i="2"/>
  <c r="AC548" i="5"/>
  <c r="AC239" i="3"/>
  <c r="AC211" i="3"/>
  <c r="AC194" i="3"/>
  <c r="E406" i="3"/>
  <c r="E384" i="3"/>
  <c r="E560" i="2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397" i="3"/>
  <c r="AE372" i="3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R542" i="1" s="1"/>
  <c r="AE423" i="3"/>
  <c r="AE574" i="2"/>
  <c r="AE631" i="2" s="1"/>
  <c r="AE405" i="3"/>
  <c r="AE379" i="3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P526" i="5" s="1"/>
  <c r="Z393" i="1"/>
  <c r="Z564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AB531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534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AE298" i="1" s="1"/>
  <c r="J286" i="3"/>
  <c r="J544" i="3" s="1"/>
  <c r="J618" i="3" s="1"/>
  <c r="J544" i="2"/>
  <c r="G236" i="3"/>
  <c r="G224" i="3"/>
  <c r="G197" i="3"/>
  <c r="Q283" i="3"/>
  <c r="Q259" i="3"/>
  <c r="AE235" i="3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D531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69" i="1" s="1"/>
  <c r="K543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AE207" i="3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Y233" i="3"/>
  <c r="Y203" i="3"/>
  <c r="Y202" i="3" s="1"/>
  <c r="Y528" i="3" s="1"/>
  <c r="Y202" i="5"/>
  <c r="Y528" i="5" s="1"/>
  <c r="AD276" i="3"/>
  <c r="AD261" i="3"/>
  <c r="AD260" i="1"/>
  <c r="AD258" i="1" s="1"/>
  <c r="AD542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265" i="3"/>
  <c r="Q242" i="3"/>
  <c r="AE238" i="3"/>
  <c r="AE237" i="5"/>
  <c r="AE230" i="5" s="1"/>
  <c r="AE534" i="5" s="1"/>
  <c r="AE210" i="3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F416" i="3"/>
  <c r="F572" i="3" s="1"/>
  <c r="F572" i="2"/>
  <c r="F571" i="2" s="1"/>
  <c r="F630" i="2" s="1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G528" i="5" s="1"/>
  <c r="Q276" i="3"/>
  <c r="Q261" i="3"/>
  <c r="Q260" i="1"/>
  <c r="Q258" i="1" s="1"/>
  <c r="Q542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AC531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395" i="3"/>
  <c r="L378" i="3"/>
  <c r="L377" i="2"/>
  <c r="L356" i="3"/>
  <c r="L355" i="2"/>
  <c r="P283" i="3"/>
  <c r="P259" i="3"/>
  <c r="P546" i="5"/>
  <c r="P287" i="5"/>
  <c r="P234" i="3"/>
  <c r="P207" i="3"/>
  <c r="V417" i="5"/>
  <c r="V573" i="5" s="1"/>
  <c r="V571" i="5" s="1"/>
  <c r="V630" i="5" s="1"/>
  <c r="U548" i="5"/>
  <c r="U239" i="3"/>
  <c r="U211" i="3"/>
  <c r="U194" i="3"/>
  <c r="K286" i="3"/>
  <c r="K544" i="3" s="1"/>
  <c r="K618" i="3" s="1"/>
  <c r="K544" i="2"/>
  <c r="AB285" i="3"/>
  <c r="AB262" i="3"/>
  <c r="U286" i="3"/>
  <c r="U544" i="3" s="1"/>
  <c r="U618" i="3" s="1"/>
  <c r="U544" i="2"/>
  <c r="F408" i="3"/>
  <c r="F569" i="3" s="1"/>
  <c r="F569" i="2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AE351" i="3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567" i="2" s="1"/>
  <c r="E565" i="2" s="1"/>
  <c r="E628" i="2" s="1"/>
  <c r="E376" i="3"/>
  <c r="E354" i="3"/>
  <c r="R420" i="3"/>
  <c r="R402" i="3"/>
  <c r="R401" i="2"/>
  <c r="R567" i="2" s="1"/>
  <c r="R376" i="3"/>
  <c r="R354" i="3"/>
  <c r="R547" i="1"/>
  <c r="R265" i="3"/>
  <c r="R242" i="3"/>
  <c r="AE411" i="3"/>
  <c r="AE388" i="3"/>
  <c r="AE365" i="3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557" i="5" s="1"/>
  <c r="V556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G286" i="3"/>
  <c r="G544" i="3" s="1"/>
  <c r="G618" i="3" s="1"/>
  <c r="G544" i="2"/>
  <c r="P286" i="3"/>
  <c r="P544" i="3" s="1"/>
  <c r="P618" i="3" s="1"/>
  <c r="P544" i="2"/>
  <c r="H286" i="3"/>
  <c r="H544" i="3" s="1"/>
  <c r="H618" i="3" s="1"/>
  <c r="H544" i="2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387" i="3"/>
  <c r="E353" i="3"/>
  <c r="R419" i="3"/>
  <c r="R396" i="3"/>
  <c r="R375" i="3"/>
  <c r="R374" i="3" s="1"/>
  <c r="R374" i="2"/>
  <c r="R273" i="3"/>
  <c r="R272" i="1"/>
  <c r="R270" i="1" s="1"/>
  <c r="R269" i="1" s="1"/>
  <c r="R543" i="1" s="1"/>
  <c r="R250" i="3"/>
  <c r="AE419" i="3"/>
  <c r="AE396" i="3"/>
  <c r="AE375" i="3"/>
  <c r="AE374" i="2"/>
  <c r="L410" i="3"/>
  <c r="L409" i="2"/>
  <c r="L570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D528" i="5" s="1"/>
  <c r="T228" i="3"/>
  <c r="T208" i="3"/>
  <c r="T196" i="3"/>
  <c r="T195" i="5"/>
  <c r="T193" i="5" s="1"/>
  <c r="T526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AB528" i="5" s="1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G531" i="5" s="1"/>
  <c r="Q554" i="1"/>
  <c r="Q623" i="1" s="1"/>
  <c r="Q280" i="3"/>
  <c r="Q279" i="1"/>
  <c r="Q277" i="1" s="1"/>
  <c r="Q249" i="3"/>
  <c r="AE231" i="3"/>
  <c r="AE212" i="3"/>
  <c r="AE200" i="3"/>
  <c r="X287" i="1"/>
  <c r="X546" i="1"/>
  <c r="X545" i="1" s="1"/>
  <c r="X619" i="1" s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D529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G526" i="5" s="1"/>
  <c r="Q263" i="3"/>
  <c r="Q219" i="1"/>
  <c r="Q217" i="1" s="1"/>
  <c r="Q531" i="1" s="1"/>
  <c r="AE256" i="3"/>
  <c r="AE540" i="3" s="1"/>
  <c r="AE540" i="5"/>
  <c r="AE227" i="3"/>
  <c r="AE226" i="5"/>
  <c r="AE533" i="5" s="1"/>
  <c r="AE204" i="3"/>
  <c r="X275" i="3"/>
  <c r="X243" i="3"/>
  <c r="X532" i="1"/>
  <c r="H233" i="3"/>
  <c r="H203" i="3"/>
  <c r="H202" i="5"/>
  <c r="H528" i="5" s="1"/>
  <c r="J263" i="3"/>
  <c r="J219" i="1"/>
  <c r="J217" i="1" s="1"/>
  <c r="J531" i="1" s="1"/>
  <c r="Q215" i="3"/>
  <c r="F419" i="3"/>
  <c r="F357" i="3"/>
  <c r="AD351" i="3"/>
  <c r="AD350" i="2"/>
  <c r="L275" i="3"/>
  <c r="C238" i="3"/>
  <c r="C237" i="3" s="1"/>
  <c r="C237" i="5"/>
  <c r="C230" i="5" s="1"/>
  <c r="C534" i="5" s="1"/>
  <c r="C210" i="3"/>
  <c r="Y221" i="3"/>
  <c r="Y198" i="3"/>
  <c r="AD273" i="3"/>
  <c r="AD272" i="1"/>
  <c r="AD270" i="1" s="1"/>
  <c r="AD269" i="1" s="1"/>
  <c r="AD543" i="1" s="1"/>
  <c r="AD250" i="3"/>
  <c r="D231" i="3"/>
  <c r="D212" i="3"/>
  <c r="D200" i="3"/>
  <c r="T221" i="3"/>
  <c r="T198" i="3"/>
  <c r="AC294" i="3"/>
  <c r="AC552" i="2"/>
  <c r="AC621" i="2" s="1"/>
  <c r="Z278" i="3"/>
  <c r="Z248" i="3"/>
  <c r="K278" i="3"/>
  <c r="K248" i="3"/>
  <c r="AB563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AE415" i="1" s="1"/>
  <c r="G256" i="3"/>
  <c r="G540" i="3" s="1"/>
  <c r="G540" i="5"/>
  <c r="G227" i="3"/>
  <c r="G226" i="5"/>
  <c r="G533" i="5" s="1"/>
  <c r="G204" i="3"/>
  <c r="Q285" i="3"/>
  <c r="Q262" i="3"/>
  <c r="AE233" i="3"/>
  <c r="AE203" i="3"/>
  <c r="AE202" i="5"/>
  <c r="AE528" i="5" s="1"/>
  <c r="X282" i="3"/>
  <c r="X251" i="3"/>
  <c r="H547" i="5"/>
  <c r="H232" i="3"/>
  <c r="H220" i="3"/>
  <c r="H219" i="5"/>
  <c r="H217" i="5" s="1"/>
  <c r="H531" i="5" s="1"/>
  <c r="X359" i="1"/>
  <c r="X358" i="1" s="1"/>
  <c r="X349" i="1" s="1"/>
  <c r="X299" i="1" s="1"/>
  <c r="X298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265" i="3"/>
  <c r="K242" i="3"/>
  <c r="AB548" i="5"/>
  <c r="AB239" i="3"/>
  <c r="AB211" i="3"/>
  <c r="AB194" i="3"/>
  <c r="N292" i="3"/>
  <c r="N550" i="2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1"/>
  <c r="Q270" i="1" s="1"/>
  <c r="Q250" i="3"/>
  <c r="AA286" i="3"/>
  <c r="AA544" i="3" s="1"/>
  <c r="AA618" i="3" s="1"/>
  <c r="AA544" i="2"/>
  <c r="AE236" i="3"/>
  <c r="AE224" i="3"/>
  <c r="AE197" i="3"/>
  <c r="X273" i="3"/>
  <c r="X272" i="1"/>
  <c r="X270" i="1" s="1"/>
  <c r="X250" i="3"/>
  <c r="H231" i="3"/>
  <c r="H212" i="3"/>
  <c r="H200" i="3"/>
  <c r="J273" i="3"/>
  <c r="J272" i="1"/>
  <c r="J270" i="1" s="1"/>
  <c r="J250" i="3"/>
  <c r="Q231" i="3"/>
  <c r="Q212" i="3"/>
  <c r="Q200" i="3"/>
  <c r="F392" i="3"/>
  <c r="F563" i="3" s="1"/>
  <c r="F563" i="2"/>
  <c r="AD398" i="3"/>
  <c r="L219" i="1"/>
  <c r="L217" i="1" s="1"/>
  <c r="F404" i="3"/>
  <c r="F386" i="3"/>
  <c r="F385" i="2"/>
  <c r="F561" i="2" s="1"/>
  <c r="F363" i="3"/>
  <c r="F328" i="2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AC529" i="5" s="1"/>
  <c r="E418" i="3"/>
  <c r="E417" i="2"/>
  <c r="E415" i="2" s="1"/>
  <c r="E395" i="3"/>
  <c r="E378" i="3"/>
  <c r="E377" i="2"/>
  <c r="E356" i="3"/>
  <c r="E355" i="2"/>
  <c r="R404" i="3"/>
  <c r="R386" i="3"/>
  <c r="R385" i="2"/>
  <c r="R561" i="2" s="1"/>
  <c r="R363" i="3"/>
  <c r="R328" i="2"/>
  <c r="R548" i="1"/>
  <c r="R271" i="3"/>
  <c r="R245" i="3"/>
  <c r="R244" i="1"/>
  <c r="R240" i="1" s="1"/>
  <c r="AE422" i="3"/>
  <c r="AE400" i="3"/>
  <c r="AE566" i="2"/>
  <c r="AE565" i="2" s="1"/>
  <c r="AE628" i="2" s="1"/>
  <c r="AE382" i="3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Z557" i="1" s="1"/>
  <c r="Z556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2"/>
  <c r="F360" i="3"/>
  <c r="F359" i="2"/>
  <c r="F358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369" i="3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564" i="2" s="1"/>
  <c r="AE369" i="3"/>
  <c r="AE368" i="2"/>
  <c r="L412" i="3"/>
  <c r="L394" i="3"/>
  <c r="L393" i="2"/>
  <c r="L564" i="2" s="1"/>
  <c r="L369" i="3"/>
  <c r="L368" i="2"/>
  <c r="P275" i="3"/>
  <c r="P243" i="3"/>
  <c r="P532" i="1"/>
  <c r="P233" i="3"/>
  <c r="P203" i="3"/>
  <c r="P202" i="5"/>
  <c r="O393" i="5"/>
  <c r="O564" i="5" s="1"/>
  <c r="Z293" i="3"/>
  <c r="Z551" i="3" s="1"/>
  <c r="Z551" i="2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1"/>
  <c r="AB258" i="1" s="1"/>
  <c r="AB542" i="1" s="1"/>
  <c r="T554" i="3"/>
  <c r="T623" i="3" s="1"/>
  <c r="T554" i="2"/>
  <c r="T623" i="2" s="1"/>
  <c r="AA393" i="5"/>
  <c r="AA564" i="5" s="1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533" i="5" s="1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P529" i="5" s="1"/>
  <c r="Z417" i="1"/>
  <c r="U547" i="5"/>
  <c r="U232" i="3"/>
  <c r="U220" i="3"/>
  <c r="U219" i="5"/>
  <c r="U217" i="5" s="1"/>
  <c r="U531" i="5" s="1"/>
  <c r="AB554" i="1"/>
  <c r="AB623" i="1" s="1"/>
  <c r="AB280" i="3"/>
  <c r="AB279" i="1"/>
  <c r="AB277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357" i="3"/>
  <c r="R284" i="3"/>
  <c r="R268" i="3"/>
  <c r="R246" i="3"/>
  <c r="R226" i="1"/>
  <c r="R533" i="1" s="1"/>
  <c r="AE414" i="3"/>
  <c r="AE392" i="3"/>
  <c r="AE563" i="2"/>
  <c r="AE357" i="3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K293" i="3"/>
  <c r="K551" i="3" s="1"/>
  <c r="K551" i="2"/>
  <c r="AB275" i="3"/>
  <c r="AB243" i="3"/>
  <c r="AB532" i="1"/>
  <c r="T293" i="3"/>
  <c r="T551" i="3" s="1"/>
  <c r="T551" i="2"/>
  <c r="T549" i="2" s="1"/>
  <c r="T620" i="2" s="1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J31" i="65"/>
  <c r="J460" i="65" s="1"/>
  <c r="Z35" i="65"/>
  <c r="Z31" i="65" s="1"/>
  <c r="J35" i="65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N31" i="65"/>
  <c r="N460" i="65" s="1"/>
  <c r="AD35" i="65"/>
  <c r="AD31" i="65" s="1"/>
  <c r="N35" i="65"/>
  <c r="U35" i="65"/>
  <c r="U31" i="65" s="1"/>
  <c r="U460" i="65" s="1"/>
  <c r="E35" i="65"/>
  <c r="E31" i="65" s="1"/>
  <c r="E460" i="65" s="1"/>
  <c r="E457" i="65" s="1"/>
  <c r="M80" i="3"/>
  <c r="E8" i="3"/>
  <c r="O69" i="3"/>
  <c r="O68" i="3" s="1"/>
  <c r="F80" i="1"/>
  <c r="F465" i="1" s="1"/>
  <c r="T80" i="1"/>
  <c r="T465" i="1" s="1"/>
  <c r="AA80" i="5"/>
  <c r="AA465" i="5" s="1"/>
  <c r="AD8" i="1"/>
  <c r="AD458" i="1" s="1"/>
  <c r="AC8" i="5"/>
  <c r="M604" i="65"/>
  <c r="M658" i="65" s="1"/>
  <c r="T8" i="3"/>
  <c r="W613" i="65"/>
  <c r="W659" i="65" s="1"/>
  <c r="I122" i="2"/>
  <c r="I111" i="2" s="1"/>
  <c r="M471" i="65"/>
  <c r="O557" i="65"/>
  <c r="O556" i="65" s="1"/>
  <c r="O298" i="65"/>
  <c r="O297" i="65" s="1"/>
  <c r="AE557" i="65"/>
  <c r="AE556" i="65" s="1"/>
  <c r="AE298" i="65"/>
  <c r="G557" i="65"/>
  <c r="AA557" i="65"/>
  <c r="AA556" i="65" s="1"/>
  <c r="AA298" i="65"/>
  <c r="N69" i="3"/>
  <c r="N68" i="3" s="1"/>
  <c r="J69" i="3"/>
  <c r="J68" i="3" s="1"/>
  <c r="E35" i="3"/>
  <c r="D8" i="3"/>
  <c r="Q80" i="5"/>
  <c r="Q465" i="5" s="1"/>
  <c r="AB80" i="1"/>
  <c r="AB465" i="1" s="1"/>
  <c r="Z122" i="2"/>
  <c r="F458" i="65"/>
  <c r="F457" i="65" s="1"/>
  <c r="F7" i="65"/>
  <c r="M557" i="65"/>
  <c r="M556" i="65" s="1"/>
  <c r="M298" i="65"/>
  <c r="M297" i="65" s="1"/>
  <c r="Q620" i="65"/>
  <c r="Q613" i="65" s="1"/>
  <c r="Q659" i="65" s="1"/>
  <c r="Q524" i="65"/>
  <c r="Z458" i="65"/>
  <c r="U457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Q557" i="65"/>
  <c r="Q556" i="65" s="1"/>
  <c r="Q298" i="65"/>
  <c r="Q297" i="65" s="1"/>
  <c r="AA524" i="65"/>
  <c r="K557" i="65"/>
  <c r="K556" i="65" s="1"/>
  <c r="K298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604" i="65" s="1"/>
  <c r="U658" i="65" s="1"/>
  <c r="U471" i="65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X8" i="3"/>
  <c r="M69" i="3"/>
  <c r="M68" i="3" s="1"/>
  <c r="K69" i="3"/>
  <c r="K68" i="3" s="1"/>
  <c r="U8" i="2"/>
  <c r="U458" i="2" s="1"/>
  <c r="E8" i="2"/>
  <c r="E458" i="2" s="1"/>
  <c r="V458" i="65"/>
  <c r="V457" i="65" s="1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E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Z557" i="65"/>
  <c r="Z556" i="65" s="1"/>
  <c r="Z298" i="65"/>
  <c r="Z297" i="65" s="1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P557" i="65"/>
  <c r="P556" i="65" s="1"/>
  <c r="P298" i="65"/>
  <c r="P297" i="65" s="1"/>
  <c r="K463" i="65"/>
  <c r="K602" i="65" s="1"/>
  <c r="E605" i="65"/>
  <c r="E604" i="65" s="1"/>
  <c r="E658" i="65" s="1"/>
  <c r="D620" i="65"/>
  <c r="D613" i="65" s="1"/>
  <c r="D659" i="65" s="1"/>
  <c r="D524" i="65"/>
  <c r="N299" i="65"/>
  <c r="S8" i="3"/>
  <c r="U80" i="1"/>
  <c r="D497" i="3"/>
  <c r="D608" i="3" s="1"/>
  <c r="AD520" i="3"/>
  <c r="AD612" i="3" s="1"/>
  <c r="O458" i="65"/>
  <c r="O457" i="65" s="1"/>
  <c r="O7" i="65"/>
  <c r="O5" i="65" s="1"/>
  <c r="L458" i="65"/>
  <c r="L457" i="65" s="1"/>
  <c r="L7" i="65"/>
  <c r="L5" i="65" s="1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R557" i="65"/>
  <c r="R556" i="65" s="1"/>
  <c r="R298" i="65"/>
  <c r="W557" i="65"/>
  <c r="W556" i="65" s="1"/>
  <c r="W298" i="65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N7" i="65"/>
  <c r="N5" i="65" s="1"/>
  <c r="Y7" i="65"/>
  <c r="Z464" i="65"/>
  <c r="Z463" i="65" s="1"/>
  <c r="Z602" i="65" s="1"/>
  <c r="Z67" i="65"/>
  <c r="X67" i="65"/>
  <c r="U557" i="65"/>
  <c r="U556" i="65" s="1"/>
  <c r="U298" i="65"/>
  <c r="U297" i="65" s="1"/>
  <c r="AE524" i="65"/>
  <c r="U620" i="65"/>
  <c r="U613" i="65" s="1"/>
  <c r="U659" i="65" s="1"/>
  <c r="U524" i="65"/>
  <c r="M7" i="65"/>
  <c r="M5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J457" i="65" s="1"/>
  <c r="J7" i="65"/>
  <c r="U7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Q604" i="65" s="1"/>
  <c r="Q658" i="65" s="1"/>
  <c r="Q471" i="65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H5" i="65" s="1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X557" i="65"/>
  <c r="X556" i="65" s="1"/>
  <c r="X298" i="65"/>
  <c r="X297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Y472" i="2"/>
  <c r="Y605" i="2" s="1"/>
  <c r="T122" i="2"/>
  <c r="E35" i="2"/>
  <c r="E31" i="2" s="1"/>
  <c r="E460" i="2" s="1"/>
  <c r="D269" i="1"/>
  <c r="D543" i="1" s="1"/>
  <c r="J80" i="1"/>
  <c r="J465" i="1" s="1"/>
  <c r="D31" i="1"/>
  <c r="D460" i="1" s="1"/>
  <c r="AE407" i="2"/>
  <c r="Y122" i="2"/>
  <c r="Y111" i="2" s="1"/>
  <c r="U122" i="2"/>
  <c r="U111" i="2" s="1"/>
  <c r="Q122" i="2"/>
  <c r="Q111" i="2" s="1"/>
  <c r="P122" i="2"/>
  <c r="P111" i="2" s="1"/>
  <c r="K122" i="2"/>
  <c r="K111" i="2" s="1"/>
  <c r="J122" i="2"/>
  <c r="J111" i="2" s="1"/>
  <c r="O122" i="2"/>
  <c r="O111" i="2" s="1"/>
  <c r="I472" i="2"/>
  <c r="I605" i="2" s="1"/>
  <c r="I478" i="2"/>
  <c r="I606" i="2" s="1"/>
  <c r="H472" i="3"/>
  <c r="H605" i="3" s="1"/>
  <c r="S567" i="2"/>
  <c r="S565" i="2" s="1"/>
  <c r="S628" i="2" s="1"/>
  <c r="S399" i="2"/>
  <c r="H8" i="3"/>
  <c r="V35" i="3"/>
  <c r="G69" i="3"/>
  <c r="G68" i="3" s="1"/>
  <c r="Y69" i="3"/>
  <c r="Y68" i="3" s="1"/>
  <c r="J8" i="3"/>
  <c r="AC69" i="3"/>
  <c r="AC68" i="3" s="1"/>
  <c r="D69" i="3"/>
  <c r="D68" i="3" s="1"/>
  <c r="M8" i="2"/>
  <c r="M458" i="2" s="1"/>
  <c r="J69" i="2"/>
  <c r="J68" i="2" s="1"/>
  <c r="J464" i="2" s="1"/>
  <c r="I80" i="5"/>
  <c r="I465" i="5" s="1"/>
  <c r="AB80" i="2"/>
  <c r="AB465" i="2" s="1"/>
  <c r="X80" i="2"/>
  <c r="X465" i="2" s="1"/>
  <c r="N80" i="3"/>
  <c r="Y8" i="3"/>
  <c r="J35" i="3"/>
  <c r="J31" i="3" s="1"/>
  <c r="E69" i="3"/>
  <c r="E68" i="3" s="1"/>
  <c r="P35" i="3"/>
  <c r="G35" i="2"/>
  <c r="G31" i="2" s="1"/>
  <c r="G460" i="2" s="1"/>
  <c r="V573" i="2"/>
  <c r="V571" i="2" s="1"/>
  <c r="V630" i="2" s="1"/>
  <c r="V415" i="2"/>
  <c r="K391" i="2"/>
  <c r="R80" i="3"/>
  <c r="I69" i="3"/>
  <c r="I68" i="3" s="1"/>
  <c r="AB8" i="3"/>
  <c r="L8" i="3"/>
  <c r="O80" i="3"/>
  <c r="W8" i="3"/>
  <c r="F35" i="2"/>
  <c r="F31" i="2" s="1"/>
  <c r="F460" i="2" s="1"/>
  <c r="Q564" i="1"/>
  <c r="Q562" i="1" s="1"/>
  <c r="Q627" i="1" s="1"/>
  <c r="T8" i="1"/>
  <c r="T458" i="1" s="1"/>
  <c r="C545" i="5"/>
  <c r="C619" i="5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R464" i="2" s="1"/>
  <c r="AD8" i="5"/>
  <c r="AD458" i="5" s="1"/>
  <c r="H562" i="2"/>
  <c r="H627" i="2" s="1"/>
  <c r="M415" i="2"/>
  <c r="P383" i="2"/>
  <c r="Y35" i="5"/>
  <c r="Y31" i="5" s="1"/>
  <c r="Y460" i="5" s="1"/>
  <c r="AE8" i="5"/>
  <c r="H8" i="5"/>
  <c r="H458" i="5" s="1"/>
  <c r="AE478" i="1"/>
  <c r="AE606" i="1" s="1"/>
  <c r="T478" i="1"/>
  <c r="T606" i="1" s="1"/>
  <c r="V35" i="2"/>
  <c r="V31" i="2" s="1"/>
  <c r="V460" i="2" s="1"/>
  <c r="G8" i="2"/>
  <c r="G458" i="2" s="1"/>
  <c r="H8" i="2"/>
  <c r="H458" i="2" s="1"/>
  <c r="T8" i="2"/>
  <c r="T458" i="2" s="1"/>
  <c r="S80" i="1"/>
  <c r="S465" i="1" s="1"/>
  <c r="E35" i="5"/>
  <c r="E31" i="5" s="1"/>
  <c r="E460" i="5" s="1"/>
  <c r="F8" i="2"/>
  <c r="AE8" i="2"/>
  <c r="N80" i="1"/>
  <c r="N465" i="1" s="1"/>
  <c r="R8" i="1"/>
  <c r="R458" i="1" s="1"/>
  <c r="O349" i="2"/>
  <c r="L35" i="5"/>
  <c r="L31" i="5" s="1"/>
  <c r="L460" i="5" s="1"/>
  <c r="AC35" i="5"/>
  <c r="AC31" i="5" s="1"/>
  <c r="AC460" i="5" s="1"/>
  <c r="N35" i="5"/>
  <c r="N31" i="5" s="1"/>
  <c r="N460" i="5" s="1"/>
  <c r="Y31" i="1"/>
  <c r="Y460" i="1" s="1"/>
  <c r="AD80" i="5"/>
  <c r="AD465" i="5" s="1"/>
  <c r="F69" i="2"/>
  <c r="F68" i="2" s="1"/>
  <c r="F464" i="2" s="1"/>
  <c r="P391" i="2"/>
  <c r="H80" i="5"/>
  <c r="H465" i="5" s="1"/>
  <c r="Z383" i="2"/>
  <c r="M301" i="2"/>
  <c r="M300" i="2" s="1"/>
  <c r="M571" i="2"/>
  <c r="M630" i="2" s="1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V391" i="1"/>
  <c r="S391" i="1"/>
  <c r="AB8" i="2"/>
  <c r="AB458" i="2" s="1"/>
  <c r="AC35" i="1"/>
  <c r="AC31" i="1" s="1"/>
  <c r="AC460" i="1" s="1"/>
  <c r="R80" i="5"/>
  <c r="R465" i="5" s="1"/>
  <c r="M80" i="1"/>
  <c r="M465" i="1" s="1"/>
  <c r="L80" i="5"/>
  <c r="L465" i="5" s="1"/>
  <c r="J8" i="1"/>
  <c r="J458" i="1" s="1"/>
  <c r="O69" i="5"/>
  <c r="O68" i="5" s="1"/>
  <c r="O464" i="5" s="1"/>
  <c r="Y565" i="2"/>
  <c r="Y628" i="2" s="1"/>
  <c r="S80" i="5"/>
  <c r="S465" i="5" s="1"/>
  <c r="K69" i="2"/>
  <c r="K68" i="2" s="1"/>
  <c r="K464" i="2" s="1"/>
  <c r="H415" i="2"/>
  <c r="S122" i="2"/>
  <c r="R122" i="2"/>
  <c r="H69" i="3"/>
  <c r="H68" i="3" s="1"/>
  <c r="U69" i="3"/>
  <c r="U68" i="3" s="1"/>
  <c r="V69" i="3"/>
  <c r="V68" i="3" s="1"/>
  <c r="I35" i="3"/>
  <c r="D80" i="3"/>
  <c r="AC35" i="3"/>
  <c r="P80" i="3"/>
  <c r="M8" i="3"/>
  <c r="J8" i="2"/>
  <c r="J458" i="2" s="1"/>
  <c r="AE69" i="2"/>
  <c r="AE68" i="2" s="1"/>
  <c r="U564" i="2"/>
  <c r="U391" i="2"/>
  <c r="H564" i="1"/>
  <c r="E564" i="1"/>
  <c r="E391" i="1"/>
  <c r="AA80" i="3"/>
  <c r="AB80" i="5"/>
  <c r="AB465" i="5" s="1"/>
  <c r="V80" i="5"/>
  <c r="V465" i="5" s="1"/>
  <c r="I80" i="3"/>
  <c r="AE69" i="3"/>
  <c r="AE68" i="3" s="1"/>
  <c r="Z8" i="3"/>
  <c r="T35" i="3"/>
  <c r="S69" i="3"/>
  <c r="S68" i="3" s="1"/>
  <c r="AB35" i="3"/>
  <c r="J80" i="2"/>
  <c r="J465" i="2" s="1"/>
  <c r="AA8" i="2"/>
  <c r="AA458" i="2" s="1"/>
  <c r="N8" i="1"/>
  <c r="N458" i="1" s="1"/>
  <c r="AE80" i="2"/>
  <c r="G80" i="1"/>
  <c r="G465" i="1" s="1"/>
  <c r="Q549" i="2"/>
  <c r="Q620" i="2" s="1"/>
  <c r="Z35" i="5"/>
  <c r="Z31" i="5" s="1"/>
  <c r="Z460" i="5" s="1"/>
  <c r="AA8" i="5"/>
  <c r="AA458" i="5" s="1"/>
  <c r="E69" i="2"/>
  <c r="E68" i="2" s="1"/>
  <c r="E464" i="2" s="1"/>
  <c r="AA367" i="2"/>
  <c r="AA558" i="2" s="1"/>
  <c r="V69" i="2"/>
  <c r="V68" i="2" s="1"/>
  <c r="V464" i="2" s="1"/>
  <c r="Q8" i="2"/>
  <c r="Q458" i="2" s="1"/>
  <c r="R391" i="5"/>
  <c r="X383" i="2"/>
  <c r="K383" i="2"/>
  <c r="S35" i="5"/>
  <c r="S31" i="5" s="1"/>
  <c r="S460" i="5" s="1"/>
  <c r="D80" i="5"/>
  <c r="D465" i="5" s="1"/>
  <c r="W69" i="3"/>
  <c r="W68" i="3" s="1"/>
  <c r="W464" i="3" s="1"/>
  <c r="L8" i="2"/>
  <c r="L458" i="2" s="1"/>
  <c r="M35" i="2"/>
  <c r="M31" i="2" s="1"/>
  <c r="M460" i="2" s="1"/>
  <c r="J35" i="2"/>
  <c r="J31" i="2" s="1"/>
  <c r="J460" i="2" s="1"/>
  <c r="U35" i="1"/>
  <c r="U31" i="1" s="1"/>
  <c r="U460" i="1" s="1"/>
  <c r="AE35" i="2"/>
  <c r="W8" i="2"/>
  <c r="W458" i="2" s="1"/>
  <c r="Z8" i="2"/>
  <c r="Z458" i="2" s="1"/>
  <c r="S8" i="1"/>
  <c r="S458" i="1" s="1"/>
  <c r="Z35" i="2"/>
  <c r="Z31" i="2" s="1"/>
  <c r="Z460" i="2" s="1"/>
  <c r="Y35" i="2"/>
  <c r="Y31" i="2" s="1"/>
  <c r="R35" i="5"/>
  <c r="R31" i="5" s="1"/>
  <c r="R460" i="5" s="1"/>
  <c r="J35" i="1"/>
  <c r="J31" i="1" s="1"/>
  <c r="J460" i="1" s="1"/>
  <c r="AA8" i="1"/>
  <c r="AA458" i="1" s="1"/>
  <c r="S80" i="2"/>
  <c r="I391" i="2"/>
  <c r="X35" i="1"/>
  <c r="X31" i="1" s="1"/>
  <c r="X460" i="1" s="1"/>
  <c r="H8" i="1"/>
  <c r="H458" i="1" s="1"/>
  <c r="Z80" i="3"/>
  <c r="S80" i="3"/>
  <c r="W80" i="3"/>
  <c r="AD8" i="3"/>
  <c r="W35" i="3"/>
  <c r="AD35" i="3"/>
  <c r="V35" i="1"/>
  <c r="V31" i="1" s="1"/>
  <c r="V80" i="1"/>
  <c r="V465" i="1" s="1"/>
  <c r="E8" i="5"/>
  <c r="E458" i="5" s="1"/>
  <c r="R35" i="1"/>
  <c r="R31" i="1" s="1"/>
  <c r="R460" i="1" s="1"/>
  <c r="R80" i="1"/>
  <c r="R465" i="1" s="1"/>
  <c r="P31" i="2"/>
  <c r="P460" i="2" s="1"/>
  <c r="G35" i="1"/>
  <c r="G31" i="1" s="1"/>
  <c r="G460" i="1" s="1"/>
  <c r="Y8" i="2"/>
  <c r="Y458" i="2" s="1"/>
  <c r="I349" i="2"/>
  <c r="W80" i="1"/>
  <c r="W465" i="1" s="1"/>
  <c r="G80" i="5"/>
  <c r="G465" i="5" s="1"/>
  <c r="G545" i="1"/>
  <c r="G619" i="1" s="1"/>
  <c r="Z80" i="5"/>
  <c r="Z465" i="5" s="1"/>
  <c r="AD80" i="2"/>
  <c r="AD465" i="2" s="1"/>
  <c r="G391" i="1"/>
  <c r="T80" i="5"/>
  <c r="T465" i="5" s="1"/>
  <c r="G415" i="2"/>
  <c r="P570" i="2"/>
  <c r="P568" i="2" s="1"/>
  <c r="P629" i="2" s="1"/>
  <c r="P407" i="2"/>
  <c r="V80" i="2"/>
  <c r="V465" i="2" s="1"/>
  <c r="Q35" i="1"/>
  <c r="Q31" i="1" s="1"/>
  <c r="J35" i="5"/>
  <c r="J31" i="5" s="1"/>
  <c r="J460" i="5" s="1"/>
  <c r="J8" i="5"/>
  <c r="J458" i="5" s="1"/>
  <c r="Q69" i="2"/>
  <c r="Q68" i="2" s="1"/>
  <c r="L80" i="1"/>
  <c r="L465" i="1" s="1"/>
  <c r="E8" i="1"/>
  <c r="E458" i="1" s="1"/>
  <c r="Y80" i="1"/>
  <c r="Y465" i="1" s="1"/>
  <c r="O80" i="1"/>
  <c r="O465" i="1" s="1"/>
  <c r="AB399" i="2"/>
  <c r="C80" i="3"/>
  <c r="C67" i="3" s="1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H69" i="5"/>
  <c r="H68" i="5" s="1"/>
  <c r="I571" i="2"/>
  <c r="I630" i="2" s="1"/>
  <c r="Y8" i="5"/>
  <c r="Y458" i="5" s="1"/>
  <c r="K8" i="5"/>
  <c r="K458" i="5" s="1"/>
  <c r="AE80" i="1"/>
  <c r="AE67" i="1" s="1"/>
  <c r="H35" i="1"/>
  <c r="H31" i="1" s="1"/>
  <c r="H460" i="1" s="1"/>
  <c r="H80" i="1"/>
  <c r="H465" i="1" s="1"/>
  <c r="W269" i="1"/>
  <c r="W543" i="1" s="1"/>
  <c r="C80" i="2"/>
  <c r="C465" i="2" s="1"/>
  <c r="Q80" i="2"/>
  <c r="Q465" i="2" s="1"/>
  <c r="Y559" i="2"/>
  <c r="Y626" i="2" s="1"/>
  <c r="F35" i="5"/>
  <c r="F31" i="5" s="1"/>
  <c r="F460" i="5" s="1"/>
  <c r="N407" i="2"/>
  <c r="AB69" i="2"/>
  <c r="AB68" i="2" s="1"/>
  <c r="AB464" i="2" s="1"/>
  <c r="AD122" i="2"/>
  <c r="AD111" i="2" s="1"/>
  <c r="Y478" i="2"/>
  <c r="Y606" i="2" s="1"/>
  <c r="N122" i="2"/>
  <c r="V69" i="5"/>
  <c r="V68" i="5" s="1"/>
  <c r="Z69" i="2"/>
  <c r="Z68" i="2" s="1"/>
  <c r="Z67" i="2" s="1"/>
  <c r="AB8" i="5"/>
  <c r="AB458" i="5" s="1"/>
  <c r="G8" i="5"/>
  <c r="G458" i="5" s="1"/>
  <c r="K80" i="1"/>
  <c r="K465" i="1" s="1"/>
  <c r="H269" i="1"/>
  <c r="H543" i="1" s="1"/>
  <c r="S8" i="5"/>
  <c r="S458" i="5" s="1"/>
  <c r="Y349" i="2"/>
  <c r="X69" i="5"/>
  <c r="X68" i="5" s="1"/>
  <c r="X464" i="5" s="1"/>
  <c r="X463" i="5" s="1"/>
  <c r="X602" i="5" s="1"/>
  <c r="H425" i="1"/>
  <c r="G425" i="1"/>
  <c r="X425" i="1"/>
  <c r="P425" i="1"/>
  <c r="L425" i="1"/>
  <c r="C489" i="2"/>
  <c r="C607" i="2" s="1"/>
  <c r="T472" i="3"/>
  <c r="T605" i="3" s="1"/>
  <c r="O472" i="2"/>
  <c r="O605" i="2" s="1"/>
  <c r="O478" i="2"/>
  <c r="O606" i="2" s="1"/>
  <c r="I531" i="1"/>
  <c r="S531" i="1"/>
  <c r="S530" i="1" s="1"/>
  <c r="F526" i="5"/>
  <c r="AA531" i="5"/>
  <c r="Z526" i="5"/>
  <c r="Z192" i="5"/>
  <c r="G80" i="2"/>
  <c r="G465" i="2" s="1"/>
  <c r="T542" i="1"/>
  <c r="O80" i="2"/>
  <c r="O465" i="2" s="1"/>
  <c r="Y531" i="1"/>
  <c r="M531" i="1"/>
  <c r="V531" i="5"/>
  <c r="H80" i="2"/>
  <c r="H465" i="2" s="1"/>
  <c r="L80" i="3"/>
  <c r="T80" i="2"/>
  <c r="T465" i="2" s="1"/>
  <c r="N526" i="5"/>
  <c r="F269" i="1"/>
  <c r="F543" i="1" s="1"/>
  <c r="AA531" i="1"/>
  <c r="AA530" i="1" s="1"/>
  <c r="K80" i="5"/>
  <c r="K465" i="5" s="1"/>
  <c r="P80" i="5"/>
  <c r="P465" i="5" s="1"/>
  <c r="N80" i="5"/>
  <c r="O542" i="1"/>
  <c r="N531" i="1"/>
  <c r="T80" i="3"/>
  <c r="AE80" i="3"/>
  <c r="AE526" i="5"/>
  <c r="F531" i="1"/>
  <c r="AA526" i="5"/>
  <c r="AA192" i="5"/>
  <c r="C542" i="1"/>
  <c r="AC542" i="1"/>
  <c r="Y80" i="2"/>
  <c r="M80" i="2"/>
  <c r="M465" i="2" s="1"/>
  <c r="N542" i="1"/>
  <c r="F80" i="2"/>
  <c r="F465" i="2" s="1"/>
  <c r="H102" i="3"/>
  <c r="H466" i="3" s="1"/>
  <c r="H468" i="3"/>
  <c r="H467" i="3" s="1"/>
  <c r="H603" i="3" s="1"/>
  <c r="AE458" i="3"/>
  <c r="M35" i="3"/>
  <c r="E102" i="3"/>
  <c r="E466" i="3" s="1"/>
  <c r="E468" i="3"/>
  <c r="E467" i="3" s="1"/>
  <c r="E603" i="3" s="1"/>
  <c r="K102" i="3"/>
  <c r="K466" i="3" s="1"/>
  <c r="K468" i="3"/>
  <c r="K467" i="3" s="1"/>
  <c r="K603" i="3" s="1"/>
  <c r="K80" i="3"/>
  <c r="F102" i="3"/>
  <c r="F466" i="3" s="1"/>
  <c r="F468" i="3"/>
  <c r="F467" i="3" s="1"/>
  <c r="F603" i="3" s="1"/>
  <c r="R618" i="2"/>
  <c r="V8" i="2"/>
  <c r="Y618" i="2"/>
  <c r="AD407" i="2"/>
  <c r="E618" i="2"/>
  <c r="N573" i="1"/>
  <c r="N571" i="1" s="1"/>
  <c r="N630" i="1" s="1"/>
  <c r="N415" i="1"/>
  <c r="I618" i="2"/>
  <c r="E557" i="5"/>
  <c r="E556" i="5" s="1"/>
  <c r="Y573" i="1"/>
  <c r="Y571" i="1" s="1"/>
  <c r="Y630" i="1" s="1"/>
  <c r="Y415" i="1"/>
  <c r="K573" i="1"/>
  <c r="K571" i="1" s="1"/>
  <c r="K630" i="1" s="1"/>
  <c r="K415" i="1"/>
  <c r="S531" i="5"/>
  <c r="P458" i="5"/>
  <c r="R80" i="2"/>
  <c r="R465" i="2" s="1"/>
  <c r="W458" i="5"/>
  <c r="G542" i="1"/>
  <c r="AC573" i="5"/>
  <c r="AC571" i="5" s="1"/>
  <c r="AC630" i="5" s="1"/>
  <c r="AC415" i="5"/>
  <c r="AC531" i="1"/>
  <c r="H102" i="2"/>
  <c r="H466" i="2" s="1"/>
  <c r="H468" i="2"/>
  <c r="H467" i="2" s="1"/>
  <c r="H603" i="2" s="1"/>
  <c r="C557" i="5"/>
  <c r="C556" i="5" s="1"/>
  <c r="C298" i="5"/>
  <c r="I415" i="5"/>
  <c r="I80" i="1"/>
  <c r="H80" i="3"/>
  <c r="T69" i="3"/>
  <c r="T68" i="3" s="1"/>
  <c r="R35" i="3"/>
  <c r="R8" i="3"/>
  <c r="Q8" i="3"/>
  <c r="Y102" i="3"/>
  <c r="Y466" i="3" s="1"/>
  <c r="Y468" i="3"/>
  <c r="Y467" i="3" s="1"/>
  <c r="Y603" i="3" s="1"/>
  <c r="Y35" i="3"/>
  <c r="V8" i="3"/>
  <c r="V468" i="3"/>
  <c r="V467" i="3" s="1"/>
  <c r="V603" i="3" s="1"/>
  <c r="V102" i="3"/>
  <c r="V466" i="3" s="1"/>
  <c r="AB102" i="3"/>
  <c r="AB466" i="3" s="1"/>
  <c r="AB468" i="3"/>
  <c r="AB467" i="3" s="1"/>
  <c r="AB603" i="3" s="1"/>
  <c r="G468" i="3"/>
  <c r="G467" i="3" s="1"/>
  <c r="G603" i="3" s="1"/>
  <c r="G102" i="3"/>
  <c r="G466" i="3" s="1"/>
  <c r="AA102" i="3"/>
  <c r="AA466" i="3" s="1"/>
  <c r="AA468" i="3"/>
  <c r="AA467" i="3" s="1"/>
  <c r="AA603" i="3" s="1"/>
  <c r="Z102" i="3"/>
  <c r="Z466" i="3" s="1"/>
  <c r="Z468" i="3"/>
  <c r="Z467" i="3" s="1"/>
  <c r="Z603" i="3" s="1"/>
  <c r="E80" i="3"/>
  <c r="P102" i="3"/>
  <c r="P466" i="3" s="1"/>
  <c r="P468" i="3"/>
  <c r="P467" i="3" s="1"/>
  <c r="P603" i="3" s="1"/>
  <c r="AA35" i="3"/>
  <c r="Z35" i="3"/>
  <c r="Z31" i="3" s="1"/>
  <c r="P69" i="3"/>
  <c r="P68" i="3" s="1"/>
  <c r="F69" i="3"/>
  <c r="F68" i="3" s="1"/>
  <c r="AD80" i="3"/>
  <c r="F8" i="3"/>
  <c r="L102" i="3"/>
  <c r="L466" i="3" s="1"/>
  <c r="L468" i="3"/>
  <c r="L467" i="3" s="1"/>
  <c r="L603" i="3" s="1"/>
  <c r="AB69" i="3"/>
  <c r="AB68" i="3" s="1"/>
  <c r="L35" i="3"/>
  <c r="O8" i="3"/>
  <c r="AD69" i="3"/>
  <c r="AD68" i="3" s="1"/>
  <c r="V464" i="1"/>
  <c r="F35" i="1"/>
  <c r="F31" i="1" s="1"/>
  <c r="F460" i="1" s="1"/>
  <c r="H618" i="2"/>
  <c r="G618" i="2"/>
  <c r="T69" i="2"/>
  <c r="T68" i="2" s="1"/>
  <c r="T618" i="2"/>
  <c r="M618" i="2"/>
  <c r="S35" i="1"/>
  <c r="S31" i="1" s="1"/>
  <c r="S460" i="1" s="1"/>
  <c r="Q35" i="5"/>
  <c r="Q31" i="5" s="1"/>
  <c r="Q460" i="5" s="1"/>
  <c r="G458" i="1"/>
  <c r="AC618" i="2"/>
  <c r="R464" i="1"/>
  <c r="U8" i="1"/>
  <c r="N464" i="1"/>
  <c r="E69" i="5"/>
  <c r="E68" i="5" s="1"/>
  <c r="L573" i="1"/>
  <c r="L571" i="1" s="1"/>
  <c r="L630" i="1" s="1"/>
  <c r="L415" i="1"/>
  <c r="AE102" i="2"/>
  <c r="AE466" i="2" s="1"/>
  <c r="AE468" i="2"/>
  <c r="AE467" i="2" s="1"/>
  <c r="AE603" i="2" s="1"/>
  <c r="J618" i="2"/>
  <c r="AD8" i="2"/>
  <c r="N31" i="2"/>
  <c r="N460" i="2" s="1"/>
  <c r="AC391" i="5"/>
  <c r="K35" i="2"/>
  <c r="K31" i="2" s="1"/>
  <c r="K460" i="2" s="1"/>
  <c r="Z391" i="5"/>
  <c r="AD391" i="1"/>
  <c r="I391" i="5"/>
  <c r="U573" i="5"/>
  <c r="U571" i="5" s="1"/>
  <c r="U630" i="5" s="1"/>
  <c r="U415" i="5"/>
  <c r="AD618" i="2"/>
  <c r="AC557" i="5"/>
  <c r="AC556" i="5" s="1"/>
  <c r="AC298" i="5"/>
  <c r="T415" i="5"/>
  <c r="AE573" i="5"/>
  <c r="AE571" i="5" s="1"/>
  <c r="AE630" i="5" s="1"/>
  <c r="AE415" i="5"/>
  <c r="M573" i="1"/>
  <c r="M571" i="1" s="1"/>
  <c r="M630" i="1" s="1"/>
  <c r="AD298" i="1"/>
  <c r="I557" i="5"/>
  <c r="I556" i="5" s="1"/>
  <c r="I298" i="5"/>
  <c r="V545" i="5"/>
  <c r="V619" i="5" s="1"/>
  <c r="M573" i="5"/>
  <c r="M571" i="5" s="1"/>
  <c r="M630" i="5" s="1"/>
  <c r="M415" i="5"/>
  <c r="F573" i="5"/>
  <c r="F571" i="5" s="1"/>
  <c r="F630" i="5" s="1"/>
  <c r="F415" i="5"/>
  <c r="F545" i="1"/>
  <c r="F619" i="1" s="1"/>
  <c r="I545" i="1"/>
  <c r="I619" i="1" s="1"/>
  <c r="T399" i="2"/>
  <c r="C557" i="1"/>
  <c r="C556" i="1" s="1"/>
  <c r="M545" i="5"/>
  <c r="M619" i="5" s="1"/>
  <c r="AD557" i="5"/>
  <c r="AD556" i="5" s="1"/>
  <c r="AD298" i="5"/>
  <c r="N391" i="1"/>
  <c r="X391" i="5"/>
  <c r="Y562" i="1"/>
  <c r="Y627" i="1" s="1"/>
  <c r="O391" i="1"/>
  <c r="F391" i="5"/>
  <c r="T391" i="2"/>
  <c r="N8" i="2"/>
  <c r="T573" i="1"/>
  <c r="T571" i="1" s="1"/>
  <c r="T630" i="1" s="1"/>
  <c r="T415" i="1"/>
  <c r="AB573" i="5"/>
  <c r="AB571" i="5" s="1"/>
  <c r="AB630" i="5" s="1"/>
  <c r="AB415" i="5"/>
  <c r="Y391" i="5"/>
  <c r="I464" i="1"/>
  <c r="U349" i="2"/>
  <c r="O568" i="2"/>
  <c r="O629" i="2" s="1"/>
  <c r="K69" i="5"/>
  <c r="K68" i="5" s="1"/>
  <c r="V562" i="2"/>
  <c r="V627" i="2" s="1"/>
  <c r="M464" i="1"/>
  <c r="Z80" i="1"/>
  <c r="D8" i="1"/>
  <c r="L573" i="5"/>
  <c r="L571" i="5" s="1"/>
  <c r="L630" i="5" s="1"/>
  <c r="L415" i="5"/>
  <c r="Q573" i="1"/>
  <c r="Q571" i="1" s="1"/>
  <c r="Q630" i="1" s="1"/>
  <c r="Q415" i="1"/>
  <c r="F545" i="5"/>
  <c r="F619" i="5" s="1"/>
  <c r="AD464" i="1"/>
  <c r="AD463" i="1" s="1"/>
  <c r="AD602" i="1" s="1"/>
  <c r="AD67" i="1"/>
  <c r="H557" i="1"/>
  <c r="H556" i="1" s="1"/>
  <c r="H298" i="1"/>
  <c r="I565" i="2"/>
  <c r="I628" i="2" s="1"/>
  <c r="V542" i="1"/>
  <c r="V545" i="1"/>
  <c r="V619" i="1" s="1"/>
  <c r="R8" i="5"/>
  <c r="M8" i="1"/>
  <c r="Z35" i="1"/>
  <c r="Z31" i="1" s="1"/>
  <c r="Z460" i="1" s="1"/>
  <c r="H69" i="2"/>
  <c r="H68" i="2" s="1"/>
  <c r="V102" i="2"/>
  <c r="V466" i="2" s="1"/>
  <c r="V468" i="2"/>
  <c r="V467" i="2" s="1"/>
  <c r="V603" i="2" s="1"/>
  <c r="N298" i="1"/>
  <c r="M557" i="5"/>
  <c r="M556" i="5" s="1"/>
  <c r="C573" i="1"/>
  <c r="C571" i="1" s="1"/>
  <c r="C630" i="1" s="1"/>
  <c r="M464" i="2"/>
  <c r="Z8" i="5"/>
  <c r="I562" i="1"/>
  <c r="I627" i="1" s="1"/>
  <c r="K35" i="5"/>
  <c r="K31" i="5" s="1"/>
  <c r="K460" i="5" s="1"/>
  <c r="AD573" i="1"/>
  <c r="AD571" i="1" s="1"/>
  <c r="AD630" i="1" s="1"/>
  <c r="N545" i="5"/>
  <c r="N619" i="5" s="1"/>
  <c r="J573" i="5"/>
  <c r="J571" i="5" s="1"/>
  <c r="J630" i="5" s="1"/>
  <c r="J415" i="5"/>
  <c r="J573" i="1"/>
  <c r="J571" i="1" s="1"/>
  <c r="J630" i="1" s="1"/>
  <c r="J415" i="1"/>
  <c r="Q391" i="2"/>
  <c r="C562" i="1"/>
  <c r="C627" i="1" s="1"/>
  <c r="W8" i="1"/>
  <c r="M31" i="1"/>
  <c r="M460" i="1" s="1"/>
  <c r="G383" i="2"/>
  <c r="K571" i="2"/>
  <c r="K630" i="2" s="1"/>
  <c r="AB35" i="5"/>
  <c r="AB31" i="5" s="1"/>
  <c r="G35" i="5"/>
  <c r="G31" i="5" s="1"/>
  <c r="G460" i="5" s="1"/>
  <c r="O559" i="2"/>
  <c r="O626" i="2" s="1"/>
  <c r="T35" i="5"/>
  <c r="T31" i="5" s="1"/>
  <c r="V399" i="2"/>
  <c r="J399" i="2"/>
  <c r="G407" i="2"/>
  <c r="AC349" i="2"/>
  <c r="AC568" i="2"/>
  <c r="AC629" i="2" s="1"/>
  <c r="V568" i="2"/>
  <c r="V629" i="2" s="1"/>
  <c r="R69" i="5"/>
  <c r="R68" i="5" s="1"/>
  <c r="U69" i="2"/>
  <c r="U68" i="2" s="1"/>
  <c r="J568" i="2"/>
  <c r="J629" i="2" s="1"/>
  <c r="AC415" i="2"/>
  <c r="AD35" i="5"/>
  <c r="AD31" i="5" s="1"/>
  <c r="AD460" i="5" s="1"/>
  <c r="X568" i="2"/>
  <c r="X629" i="2" s="1"/>
  <c r="K407" i="2"/>
  <c r="D69" i="2"/>
  <c r="D68" i="2" s="1"/>
  <c r="H464" i="1"/>
  <c r="I35" i="5"/>
  <c r="I31" i="5" s="1"/>
  <c r="I460" i="5" s="1"/>
  <c r="C8" i="1"/>
  <c r="Y69" i="5"/>
  <c r="Y68" i="5" s="1"/>
  <c r="I69" i="5"/>
  <c r="I68" i="5" s="1"/>
  <c r="Y464" i="1"/>
  <c r="W69" i="2"/>
  <c r="W68" i="2" s="1"/>
  <c r="E35" i="1"/>
  <c r="E31" i="1" s="1"/>
  <c r="E460" i="1" s="1"/>
  <c r="AB391" i="2"/>
  <c r="I8" i="5"/>
  <c r="P464" i="2"/>
  <c r="L8" i="1"/>
  <c r="D383" i="2"/>
  <c r="H301" i="2"/>
  <c r="Z415" i="2"/>
  <c r="AB559" i="2"/>
  <c r="AB626" i="2" s="1"/>
  <c r="N559" i="2"/>
  <c r="N626" i="2" s="1"/>
  <c r="P301" i="2"/>
  <c r="C301" i="2"/>
  <c r="C300" i="2" s="1"/>
  <c r="C571" i="2"/>
  <c r="C630" i="2" s="1"/>
  <c r="P464" i="1"/>
  <c r="U35" i="5"/>
  <c r="U31" i="5" s="1"/>
  <c r="U460" i="5" s="1"/>
  <c r="H531" i="1"/>
  <c r="Y415" i="2"/>
  <c r="H367" i="2"/>
  <c r="H558" i="2" s="1"/>
  <c r="Z367" i="2"/>
  <c r="Z558" i="2" s="1"/>
  <c r="AB568" i="2"/>
  <c r="AB629" i="2" s="1"/>
  <c r="C31" i="1"/>
  <c r="C460" i="1" s="1"/>
  <c r="D8" i="5"/>
  <c r="O8" i="5"/>
  <c r="O35" i="1"/>
  <c r="O31" i="1" s="1"/>
  <c r="O460" i="1" s="1"/>
  <c r="AB102" i="2"/>
  <c r="AB466" i="2" s="1"/>
  <c r="AB468" i="2"/>
  <c r="AB467" i="2" s="1"/>
  <c r="AB603" i="2" s="1"/>
  <c r="U8" i="5"/>
  <c r="O545" i="1"/>
  <c r="O619" i="1" s="1"/>
  <c r="M565" i="2"/>
  <c r="M628" i="2" s="1"/>
  <c r="C399" i="2"/>
  <c r="P577" i="5"/>
  <c r="AB577" i="5"/>
  <c r="AB425" i="5"/>
  <c r="AE577" i="5"/>
  <c r="AE517" i="41"/>
  <c r="AE515" i="41" s="1"/>
  <c r="AE611" i="41" s="1"/>
  <c r="AE173" i="41"/>
  <c r="J31" i="66" s="1"/>
  <c r="J29" i="66" s="1"/>
  <c r="J5" i="66" s="1"/>
  <c r="J2" i="68" s="1"/>
  <c r="AD502" i="40"/>
  <c r="AD609" i="40" s="1"/>
  <c r="X518" i="1"/>
  <c r="X515" i="1" s="1"/>
  <c r="X611" i="1" s="1"/>
  <c r="X173" i="1"/>
  <c r="X111" i="1" s="1"/>
  <c r="H518" i="1"/>
  <c r="H515" i="1" s="1"/>
  <c r="H611" i="1" s="1"/>
  <c r="H173" i="1"/>
  <c r="H111" i="1" s="1"/>
  <c r="I173" i="1"/>
  <c r="I111" i="1" s="1"/>
  <c r="D486" i="5"/>
  <c r="D478" i="5" s="1"/>
  <c r="D122" i="5"/>
  <c r="D111" i="5" s="1"/>
  <c r="V518" i="1"/>
  <c r="V515" i="1" s="1"/>
  <c r="V611" i="1" s="1"/>
  <c r="V173" i="1"/>
  <c r="V111" i="1" s="1"/>
  <c r="AD509" i="39"/>
  <c r="AD160" i="39"/>
  <c r="AD111" i="39" s="1"/>
  <c r="AD4" i="39" s="1"/>
  <c r="Z160" i="39"/>
  <c r="Z111" i="39" s="1"/>
  <c r="Z4" i="39" s="1"/>
  <c r="V509" i="39"/>
  <c r="V160" i="39"/>
  <c r="V111" i="39" s="1"/>
  <c r="V4" i="39" s="1"/>
  <c r="J509" i="39"/>
  <c r="I509" i="39"/>
  <c r="I160" i="39"/>
  <c r="I111" i="39" s="1"/>
  <c r="I4" i="39" s="1"/>
  <c r="E509" i="39"/>
  <c r="E508" i="39" s="1"/>
  <c r="F509" i="39"/>
  <c r="F160" i="39"/>
  <c r="F111" i="39" s="1"/>
  <c r="F4" i="39" s="1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X633" i="2" s="1"/>
  <c r="X661" i="2" s="1"/>
  <c r="X104" i="44" s="1"/>
  <c r="X576" i="2"/>
  <c r="Y635" i="2"/>
  <c r="Y633" i="2" s="1"/>
  <c r="Y661" i="2" s="1"/>
  <c r="Y104" i="44" s="1"/>
  <c r="Y576" i="2"/>
  <c r="V635" i="2"/>
  <c r="V633" i="2" s="1"/>
  <c r="V661" i="2" s="1"/>
  <c r="V104" i="44" s="1"/>
  <c r="V576" i="2"/>
  <c r="AB635" i="2"/>
  <c r="AB576" i="2"/>
  <c r="I635" i="2"/>
  <c r="I633" i="2" s="1"/>
  <c r="I661" i="2" s="1"/>
  <c r="I104" i="44" s="1"/>
  <c r="I576" i="2"/>
  <c r="K635" i="2"/>
  <c r="K633" i="2" s="1"/>
  <c r="K661" i="2" s="1"/>
  <c r="K104" i="44" s="1"/>
  <c r="K576" i="2"/>
  <c r="T635" i="2"/>
  <c r="T633" i="2" s="1"/>
  <c r="T661" i="2" s="1"/>
  <c r="T104" i="44" s="1"/>
  <c r="T576" i="2"/>
  <c r="Y425" i="1"/>
  <c r="W425" i="1"/>
  <c r="U425" i="1"/>
  <c r="K486" i="5"/>
  <c r="K478" i="5" s="1"/>
  <c r="K122" i="5"/>
  <c r="K111" i="5" s="1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U509" i="39"/>
  <c r="U160" i="39"/>
  <c r="U111" i="39" s="1"/>
  <c r="U4" i="39" s="1"/>
  <c r="M509" i="39"/>
  <c r="M160" i="39"/>
  <c r="M111" i="39" s="1"/>
  <c r="M4" i="39" s="1"/>
  <c r="AE520" i="3"/>
  <c r="AE612" i="3" s="1"/>
  <c r="D472" i="3"/>
  <c r="T497" i="3"/>
  <c r="T608" i="3" s="1"/>
  <c r="P472" i="3"/>
  <c r="M122" i="2"/>
  <c r="M111" i="2" s="1"/>
  <c r="M497" i="3"/>
  <c r="M608" i="3" s="1"/>
  <c r="H497" i="3"/>
  <c r="H608" i="3" s="1"/>
  <c r="I577" i="5"/>
  <c r="I425" i="5"/>
  <c r="AE502" i="41"/>
  <c r="M478" i="1"/>
  <c r="G478" i="1"/>
  <c r="Q486" i="5"/>
  <c r="Q478" i="5" s="1"/>
  <c r="N122" i="5"/>
  <c r="N111" i="5" s="1"/>
  <c r="M122" i="5"/>
  <c r="W122" i="5"/>
  <c r="W111" i="5" s="1"/>
  <c r="V478" i="1"/>
  <c r="W518" i="1"/>
  <c r="W515" i="1" s="1"/>
  <c r="W611" i="1" s="1"/>
  <c r="W173" i="1"/>
  <c r="F478" i="1"/>
  <c r="X489" i="5"/>
  <c r="X607" i="5" s="1"/>
  <c r="X509" i="39"/>
  <c r="X160" i="39"/>
  <c r="X111" i="39" s="1"/>
  <c r="X4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C633" i="2" s="1"/>
  <c r="C661" i="2" s="1"/>
  <c r="C104" i="44" s="1"/>
  <c r="C576" i="2"/>
  <c r="U635" i="2"/>
  <c r="U576" i="2"/>
  <c r="L635" i="2"/>
  <c r="L633" i="2" s="1"/>
  <c r="L661" i="2" s="1"/>
  <c r="L104" i="44" s="1"/>
  <c r="L576" i="2"/>
  <c r="E635" i="2"/>
  <c r="AA635" i="2"/>
  <c r="AA633" i="2" s="1"/>
  <c r="AA661" i="2" s="1"/>
  <c r="AA104" i="44" s="1"/>
  <c r="AA576" i="2"/>
  <c r="AD635" i="2"/>
  <c r="AD576" i="2"/>
  <c r="AC635" i="2"/>
  <c r="AC633" i="2" s="1"/>
  <c r="AC661" i="2" s="1"/>
  <c r="AC104" i="44" s="1"/>
  <c r="AC576" i="2"/>
  <c r="Q576" i="1"/>
  <c r="Z635" i="1"/>
  <c r="Z633" i="1" s="1"/>
  <c r="Z661" i="1" s="1"/>
  <c r="Z106" i="44" s="1"/>
  <c r="Z576" i="1"/>
  <c r="F635" i="1"/>
  <c r="F633" i="1" s="1"/>
  <c r="F661" i="1" s="1"/>
  <c r="F106" i="44" s="1"/>
  <c r="F576" i="1"/>
  <c r="AD576" i="1"/>
  <c r="V635" i="1"/>
  <c r="V633" i="1" s="1"/>
  <c r="V661" i="1" s="1"/>
  <c r="V106" i="44" s="1"/>
  <c r="V576" i="1"/>
  <c r="K635" i="1"/>
  <c r="K633" i="1" s="1"/>
  <c r="K661" i="1" s="1"/>
  <c r="K106" i="44" s="1"/>
  <c r="AD502" i="41"/>
  <c r="J486" i="5"/>
  <c r="J478" i="5" s="1"/>
  <c r="J122" i="5"/>
  <c r="J111" i="5" s="1"/>
  <c r="V486" i="5"/>
  <c r="V478" i="5" s="1"/>
  <c r="V122" i="5"/>
  <c r="V111" i="5" s="1"/>
  <c r="P122" i="5"/>
  <c r="P111" i="5" s="1"/>
  <c r="AB486" i="5"/>
  <c r="AB478" i="5" s="1"/>
  <c r="AB122" i="5"/>
  <c r="AB111" i="5" s="1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S509" i="39"/>
  <c r="S160" i="39"/>
  <c r="S111" i="39" s="1"/>
  <c r="S4" i="39" s="1"/>
  <c r="K509" i="39"/>
  <c r="K508" i="39" s="1"/>
  <c r="K610" i="39" s="1"/>
  <c r="K160" i="39"/>
  <c r="K111" i="39" s="1"/>
  <c r="K4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S478" i="3"/>
  <c r="S606" i="3" s="1"/>
  <c r="R497" i="3"/>
  <c r="R608" i="3" s="1"/>
  <c r="Q472" i="3"/>
  <c r="L489" i="2"/>
  <c r="L607" i="2" s="1"/>
  <c r="L472" i="3"/>
  <c r="K497" i="3"/>
  <c r="K608" i="3" s="1"/>
  <c r="J112" i="3"/>
  <c r="G472" i="3"/>
  <c r="AB584" i="5"/>
  <c r="AB642" i="5"/>
  <c r="AB641" i="5" s="1"/>
  <c r="C642" i="5"/>
  <c r="C641" i="5" s="1"/>
  <c r="C584" i="5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X80" i="3"/>
  <c r="K458" i="3"/>
  <c r="I8" i="3"/>
  <c r="J80" i="3"/>
  <c r="P8" i="3"/>
  <c r="AD102" i="3"/>
  <c r="AD466" i="3" s="1"/>
  <c r="AD468" i="3"/>
  <c r="AD467" i="3" s="1"/>
  <c r="AD603" i="3" s="1"/>
  <c r="AC80" i="3"/>
  <c r="F618" i="2"/>
  <c r="Z618" i="2"/>
  <c r="S458" i="2"/>
  <c r="J102" i="2"/>
  <c r="J466" i="2" s="1"/>
  <c r="J468" i="2"/>
  <c r="J467" i="2" s="1"/>
  <c r="J603" i="2" s="1"/>
  <c r="U618" i="2"/>
  <c r="K618" i="2"/>
  <c r="L399" i="2"/>
  <c r="U464" i="1"/>
  <c r="AA35" i="2"/>
  <c r="AA31" i="2" s="1"/>
  <c r="L618" i="2"/>
  <c r="Q69" i="5"/>
  <c r="Q68" i="5" s="1"/>
  <c r="N35" i="1"/>
  <c r="N31" i="1" s="1"/>
  <c r="T464" i="1"/>
  <c r="E80" i="5"/>
  <c r="E465" i="5" s="1"/>
  <c r="X415" i="1"/>
  <c r="G464" i="1"/>
  <c r="AE618" i="2"/>
  <c r="T531" i="5"/>
  <c r="D391" i="1"/>
  <c r="N531" i="5"/>
  <c r="L464" i="2"/>
  <c r="T557" i="1"/>
  <c r="T556" i="1" s="1"/>
  <c r="T298" i="1"/>
  <c r="D573" i="5"/>
  <c r="D571" i="5" s="1"/>
  <c r="D630" i="5" s="1"/>
  <c r="D415" i="5"/>
  <c r="W573" i="1"/>
  <c r="W571" i="1" s="1"/>
  <c r="W630" i="1" s="1"/>
  <c r="W415" i="1"/>
  <c r="S573" i="1"/>
  <c r="S571" i="1" s="1"/>
  <c r="S630" i="1" s="1"/>
  <c r="S415" i="1"/>
  <c r="J557" i="5"/>
  <c r="J556" i="5" s="1"/>
  <c r="J298" i="1"/>
  <c r="I269" i="1"/>
  <c r="I543" i="1" s="1"/>
  <c r="N80" i="2"/>
  <c r="N465" i="2" s="1"/>
  <c r="R415" i="1"/>
  <c r="T391" i="5"/>
  <c r="N562" i="1"/>
  <c r="N627" i="1" s="1"/>
  <c r="W391" i="1"/>
  <c r="O31" i="2"/>
  <c r="O460" i="2" s="1"/>
  <c r="H557" i="5"/>
  <c r="H556" i="5" s="1"/>
  <c r="H298" i="5"/>
  <c r="I526" i="5"/>
  <c r="R573" i="5"/>
  <c r="R571" i="5" s="1"/>
  <c r="R630" i="5" s="1"/>
  <c r="R415" i="5"/>
  <c r="R526" i="5"/>
  <c r="I367" i="2"/>
  <c r="I558" i="2" s="1"/>
  <c r="S102" i="2"/>
  <c r="S466" i="2" s="1"/>
  <c r="S468" i="2"/>
  <c r="S467" i="2" s="1"/>
  <c r="S603" i="2" s="1"/>
  <c r="J464" i="1"/>
  <c r="AC399" i="2"/>
  <c r="AE458" i="1"/>
  <c r="AA301" i="2"/>
  <c r="AA300" i="2" s="1"/>
  <c r="G464" i="5"/>
  <c r="Q573" i="5"/>
  <c r="Q571" i="5" s="1"/>
  <c r="Q630" i="5" s="1"/>
  <c r="I545" i="5"/>
  <c r="I619" i="5" s="1"/>
  <c r="L80" i="2"/>
  <c r="L465" i="2" s="1"/>
  <c r="T407" i="2"/>
  <c r="E557" i="1"/>
  <c r="E556" i="1" s="1"/>
  <c r="E298" i="1"/>
  <c r="G573" i="1"/>
  <c r="G571" i="1" s="1"/>
  <c r="G630" i="1" s="1"/>
  <c r="V35" i="5"/>
  <c r="V31" i="5" s="1"/>
  <c r="V460" i="5" s="1"/>
  <c r="AC458" i="1"/>
  <c r="U80" i="2"/>
  <c r="U465" i="2" s="1"/>
  <c r="R102" i="2"/>
  <c r="R466" i="2" s="1"/>
  <c r="R468" i="2"/>
  <c r="R467" i="2" s="1"/>
  <c r="R603" i="2" s="1"/>
  <c r="D415" i="1"/>
  <c r="G573" i="5"/>
  <c r="G571" i="5" s="1"/>
  <c r="G630" i="5" s="1"/>
  <c r="G415" i="5"/>
  <c r="F557" i="5"/>
  <c r="F556" i="5" s="1"/>
  <c r="F298" i="5"/>
  <c r="AD35" i="1"/>
  <c r="AD31" i="1" s="1"/>
  <c r="I31" i="1"/>
  <c r="I460" i="1" s="1"/>
  <c r="AD102" i="2"/>
  <c r="AD466" i="2" s="1"/>
  <c r="AD468" i="2"/>
  <c r="AD467" i="2" s="1"/>
  <c r="AD603" i="2" s="1"/>
  <c r="X464" i="1"/>
  <c r="X463" i="1" s="1"/>
  <c r="X602" i="1" s="1"/>
  <c r="X67" i="1"/>
  <c r="K8" i="2"/>
  <c r="X618" i="2"/>
  <c r="AC8" i="2"/>
  <c r="Q562" i="2"/>
  <c r="Q627" i="2" s="1"/>
  <c r="H573" i="1"/>
  <c r="H571" i="1" s="1"/>
  <c r="H630" i="1" s="1"/>
  <c r="U102" i="2"/>
  <c r="U466" i="2" s="1"/>
  <c r="U468" i="2"/>
  <c r="U467" i="2" s="1"/>
  <c r="U603" i="2" s="1"/>
  <c r="Y464" i="2"/>
  <c r="J565" i="2"/>
  <c r="J628" i="2" s="1"/>
  <c r="G568" i="2"/>
  <c r="G629" i="2" s="1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I415" i="2"/>
  <c r="L69" i="5"/>
  <c r="L68" i="5" s="1"/>
  <c r="X301" i="2"/>
  <c r="X300" i="2" s="1"/>
  <c r="AC80" i="1"/>
  <c r="P35" i="5"/>
  <c r="P31" i="5" s="1"/>
  <c r="P460" i="5" s="1"/>
  <c r="K568" i="2"/>
  <c r="K629" i="2" s="1"/>
  <c r="AE35" i="1"/>
  <c r="Q102" i="2"/>
  <c r="Q466" i="2" s="1"/>
  <c r="Q468" i="2"/>
  <c r="Q467" i="2" s="1"/>
  <c r="Q603" i="2" s="1"/>
  <c r="Y80" i="5"/>
  <c r="Y465" i="5" s="1"/>
  <c r="D464" i="5"/>
  <c r="O80" i="5"/>
  <c r="O465" i="5" s="1"/>
  <c r="O458" i="1"/>
  <c r="P80" i="2"/>
  <c r="P465" i="2" s="1"/>
  <c r="O464" i="2"/>
  <c r="U69" i="5"/>
  <c r="U68" i="5" s="1"/>
  <c r="F69" i="5"/>
  <c r="F68" i="5" s="1"/>
  <c r="L464" i="1"/>
  <c r="H391" i="2"/>
  <c r="C464" i="3"/>
  <c r="M69" i="5"/>
  <c r="M68" i="5" s="1"/>
  <c r="P80" i="1"/>
  <c r="P465" i="1" s="1"/>
  <c r="AE35" i="5"/>
  <c r="AE531" i="1"/>
  <c r="C8" i="3"/>
  <c r="C102" i="2"/>
  <c r="C466" i="2" s="1"/>
  <c r="C468" i="2"/>
  <c r="C467" i="2" s="1"/>
  <c r="C603" i="2" s="1"/>
  <c r="P35" i="1"/>
  <c r="P31" i="1" s="1"/>
  <c r="P460" i="1" s="1"/>
  <c r="Y383" i="2"/>
  <c r="X8" i="5"/>
  <c r="AC80" i="2"/>
  <c r="AC465" i="2" s="1"/>
  <c r="X102" i="2"/>
  <c r="X466" i="2" s="1"/>
  <c r="X468" i="2"/>
  <c r="X467" i="2" s="1"/>
  <c r="X603" i="2" s="1"/>
  <c r="E80" i="1"/>
  <c r="E465" i="1" s="1"/>
  <c r="H399" i="2"/>
  <c r="P399" i="2"/>
  <c r="D577" i="5"/>
  <c r="N577" i="5"/>
  <c r="N425" i="5"/>
  <c r="R425" i="5"/>
  <c r="Z425" i="5"/>
  <c r="AD478" i="1"/>
  <c r="O173" i="1"/>
  <c r="O111" i="1" s="1"/>
  <c r="G518" i="1"/>
  <c r="G515" i="1" s="1"/>
  <c r="G611" i="1" s="1"/>
  <c r="G173" i="1"/>
  <c r="G111" i="1" s="1"/>
  <c r="N518" i="1"/>
  <c r="N515" i="1" s="1"/>
  <c r="N611" i="1" s="1"/>
  <c r="N173" i="1"/>
  <c r="N111" i="1" s="1"/>
  <c r="AC173" i="1"/>
  <c r="F518" i="1"/>
  <c r="F515" i="1" s="1"/>
  <c r="F611" i="1" s="1"/>
  <c r="F173" i="1"/>
  <c r="F111" i="1" s="1"/>
  <c r="S609" i="41"/>
  <c r="G517" i="41"/>
  <c r="G515" i="41" s="1"/>
  <c r="G611" i="41" s="1"/>
  <c r="G173" i="41"/>
  <c r="G111" i="41" s="1"/>
  <c r="G4" i="41" s="1"/>
  <c r="F609" i="41"/>
  <c r="V517" i="41"/>
  <c r="V515" i="41" s="1"/>
  <c r="V611" i="41" s="1"/>
  <c r="V173" i="41"/>
  <c r="V111" i="41" s="1"/>
  <c r="V4" i="41" s="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X497" i="3"/>
  <c r="X608" i="3" s="1"/>
  <c r="V111" i="2"/>
  <c r="H472" i="2"/>
  <c r="H478" i="2"/>
  <c r="H606" i="2" s="1"/>
  <c r="P425" i="2"/>
  <c r="D425" i="2"/>
  <c r="H425" i="2"/>
  <c r="N425" i="2"/>
  <c r="AE425" i="2"/>
  <c r="M635" i="1"/>
  <c r="Y635" i="1"/>
  <c r="Y633" i="1" s="1"/>
  <c r="Y661" i="1" s="1"/>
  <c r="Y106" i="44" s="1"/>
  <c r="T635" i="1"/>
  <c r="W635" i="1"/>
  <c r="W633" i="1" s="1"/>
  <c r="W661" i="1" s="1"/>
  <c r="W106" i="44" s="1"/>
  <c r="O635" i="1"/>
  <c r="U635" i="1"/>
  <c r="U633" i="1" s="1"/>
  <c r="U661" i="1" s="1"/>
  <c r="U106" i="44" s="1"/>
  <c r="D635" i="1"/>
  <c r="AE607" i="40"/>
  <c r="AB478" i="1"/>
  <c r="Q518" i="1"/>
  <c r="Q515" i="1" s="1"/>
  <c r="Q611" i="1" s="1"/>
  <c r="Q173" i="1"/>
  <c r="AB173" i="41"/>
  <c r="AB111" i="41" s="1"/>
  <c r="AB4" i="41" s="1"/>
  <c r="U517" i="41"/>
  <c r="U515" i="41" s="1"/>
  <c r="U611" i="41" s="1"/>
  <c r="U173" i="41"/>
  <c r="U111" i="41" s="1"/>
  <c r="U4" i="41" s="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V520" i="3"/>
  <c r="V612" i="3" s="1"/>
  <c r="U520" i="3"/>
  <c r="U612" i="3" s="1"/>
  <c r="O497" i="3"/>
  <c r="O608" i="3" s="1"/>
  <c r="M472" i="2"/>
  <c r="M478" i="2"/>
  <c r="M606" i="2" s="1"/>
  <c r="N497" i="3"/>
  <c r="N608" i="3" s="1"/>
  <c r="Y577" i="5"/>
  <c r="Y425" i="5"/>
  <c r="R478" i="1"/>
  <c r="J478" i="1"/>
  <c r="U478" i="1"/>
  <c r="E486" i="5"/>
  <c r="E478" i="5" s="1"/>
  <c r="E122" i="5"/>
  <c r="E111" i="5" s="1"/>
  <c r="AC478" i="1"/>
  <c r="C489" i="5"/>
  <c r="C607" i="5" s="1"/>
  <c r="O489" i="5"/>
  <c r="O607" i="5" s="1"/>
  <c r="R489" i="5"/>
  <c r="R607" i="5" s="1"/>
  <c r="N502" i="41"/>
  <c r="O517" i="41"/>
  <c r="O515" i="41" s="1"/>
  <c r="O611" i="41" s="1"/>
  <c r="O173" i="41"/>
  <c r="O111" i="41" s="1"/>
  <c r="O4" i="41" s="1"/>
  <c r="AA502" i="41"/>
  <c r="E502" i="41"/>
  <c r="J502" i="41"/>
  <c r="Q517" i="41"/>
  <c r="Q515" i="41" s="1"/>
  <c r="Q611" i="41" s="1"/>
  <c r="Q173" i="41"/>
  <c r="Q111" i="41" s="1"/>
  <c r="Q4" i="41" s="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E472" i="3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Q425" i="2"/>
  <c r="M425" i="2"/>
  <c r="S425" i="2"/>
  <c r="G425" i="2"/>
  <c r="O425" i="2"/>
  <c r="W425" i="2"/>
  <c r="Z425" i="2"/>
  <c r="L486" i="5"/>
  <c r="L478" i="5" s="1"/>
  <c r="L122" i="5"/>
  <c r="L111" i="5" s="1"/>
  <c r="W517" i="41"/>
  <c r="W515" i="41" s="1"/>
  <c r="W173" i="41"/>
  <c r="W111" i="41" s="1"/>
  <c r="W4" i="41" s="1"/>
  <c r="Y502" i="41"/>
  <c r="D502" i="41"/>
  <c r="AC502" i="41"/>
  <c r="L517" i="41"/>
  <c r="L515" i="41" s="1"/>
  <c r="L611" i="41" s="1"/>
  <c r="L173" i="41"/>
  <c r="L111" i="41" s="1"/>
  <c r="L4" i="41" s="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I497" i="3"/>
  <c r="I608" i="3" s="1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R102" i="3"/>
  <c r="R466" i="3" s="1"/>
  <c r="R468" i="3"/>
  <c r="R467" i="3" s="1"/>
  <c r="R603" i="3" s="1"/>
  <c r="U31" i="3"/>
  <c r="G31" i="3"/>
  <c r="X102" i="3"/>
  <c r="X466" i="3" s="1"/>
  <c r="X468" i="3"/>
  <c r="X467" i="3" s="1"/>
  <c r="X603" i="3" s="1"/>
  <c r="J102" i="3"/>
  <c r="J466" i="3" s="1"/>
  <c r="J468" i="3"/>
  <c r="J467" i="3" s="1"/>
  <c r="J603" i="3" s="1"/>
  <c r="K35" i="3"/>
  <c r="P618" i="2"/>
  <c r="S35" i="2"/>
  <c r="S31" i="2" s="1"/>
  <c r="Q557" i="1"/>
  <c r="Q556" i="1" s="1"/>
  <c r="Q298" i="1"/>
  <c r="W557" i="5"/>
  <c r="W556" i="5" s="1"/>
  <c r="W298" i="5"/>
  <c r="P573" i="1"/>
  <c r="P571" i="1" s="1"/>
  <c r="P630" i="1" s="1"/>
  <c r="P415" i="1"/>
  <c r="AD531" i="5"/>
  <c r="T458" i="5"/>
  <c r="L458" i="5"/>
  <c r="W464" i="5"/>
  <c r="S526" i="5"/>
  <c r="S192" i="5"/>
  <c r="Z458" i="1"/>
  <c r="E573" i="1"/>
  <c r="E571" i="1" s="1"/>
  <c r="E630" i="1" s="1"/>
  <c r="E415" i="1"/>
  <c r="Z102" i="2"/>
  <c r="Z466" i="2" s="1"/>
  <c r="Z468" i="2"/>
  <c r="Z467" i="2" s="1"/>
  <c r="Z603" i="2" s="1"/>
  <c r="D102" i="2"/>
  <c r="D466" i="2" s="1"/>
  <c r="D468" i="2"/>
  <c r="D467" i="2" s="1"/>
  <c r="D603" i="2" s="1"/>
  <c r="U542" i="1"/>
  <c r="AA80" i="1"/>
  <c r="AA465" i="1" s="1"/>
  <c r="AB464" i="1"/>
  <c r="Y458" i="1"/>
  <c r="I383" i="2"/>
  <c r="I468" i="2"/>
  <c r="I467" i="2" s="1"/>
  <c r="I603" i="2" s="1"/>
  <c r="I102" i="2"/>
  <c r="I466" i="2" s="1"/>
  <c r="Z464" i="2"/>
  <c r="Z463" i="2" s="1"/>
  <c r="Z602" i="2" s="1"/>
  <c r="Q464" i="1"/>
  <c r="Q463" i="1" s="1"/>
  <c r="Q602" i="1" s="1"/>
  <c r="Q67" i="1"/>
  <c r="D464" i="1"/>
  <c r="D463" i="1" s="1"/>
  <c r="D602" i="1" s="1"/>
  <c r="D67" i="1"/>
  <c r="M458" i="5"/>
  <c r="W102" i="2"/>
  <c r="W466" i="2" s="1"/>
  <c r="W468" i="2"/>
  <c r="W467" i="2" s="1"/>
  <c r="W603" i="2" s="1"/>
  <c r="U80" i="5"/>
  <c r="U465" i="5" s="1"/>
  <c r="F80" i="5"/>
  <c r="F465" i="5" s="1"/>
  <c r="C464" i="5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H35" i="5"/>
  <c r="H31" i="5" s="1"/>
  <c r="H460" i="5" s="1"/>
  <c r="O618" i="2"/>
  <c r="C618" i="2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P8" i="1"/>
  <c r="W80" i="2"/>
  <c r="W465" i="2" s="1"/>
  <c r="W542" i="1"/>
  <c r="H565" i="2"/>
  <c r="H628" i="2" s="1"/>
  <c r="P565" i="2"/>
  <c r="P628" i="2" s="1"/>
  <c r="L577" i="5"/>
  <c r="T577" i="5"/>
  <c r="V577" i="5"/>
  <c r="AD607" i="40"/>
  <c r="R518" i="1"/>
  <c r="R515" i="1" s="1"/>
  <c r="R611" i="1" s="1"/>
  <c r="R173" i="1"/>
  <c r="R111" i="1" s="1"/>
  <c r="J518" i="1"/>
  <c r="J515" i="1" s="1"/>
  <c r="J611" i="1" s="1"/>
  <c r="J173" i="1"/>
  <c r="J111" i="1" s="1"/>
  <c r="D518" i="1"/>
  <c r="D515" i="1" s="1"/>
  <c r="D611" i="1" s="1"/>
  <c r="D173" i="1"/>
  <c r="D111" i="1" s="1"/>
  <c r="P518" i="1"/>
  <c r="P515" i="1" s="1"/>
  <c r="P611" i="1" s="1"/>
  <c r="P173" i="1"/>
  <c r="K173" i="1"/>
  <c r="K111" i="1" s="1"/>
  <c r="Y509" i="40"/>
  <c r="Y508" i="40" s="1"/>
  <c r="Y610" i="40" s="1"/>
  <c r="Y160" i="40"/>
  <c r="F509" i="40"/>
  <c r="F508" i="40" s="1"/>
  <c r="F610" i="40" s="1"/>
  <c r="F160" i="40"/>
  <c r="O509" i="40"/>
  <c r="O508" i="40" s="1"/>
  <c r="O610" i="40" s="1"/>
  <c r="O160" i="40"/>
  <c r="AC509" i="40"/>
  <c r="AC508" i="40" s="1"/>
  <c r="AC610" i="40" s="1"/>
  <c r="AC160" i="40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R160" i="39"/>
  <c r="R111" i="39" s="1"/>
  <c r="R4" i="39" s="1"/>
  <c r="N509" i="39"/>
  <c r="N160" i="39"/>
  <c r="N111" i="39" s="1"/>
  <c r="N4" i="39" s="1"/>
  <c r="H160" i="39"/>
  <c r="H111" i="39" s="1"/>
  <c r="H4" i="39" s="1"/>
  <c r="C509" i="39"/>
  <c r="C160" i="39"/>
  <c r="C111" i="39" s="1"/>
  <c r="C4" i="39" s="1"/>
  <c r="G160" i="39"/>
  <c r="G111" i="39" s="1"/>
  <c r="G4" i="39" s="1"/>
  <c r="D509" i="39"/>
  <c r="D160" i="39"/>
  <c r="D111" i="39" s="1"/>
  <c r="D4" i="39" s="1"/>
  <c r="F635" i="2"/>
  <c r="P635" i="2"/>
  <c r="P633" i="2" s="1"/>
  <c r="P661" i="2" s="1"/>
  <c r="P104" i="44" s="1"/>
  <c r="P576" i="2"/>
  <c r="D635" i="2"/>
  <c r="H635" i="2"/>
  <c r="H633" i="2" s="1"/>
  <c r="H661" i="2" s="1"/>
  <c r="H104" i="44" s="1"/>
  <c r="H576" i="2"/>
  <c r="R635" i="2"/>
  <c r="N635" i="2"/>
  <c r="N633" i="2" s="1"/>
  <c r="N661" i="2" s="1"/>
  <c r="N104" i="44" s="1"/>
  <c r="N576" i="2"/>
  <c r="J635" i="2"/>
  <c r="AE635" i="2"/>
  <c r="AC509" i="39"/>
  <c r="AC508" i="39" s="1"/>
  <c r="AC610" i="39" s="1"/>
  <c r="Y509" i="39"/>
  <c r="Y160" i="39"/>
  <c r="Y111" i="39" s="1"/>
  <c r="Y4" i="39" s="1"/>
  <c r="R425" i="1"/>
  <c r="J425" i="1"/>
  <c r="AB425" i="1"/>
  <c r="Q577" i="5"/>
  <c r="Q425" i="5"/>
  <c r="S577" i="5"/>
  <c r="AC577" i="5"/>
  <c r="AE518" i="1"/>
  <c r="AE515" i="1" s="1"/>
  <c r="AE611" i="1" s="1"/>
  <c r="AE173" i="1"/>
  <c r="AD517" i="40"/>
  <c r="AD515" i="40" s="1"/>
  <c r="AD611" i="40" s="1"/>
  <c r="AD173" i="40"/>
  <c r="C478" i="1"/>
  <c r="Z478" i="1"/>
  <c r="P478" i="1"/>
  <c r="C486" i="5"/>
  <c r="C478" i="5" s="1"/>
  <c r="C122" i="5"/>
  <c r="C111" i="5" s="1"/>
  <c r="O486" i="5"/>
  <c r="O478" i="5" s="1"/>
  <c r="O122" i="5"/>
  <c r="O111" i="5" s="1"/>
  <c r="Y486" i="5"/>
  <c r="Y478" i="5" s="1"/>
  <c r="Y122" i="5"/>
  <c r="Y111" i="5" s="1"/>
  <c r="R486" i="5"/>
  <c r="R478" i="5" s="1"/>
  <c r="D509" i="40"/>
  <c r="D508" i="40" s="1"/>
  <c r="D610" i="40" s="1"/>
  <c r="D160" i="40"/>
  <c r="L509" i="40"/>
  <c r="L508" i="40" s="1"/>
  <c r="L610" i="40" s="1"/>
  <c r="L160" i="40"/>
  <c r="F111" i="40"/>
  <c r="F4" i="40" s="1"/>
  <c r="P509" i="40"/>
  <c r="P508" i="40" s="1"/>
  <c r="P610" i="40" s="1"/>
  <c r="P160" i="40"/>
  <c r="P111" i="40" s="1"/>
  <c r="P4" i="40" s="1"/>
  <c r="O111" i="40"/>
  <c r="O4" i="40" s="1"/>
  <c r="I509" i="40"/>
  <c r="I508" i="40" s="1"/>
  <c r="I610" i="40" s="1"/>
  <c r="I160" i="40"/>
  <c r="AC111" i="40"/>
  <c r="AC4" i="40" s="1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Z111" i="40" s="1"/>
  <c r="Z4" i="40" s="1"/>
  <c r="S111" i="40"/>
  <c r="S4" i="40" s="1"/>
  <c r="P509" i="39"/>
  <c r="P160" i="39"/>
  <c r="P111" i="39" s="1"/>
  <c r="P4" i="39" s="1"/>
  <c r="L509" i="39"/>
  <c r="L508" i="39" s="1"/>
  <c r="L610" i="39" s="1"/>
  <c r="L160" i="39"/>
  <c r="L111" i="39" s="1"/>
  <c r="L4" i="39" s="1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F111" i="2" s="1"/>
  <c r="Q635" i="2"/>
  <c r="Q633" i="2" s="1"/>
  <c r="Q661" i="2" s="1"/>
  <c r="Q104" i="44" s="1"/>
  <c r="Q576" i="2"/>
  <c r="M635" i="2"/>
  <c r="M633" i="2" s="1"/>
  <c r="M661" i="2" s="1"/>
  <c r="M104" i="44" s="1"/>
  <c r="M576" i="2"/>
  <c r="S635" i="2"/>
  <c r="S633" i="2" s="1"/>
  <c r="S661" i="2" s="1"/>
  <c r="S104" i="44" s="1"/>
  <c r="S576" i="2"/>
  <c r="G635" i="2"/>
  <c r="G633" i="2" s="1"/>
  <c r="G661" i="2" s="1"/>
  <c r="G104" i="44" s="1"/>
  <c r="G576" i="2"/>
  <c r="O635" i="2"/>
  <c r="O633" i="2" s="1"/>
  <c r="O661" i="2" s="1"/>
  <c r="O104" i="44" s="1"/>
  <c r="O576" i="2"/>
  <c r="W635" i="2"/>
  <c r="W633" i="2" s="1"/>
  <c r="W661" i="2" s="1"/>
  <c r="W104" i="44" s="1"/>
  <c r="W576" i="2"/>
  <c r="Z635" i="2"/>
  <c r="Z633" i="2" s="1"/>
  <c r="Z661" i="2" s="1"/>
  <c r="Z104" i="44" s="1"/>
  <c r="Z576" i="2"/>
  <c r="AE517" i="40"/>
  <c r="AE515" i="40" s="1"/>
  <c r="AE611" i="40" s="1"/>
  <c r="AE173" i="40"/>
  <c r="I489" i="5"/>
  <c r="I607" i="5" s="1"/>
  <c r="T489" i="5"/>
  <c r="T607" i="5" s="1"/>
  <c r="AA489" i="5"/>
  <c r="AA607" i="5" s="1"/>
  <c r="AE509" i="39"/>
  <c r="AE160" i="39"/>
  <c r="W509" i="39"/>
  <c r="W160" i="39"/>
  <c r="W111" i="39" s="1"/>
  <c r="W4" i="39" s="1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I112" i="3"/>
  <c r="G497" i="3"/>
  <c r="G608" i="3" s="1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E497" i="3"/>
  <c r="E608" i="3" s="1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P642" i="5"/>
  <c r="P641" i="5" s="1"/>
  <c r="P584" i="5"/>
  <c r="M584" i="1"/>
  <c r="M642" i="1"/>
  <c r="M641" i="1" s="1"/>
  <c r="U80" i="3"/>
  <c r="V80" i="3"/>
  <c r="I102" i="3"/>
  <c r="I466" i="3" s="1"/>
  <c r="I468" i="3"/>
  <c r="I467" i="3" s="1"/>
  <c r="I603" i="3" s="1"/>
  <c r="X31" i="3"/>
  <c r="U8" i="3"/>
  <c r="G80" i="3"/>
  <c r="Q102" i="3"/>
  <c r="Q466" i="3" s="1"/>
  <c r="Q468" i="3"/>
  <c r="Q467" i="3" s="1"/>
  <c r="Q603" i="3" s="1"/>
  <c r="D35" i="3"/>
  <c r="Q69" i="3"/>
  <c r="Q68" i="3" s="1"/>
  <c r="AC468" i="3"/>
  <c r="AC467" i="3" s="1"/>
  <c r="AC603" i="3" s="1"/>
  <c r="AC102" i="3"/>
  <c r="AC466" i="3" s="1"/>
  <c r="T102" i="2"/>
  <c r="T466" i="2" s="1"/>
  <c r="T468" i="2"/>
  <c r="T467" i="2" s="1"/>
  <c r="T603" i="2" s="1"/>
  <c r="L298" i="1"/>
  <c r="Q8" i="5"/>
  <c r="T35" i="1"/>
  <c r="T31" i="1" s="1"/>
  <c r="C573" i="5"/>
  <c r="C571" i="5" s="1"/>
  <c r="C630" i="5" s="1"/>
  <c r="V573" i="1"/>
  <c r="V571" i="1" s="1"/>
  <c r="V630" i="1" s="1"/>
  <c r="V415" i="1"/>
  <c r="D557" i="1"/>
  <c r="D556" i="1" s="1"/>
  <c r="O573" i="1"/>
  <c r="O571" i="1" s="1"/>
  <c r="O630" i="1" s="1"/>
  <c r="O415" i="1"/>
  <c r="R557" i="5"/>
  <c r="R556" i="5" s="1"/>
  <c r="W562" i="1"/>
  <c r="W627" i="1" s="1"/>
  <c r="N102" i="2"/>
  <c r="N466" i="2" s="1"/>
  <c r="N468" i="2"/>
  <c r="N467" i="2" s="1"/>
  <c r="N603" i="2" s="1"/>
  <c r="S618" i="2"/>
  <c r="U573" i="1"/>
  <c r="U571" i="1" s="1"/>
  <c r="U630" i="1" s="1"/>
  <c r="U415" i="1"/>
  <c r="Q458" i="1"/>
  <c r="E573" i="5"/>
  <c r="E571" i="5" s="1"/>
  <c r="E630" i="5" s="1"/>
  <c r="E415" i="5"/>
  <c r="I573" i="1"/>
  <c r="I571" i="1" s="1"/>
  <c r="I630" i="1" s="1"/>
  <c r="I415" i="1"/>
  <c r="W464" i="1"/>
  <c r="P464" i="5"/>
  <c r="M102" i="2"/>
  <c r="M466" i="2" s="1"/>
  <c r="M468" i="2"/>
  <c r="M467" i="2" s="1"/>
  <c r="M603" i="2" s="1"/>
  <c r="AE557" i="5"/>
  <c r="AE556" i="5" s="1"/>
  <c r="AE298" i="5"/>
  <c r="D618" i="2"/>
  <c r="V458" i="5"/>
  <c r="H35" i="3"/>
  <c r="T102" i="3"/>
  <c r="T466" i="3" s="1"/>
  <c r="T468" i="3"/>
  <c r="T467" i="3" s="1"/>
  <c r="T603" i="3" s="1"/>
  <c r="U102" i="3"/>
  <c r="U466" i="3" s="1"/>
  <c r="U468" i="3"/>
  <c r="U467" i="3" s="1"/>
  <c r="U603" i="3" s="1"/>
  <c r="R69" i="3"/>
  <c r="R68" i="3" s="1"/>
  <c r="Q80" i="3"/>
  <c r="N102" i="3"/>
  <c r="N466" i="3" s="1"/>
  <c r="N468" i="3"/>
  <c r="N467" i="3" s="1"/>
  <c r="N603" i="3" s="1"/>
  <c r="N35" i="3"/>
  <c r="G8" i="3"/>
  <c r="AE102" i="3"/>
  <c r="AE466" i="3" s="1"/>
  <c r="AE468" i="3"/>
  <c r="AE467" i="3" s="1"/>
  <c r="AE603" i="3" s="1"/>
  <c r="Q35" i="3"/>
  <c r="M102" i="3"/>
  <c r="M466" i="3" s="1"/>
  <c r="M468" i="3"/>
  <c r="M467" i="3" s="1"/>
  <c r="M603" i="3" s="1"/>
  <c r="D102" i="3"/>
  <c r="D466" i="3" s="1"/>
  <c r="D468" i="3"/>
  <c r="D467" i="3" s="1"/>
  <c r="D603" i="3" s="1"/>
  <c r="AE35" i="3"/>
  <c r="AA69" i="3"/>
  <c r="AA68" i="3" s="1"/>
  <c r="Z464" i="3"/>
  <c r="S102" i="3"/>
  <c r="S466" i="3" s="1"/>
  <c r="S468" i="3"/>
  <c r="S467" i="3" s="1"/>
  <c r="S603" i="3" s="1"/>
  <c r="AA8" i="3"/>
  <c r="S35" i="3"/>
  <c r="W102" i="3"/>
  <c r="W466" i="3" s="1"/>
  <c r="W468" i="3"/>
  <c r="W467" i="3" s="1"/>
  <c r="W603" i="3" s="1"/>
  <c r="AC8" i="3"/>
  <c r="F80" i="3"/>
  <c r="O102" i="3"/>
  <c r="O466" i="3" s="1"/>
  <c r="O468" i="3"/>
  <c r="O467" i="3" s="1"/>
  <c r="O603" i="3" s="1"/>
  <c r="F31" i="3"/>
  <c r="O35" i="3"/>
  <c r="L69" i="3"/>
  <c r="L68" i="3" s="1"/>
  <c r="AA391" i="5"/>
  <c r="F464" i="1"/>
  <c r="W618" i="2"/>
  <c r="AB618" i="2"/>
  <c r="V458" i="1"/>
  <c r="F8" i="1"/>
  <c r="L35" i="2"/>
  <c r="L31" i="2" s="1"/>
  <c r="T35" i="2"/>
  <c r="T31" i="2" s="1"/>
  <c r="AE399" i="2"/>
  <c r="S464" i="1"/>
  <c r="S463" i="1" s="1"/>
  <c r="S602" i="1" s="1"/>
  <c r="H35" i="2"/>
  <c r="H31" i="2" s="1"/>
  <c r="AA618" i="2"/>
  <c r="P391" i="5"/>
  <c r="U35" i="2"/>
  <c r="U31" i="2" s="1"/>
  <c r="U460" i="2" s="1"/>
  <c r="W35" i="2"/>
  <c r="W31" i="2" s="1"/>
  <c r="V618" i="2"/>
  <c r="N618" i="2"/>
  <c r="AB35" i="2"/>
  <c r="AB31" i="2" s="1"/>
  <c r="D31" i="2"/>
  <c r="D460" i="2" s="1"/>
  <c r="I458" i="2"/>
  <c r="R8" i="2"/>
  <c r="D8" i="2"/>
  <c r="R35" i="2"/>
  <c r="R31" i="2" s="1"/>
  <c r="R460" i="2" s="1"/>
  <c r="AB391" i="5"/>
  <c r="AC35" i="2"/>
  <c r="AC31" i="2" s="1"/>
  <c r="AC460" i="2" s="1"/>
  <c r="L102" i="2"/>
  <c r="L466" i="2" s="1"/>
  <c r="L468" i="2"/>
  <c r="L467" i="2" s="1"/>
  <c r="L603" i="2" s="1"/>
  <c r="H573" i="5"/>
  <c r="H571" i="5" s="1"/>
  <c r="H630" i="5" s="1"/>
  <c r="H415" i="5"/>
  <c r="L557" i="5"/>
  <c r="L556" i="5" s="1"/>
  <c r="X573" i="5"/>
  <c r="X571" i="5" s="1"/>
  <c r="X630" i="5" s="1"/>
  <c r="X415" i="5"/>
  <c r="F573" i="1"/>
  <c r="F571" i="1" s="1"/>
  <c r="F630" i="1" s="1"/>
  <c r="F415" i="1"/>
  <c r="O536" i="5"/>
  <c r="O616" i="5" s="1"/>
  <c r="G557" i="5"/>
  <c r="G556" i="5" s="1"/>
  <c r="G298" i="5"/>
  <c r="X8" i="2"/>
  <c r="S573" i="5"/>
  <c r="S571" i="5" s="1"/>
  <c r="S630" i="5" s="1"/>
  <c r="S415" i="5"/>
  <c r="Q301" i="2"/>
  <c r="Q300" i="2" s="1"/>
  <c r="Y573" i="5"/>
  <c r="Y571" i="5" s="1"/>
  <c r="Y630" i="5" s="1"/>
  <c r="Y415" i="5"/>
  <c r="P8" i="2"/>
  <c r="U298" i="5"/>
  <c r="C391" i="5"/>
  <c r="V562" i="1"/>
  <c r="V627" i="1" s="1"/>
  <c r="AE391" i="5"/>
  <c r="Y391" i="1"/>
  <c r="M391" i="5"/>
  <c r="X35" i="2"/>
  <c r="X31" i="2" s="1"/>
  <c r="X460" i="2" s="1"/>
  <c r="S391" i="2"/>
  <c r="Q568" i="2"/>
  <c r="Q629" i="2" s="1"/>
  <c r="R391" i="1"/>
  <c r="K573" i="5"/>
  <c r="K571" i="5" s="1"/>
  <c r="K630" i="5" s="1"/>
  <c r="K415" i="5"/>
  <c r="V557" i="1"/>
  <c r="V556" i="1" s="1"/>
  <c r="O8" i="2"/>
  <c r="T383" i="2"/>
  <c r="Q399" i="2"/>
  <c r="AC69" i="5"/>
  <c r="AC68" i="5" s="1"/>
  <c r="S464" i="2"/>
  <c r="O407" i="2"/>
  <c r="AC464" i="1"/>
  <c r="V391" i="2"/>
  <c r="E80" i="2"/>
  <c r="E465" i="2" s="1"/>
  <c r="AB69" i="5"/>
  <c r="AB68" i="5" s="1"/>
  <c r="W415" i="2"/>
  <c r="Y536" i="5"/>
  <c r="Y616" i="5" s="1"/>
  <c r="T557" i="5"/>
  <c r="T556" i="5" s="1"/>
  <c r="T298" i="5"/>
  <c r="O557" i="1"/>
  <c r="O556" i="1" s="1"/>
  <c r="AC80" i="5"/>
  <c r="AC465" i="5" s="1"/>
  <c r="I458" i="1"/>
  <c r="I399" i="2"/>
  <c r="AA545" i="1"/>
  <c r="AA619" i="1" s="1"/>
  <c r="T69" i="5"/>
  <c r="T68" i="5" s="1"/>
  <c r="W35" i="1"/>
  <c r="W31" i="1" s="1"/>
  <c r="W460" i="1" s="1"/>
  <c r="J301" i="2"/>
  <c r="J300" i="2" s="1"/>
  <c r="G391" i="2"/>
  <c r="Z464" i="1"/>
  <c r="E102" i="2"/>
  <c r="E466" i="2" s="1"/>
  <c r="E468" i="2"/>
  <c r="E467" i="2" s="1"/>
  <c r="E603" i="2" s="1"/>
  <c r="N464" i="5"/>
  <c r="W80" i="5"/>
  <c r="W465" i="5" s="1"/>
  <c r="AC573" i="1"/>
  <c r="AC571" i="1" s="1"/>
  <c r="AC630" i="1" s="1"/>
  <c r="AC415" i="1"/>
  <c r="W573" i="5"/>
  <c r="W571" i="5" s="1"/>
  <c r="W630" i="5" s="1"/>
  <c r="W415" i="5"/>
  <c r="S557" i="5"/>
  <c r="S556" i="5" s="1"/>
  <c r="I391" i="1"/>
  <c r="O391" i="2"/>
  <c r="AD69" i="2"/>
  <c r="AD68" i="2" s="1"/>
  <c r="AA69" i="5"/>
  <c r="AA68" i="5" s="1"/>
  <c r="P557" i="1"/>
  <c r="P556" i="1" s="1"/>
  <c r="Z573" i="5"/>
  <c r="Z571" i="5" s="1"/>
  <c r="Z630" i="5" s="1"/>
  <c r="Z415" i="5"/>
  <c r="Q618" i="2"/>
  <c r="T301" i="2"/>
  <c r="C391" i="1"/>
  <c r="AD391" i="5"/>
  <c r="U415" i="2"/>
  <c r="Z69" i="5"/>
  <c r="Z68" i="5" s="1"/>
  <c r="K415" i="2"/>
  <c r="AA399" i="2"/>
  <c r="Y102" i="2"/>
  <c r="Y466" i="2" s="1"/>
  <c r="Y468" i="2"/>
  <c r="Y467" i="2" s="1"/>
  <c r="Y603" i="2" s="1"/>
  <c r="G557" i="1"/>
  <c r="G556" i="1" s="1"/>
  <c r="G298" i="1"/>
  <c r="O383" i="2"/>
  <c r="I69" i="2"/>
  <c r="I68" i="2" s="1"/>
  <c r="AC407" i="2"/>
  <c r="G69" i="2"/>
  <c r="G68" i="2" s="1"/>
  <c r="AC69" i="2"/>
  <c r="AC68" i="2" s="1"/>
  <c r="I557" i="1"/>
  <c r="I556" i="1" s="1"/>
  <c r="I298" i="1"/>
  <c r="V407" i="2"/>
  <c r="J407" i="2"/>
  <c r="W399" i="2"/>
  <c r="AB35" i="1"/>
  <c r="AB31" i="1" s="1"/>
  <c r="AB460" i="1" s="1"/>
  <c r="C464" i="1"/>
  <c r="C463" i="1" s="1"/>
  <c r="C602" i="1" s="1"/>
  <c r="C67" i="1"/>
  <c r="N573" i="5"/>
  <c r="N571" i="5" s="1"/>
  <c r="N630" i="5" s="1"/>
  <c r="I559" i="2"/>
  <c r="I626" i="2" s="1"/>
  <c r="X8" i="1"/>
  <c r="X407" i="2"/>
  <c r="AA35" i="1"/>
  <c r="AA31" i="1" s="1"/>
  <c r="W35" i="5"/>
  <c r="W31" i="5" s="1"/>
  <c r="AB8" i="1"/>
  <c r="Q464" i="2"/>
  <c r="AA80" i="2"/>
  <c r="AA465" i="2" s="1"/>
  <c r="AD69" i="5"/>
  <c r="AD68" i="5" s="1"/>
  <c r="C8" i="5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M391" i="2"/>
  <c r="P562" i="2"/>
  <c r="P627" i="2" s="1"/>
  <c r="AA69" i="2"/>
  <c r="AA68" i="2" s="1"/>
  <c r="C80" i="5"/>
  <c r="C465" i="5" s="1"/>
  <c r="K35" i="1"/>
  <c r="K31" i="1" s="1"/>
  <c r="K460" i="1" s="1"/>
  <c r="X35" i="5"/>
  <c r="X31" i="5" s="1"/>
  <c r="X460" i="5" s="1"/>
  <c r="M559" i="2"/>
  <c r="M626" i="2" s="1"/>
  <c r="AB301" i="2"/>
  <c r="AB300" i="2" s="1"/>
  <c r="AB383" i="2"/>
  <c r="N383" i="2"/>
  <c r="C415" i="2"/>
  <c r="C69" i="2"/>
  <c r="C68" i="2" s="1"/>
  <c r="J69" i="5"/>
  <c r="J68" i="5" s="1"/>
  <c r="D35" i="5"/>
  <c r="D31" i="5" s="1"/>
  <c r="D460" i="5" s="1"/>
  <c r="O35" i="5"/>
  <c r="O31" i="5" s="1"/>
  <c r="O460" i="5" s="1"/>
  <c r="K8" i="1"/>
  <c r="L31" i="1"/>
  <c r="L460" i="1" s="1"/>
  <c r="H407" i="2"/>
  <c r="AB407" i="2"/>
  <c r="N568" i="2"/>
  <c r="N629" i="2" s="1"/>
  <c r="C349" i="2"/>
  <c r="C31" i="3"/>
  <c r="S69" i="5"/>
  <c r="S68" i="5" s="1"/>
  <c r="O464" i="1"/>
  <c r="O463" i="1" s="1"/>
  <c r="O602" i="1" s="1"/>
  <c r="X69" i="2"/>
  <c r="X68" i="2" s="1"/>
  <c r="AE69" i="5"/>
  <c r="AE68" i="5" s="1"/>
  <c r="F8" i="5"/>
  <c r="AE545" i="1"/>
  <c r="AE619" i="1" s="1"/>
  <c r="AB565" i="2"/>
  <c r="AB628" i="2" s="1"/>
  <c r="C102" i="3"/>
  <c r="C466" i="3" s="1"/>
  <c r="C468" i="3"/>
  <c r="C467" i="3" s="1"/>
  <c r="C603" i="3" s="1"/>
  <c r="C35" i="2"/>
  <c r="C31" i="2" s="1"/>
  <c r="E635" i="1"/>
  <c r="E576" i="1"/>
  <c r="G635" i="1"/>
  <c r="G633" i="1" s="1"/>
  <c r="G661" i="1" s="1"/>
  <c r="G106" i="44" s="1"/>
  <c r="G576" i="1"/>
  <c r="X635" i="1"/>
  <c r="X576" i="1"/>
  <c r="AC635" i="1"/>
  <c r="AC576" i="1"/>
  <c r="L576" i="1"/>
  <c r="F577" i="5"/>
  <c r="F425" i="5"/>
  <c r="G577" i="5"/>
  <c r="X577" i="5"/>
  <c r="X425" i="5"/>
  <c r="AD486" i="5"/>
  <c r="AD478" i="5" s="1"/>
  <c r="AD122" i="5"/>
  <c r="AD111" i="5" s="1"/>
  <c r="S518" i="1"/>
  <c r="S515" i="1" s="1"/>
  <c r="S611" i="1" s="1"/>
  <c r="S173" i="1"/>
  <c r="S111" i="1" s="1"/>
  <c r="Y518" i="1"/>
  <c r="Y515" i="1" s="1"/>
  <c r="Y611" i="1" s="1"/>
  <c r="Y173" i="1"/>
  <c r="Y111" i="1" s="1"/>
  <c r="Z518" i="1"/>
  <c r="Z515" i="1" s="1"/>
  <c r="Z611" i="1" s="1"/>
  <c r="Z173" i="1"/>
  <c r="Z111" i="1" s="1"/>
  <c r="S486" i="5"/>
  <c r="S478" i="5" s="1"/>
  <c r="S122" i="5"/>
  <c r="W478" i="1"/>
  <c r="G486" i="5"/>
  <c r="G478" i="5" s="1"/>
  <c r="G122" i="5"/>
  <c r="Z486" i="5"/>
  <c r="Z478" i="5" s="1"/>
  <c r="Z122" i="5"/>
  <c r="Z111" i="5" s="1"/>
  <c r="N517" i="41"/>
  <c r="N515" i="41" s="1"/>
  <c r="N611" i="41" s="1"/>
  <c r="N173" i="41"/>
  <c r="N111" i="41" s="1"/>
  <c r="N4" i="41" s="1"/>
  <c r="AA517" i="41"/>
  <c r="AA515" i="41" s="1"/>
  <c r="AA611" i="41" s="1"/>
  <c r="AA173" i="41"/>
  <c r="AA111" i="41" s="1"/>
  <c r="AA4" i="41" s="1"/>
  <c r="E517" i="41"/>
  <c r="E515" i="41" s="1"/>
  <c r="E611" i="41" s="1"/>
  <c r="E173" i="41"/>
  <c r="E111" i="41" s="1"/>
  <c r="E4" i="41" s="1"/>
  <c r="J517" i="41"/>
  <c r="J515" i="41" s="1"/>
  <c r="J611" i="41" s="1"/>
  <c r="J173" i="41"/>
  <c r="J111" i="41" s="1"/>
  <c r="J4" i="41" s="1"/>
  <c r="Q609" i="41"/>
  <c r="D607" i="40"/>
  <c r="L607" i="40"/>
  <c r="L604" i="40" s="1"/>
  <c r="P607" i="40"/>
  <c r="P604" i="40" s="1"/>
  <c r="I607" i="40"/>
  <c r="AB607" i="40"/>
  <c r="V607" i="40"/>
  <c r="V604" i="40" s="1"/>
  <c r="Z607" i="40"/>
  <c r="AD609" i="39"/>
  <c r="Z609" i="39"/>
  <c r="V609" i="39"/>
  <c r="J609" i="39"/>
  <c r="I609" i="39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X425" i="2"/>
  <c r="Y425" i="2"/>
  <c r="V425" i="2"/>
  <c r="I425" i="2"/>
  <c r="K425" i="2"/>
  <c r="T425" i="2"/>
  <c r="AD517" i="41"/>
  <c r="AD515" i="41" s="1"/>
  <c r="AD611" i="41" s="1"/>
  <c r="AD173" i="41"/>
  <c r="AD111" i="41" s="1"/>
  <c r="AD4" i="41" s="1"/>
  <c r="H486" i="5"/>
  <c r="H478" i="5" s="1"/>
  <c r="H122" i="5"/>
  <c r="AC486" i="5"/>
  <c r="AC478" i="5" s="1"/>
  <c r="AC122" i="5"/>
  <c r="AC111" i="5" s="1"/>
  <c r="W609" i="41"/>
  <c r="Y517" i="41"/>
  <c r="Y515" i="41" s="1"/>
  <c r="Y611" i="41" s="1"/>
  <c r="Y173" i="41"/>
  <c r="Y111" i="41" s="1"/>
  <c r="Y4" i="41" s="1"/>
  <c r="H609" i="41"/>
  <c r="D517" i="41"/>
  <c r="D515" i="41" s="1"/>
  <c r="D611" i="41" s="1"/>
  <c r="D173" i="41"/>
  <c r="D111" i="41" s="1"/>
  <c r="D4" i="41" s="1"/>
  <c r="AC517" i="41"/>
  <c r="AC515" i="41" s="1"/>
  <c r="AC611" i="41" s="1"/>
  <c r="AC173" i="41"/>
  <c r="AC111" i="41" s="1"/>
  <c r="AC4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K111" i="40" s="1"/>
  <c r="K4" i="40" s="1"/>
  <c r="H517" i="40"/>
  <c r="H515" i="40" s="1"/>
  <c r="H611" i="40" s="1"/>
  <c r="H173" i="40"/>
  <c r="H111" i="40" s="1"/>
  <c r="H4" i="40" s="1"/>
  <c r="Q517" i="40"/>
  <c r="Q515" i="40" s="1"/>
  <c r="Q611" i="40" s="1"/>
  <c r="Q173" i="40"/>
  <c r="Q111" i="40" s="1"/>
  <c r="Q4" i="40" s="1"/>
  <c r="R517" i="40"/>
  <c r="R515" i="40" s="1"/>
  <c r="R611" i="40" s="1"/>
  <c r="R173" i="40"/>
  <c r="R111" i="40" s="1"/>
  <c r="R4" i="40" s="1"/>
  <c r="T517" i="40"/>
  <c r="T515" i="40" s="1"/>
  <c r="T611" i="40" s="1"/>
  <c r="T173" i="40"/>
  <c r="T111" i="40" s="1"/>
  <c r="T4" i="40" s="1"/>
  <c r="U609" i="39"/>
  <c r="Q609" i="39"/>
  <c r="M609" i="39"/>
  <c r="Y472" i="3"/>
  <c r="O489" i="2"/>
  <c r="O607" i="2" s="1"/>
  <c r="O472" i="3"/>
  <c r="I489" i="2"/>
  <c r="I607" i="2" s="1"/>
  <c r="AA635" i="1"/>
  <c r="AA633" i="1" s="1"/>
  <c r="AA661" i="1" s="1"/>
  <c r="AA106" i="44" s="1"/>
  <c r="R635" i="1"/>
  <c r="R633" i="1" s="1"/>
  <c r="R661" i="1" s="1"/>
  <c r="R106" i="44" s="1"/>
  <c r="R576" i="1"/>
  <c r="J635" i="1"/>
  <c r="J633" i="1" s="1"/>
  <c r="J661" i="1" s="1"/>
  <c r="J106" i="44" s="1"/>
  <c r="J576" i="1"/>
  <c r="I635" i="1"/>
  <c r="I633" i="1" s="1"/>
  <c r="I661" i="1" s="1"/>
  <c r="I106" i="44" s="1"/>
  <c r="AB635" i="1"/>
  <c r="AB633" i="1" s="1"/>
  <c r="AB661" i="1" s="1"/>
  <c r="AB106" i="44" s="1"/>
  <c r="AB576" i="1"/>
  <c r="C577" i="5"/>
  <c r="E577" i="5"/>
  <c r="E425" i="5"/>
  <c r="O577" i="5"/>
  <c r="O425" i="5"/>
  <c r="U577" i="5"/>
  <c r="U425" i="5"/>
  <c r="AA577" i="5"/>
  <c r="AD577" i="5"/>
  <c r="AD509" i="40"/>
  <c r="AD508" i="40" s="1"/>
  <c r="AD610" i="40" s="1"/>
  <c r="AD160" i="40"/>
  <c r="H478" i="1"/>
  <c r="E478" i="1"/>
  <c r="I478" i="1"/>
  <c r="Q489" i="5"/>
  <c r="Q607" i="5" s="1"/>
  <c r="M489" i="5"/>
  <c r="M607" i="5" s="1"/>
  <c r="W489" i="5"/>
  <c r="W607" i="5" s="1"/>
  <c r="L518" i="1"/>
  <c r="L515" i="1" s="1"/>
  <c r="L611" i="1" s="1"/>
  <c r="L173" i="1"/>
  <c r="L111" i="1" s="1"/>
  <c r="S517" i="41"/>
  <c r="S515" i="41" s="1"/>
  <c r="S611" i="41" s="1"/>
  <c r="S173" i="41"/>
  <c r="S111" i="41" s="1"/>
  <c r="S4" i="41" s="1"/>
  <c r="G502" i="41"/>
  <c r="F517" i="41"/>
  <c r="F515" i="41" s="1"/>
  <c r="F611" i="41" s="1"/>
  <c r="F173" i="41"/>
  <c r="F111" i="41" s="1"/>
  <c r="F4" i="41" s="1"/>
  <c r="P502" i="41"/>
  <c r="K517" i="41"/>
  <c r="K515" i="41" s="1"/>
  <c r="K611" i="41" s="1"/>
  <c r="K173" i="41"/>
  <c r="K111" i="41" s="1"/>
  <c r="K4" i="41" s="1"/>
  <c r="V502" i="41"/>
  <c r="X517" i="41"/>
  <c r="X515" i="41" s="1"/>
  <c r="X611" i="41" s="1"/>
  <c r="X173" i="41"/>
  <c r="X111" i="41" s="1"/>
  <c r="X4" i="41" s="1"/>
  <c r="Y607" i="40"/>
  <c r="Y471" i="40"/>
  <c r="Y455" i="40" s="1"/>
  <c r="F607" i="40"/>
  <c r="F471" i="40"/>
  <c r="F455" i="40" s="1"/>
  <c r="O607" i="40"/>
  <c r="O471" i="40"/>
  <c r="O455" i="40" s="1"/>
  <c r="O453" i="40" s="1"/>
  <c r="AC607" i="40"/>
  <c r="AC471" i="40"/>
  <c r="AC455" i="40" s="1"/>
  <c r="AC453" i="40" s="1"/>
  <c r="N607" i="40"/>
  <c r="N471" i="40"/>
  <c r="N455" i="40" s="1"/>
  <c r="M607" i="40"/>
  <c r="M471" i="40"/>
  <c r="M455" i="40" s="1"/>
  <c r="S607" i="40"/>
  <c r="S471" i="40"/>
  <c r="S455" i="40" s="1"/>
  <c r="S453" i="40" s="1"/>
  <c r="AB609" i="39"/>
  <c r="X609" i="39"/>
  <c r="AE112" i="2"/>
  <c r="AE122" i="2"/>
  <c r="Z472" i="2"/>
  <c r="Z478" i="2"/>
  <c r="Z606" i="2" s="1"/>
  <c r="X489" i="2"/>
  <c r="X607" i="2" s="1"/>
  <c r="Y497" i="2"/>
  <c r="Y608" i="2" s="1"/>
  <c r="AE497" i="3"/>
  <c r="AE608" i="3" s="1"/>
  <c r="Z112" i="3"/>
  <c r="C520" i="3"/>
  <c r="C612" i="3" s="1"/>
  <c r="AD472" i="3"/>
  <c r="AD516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C425" i="2"/>
  <c r="L425" i="2"/>
  <c r="E425" i="2"/>
  <c r="AA425" i="2"/>
  <c r="AC425" i="2"/>
  <c r="Q425" i="1"/>
  <c r="Z425" i="1"/>
  <c r="F425" i="1"/>
  <c r="AD425" i="1"/>
  <c r="V425" i="1"/>
  <c r="AE509" i="40"/>
  <c r="AE508" i="40" s="1"/>
  <c r="AE610" i="40" s="1"/>
  <c r="AE160" i="40"/>
  <c r="AE111" i="40" s="1"/>
  <c r="AE4" i="40" s="1"/>
  <c r="T486" i="5"/>
  <c r="T478" i="5" s="1"/>
  <c r="T122" i="5"/>
  <c r="T111" i="5" s="1"/>
  <c r="AA486" i="5"/>
  <c r="AA478" i="5" s="1"/>
  <c r="AA122" i="5"/>
  <c r="AA111" i="5" s="1"/>
  <c r="J489" i="5"/>
  <c r="J607" i="5" s="1"/>
  <c r="V489" i="5"/>
  <c r="V607" i="5" s="1"/>
  <c r="AB518" i="1"/>
  <c r="AB515" i="1" s="1"/>
  <c r="AB611" i="1" s="1"/>
  <c r="AB173" i="1"/>
  <c r="AB111" i="1" s="1"/>
  <c r="AB489" i="5"/>
  <c r="AB607" i="5" s="1"/>
  <c r="AB502" i="41"/>
  <c r="U502" i="41"/>
  <c r="R517" i="41"/>
  <c r="R515" i="41" s="1"/>
  <c r="R611" i="41" s="1"/>
  <c r="R173" i="41"/>
  <c r="R111" i="41" s="1"/>
  <c r="R4" i="41" s="1"/>
  <c r="T517" i="41"/>
  <c r="T515" i="41" s="1"/>
  <c r="T611" i="41" s="1"/>
  <c r="T173" i="41"/>
  <c r="T111" i="41" s="1"/>
  <c r="T4" i="41" s="1"/>
  <c r="M517" i="41"/>
  <c r="M515" i="41" s="1"/>
  <c r="M611" i="41" s="1"/>
  <c r="M173" i="41"/>
  <c r="M111" i="41" s="1"/>
  <c r="M4" i="41" s="1"/>
  <c r="C517" i="41"/>
  <c r="C515" i="41" s="1"/>
  <c r="C611" i="41" s="1"/>
  <c r="C173" i="41"/>
  <c r="C111" i="41" s="1"/>
  <c r="C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A497" i="3"/>
  <c r="AA608" i="3" s="1"/>
  <c r="AC472" i="3"/>
  <c r="W497" i="3"/>
  <c r="W608" i="3" s="1"/>
  <c r="T472" i="2"/>
  <c r="T478" i="2"/>
  <c r="T606" i="2" s="1"/>
  <c r="R489" i="2"/>
  <c r="R607" i="2" s="1"/>
  <c r="S112" i="3"/>
  <c r="S12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I472" i="3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K584" i="2"/>
  <c r="K642" i="2"/>
  <c r="K641" i="2" s="1"/>
  <c r="Q584" i="2"/>
  <c r="Q642" i="2"/>
  <c r="Q641" i="2" s="1"/>
  <c r="Z2" i="40"/>
  <c r="F2" i="40"/>
  <c r="Q2" i="41"/>
  <c r="H2" i="40"/>
  <c r="V2" i="41"/>
  <c r="Y2" i="39"/>
  <c r="O2" i="40"/>
  <c r="S2" i="41"/>
  <c r="X2" i="41"/>
  <c r="R2" i="41"/>
  <c r="W2" i="41"/>
  <c r="R2" i="40"/>
  <c r="I2" i="39"/>
  <c r="T2" i="40"/>
  <c r="M2" i="41"/>
  <c r="G2" i="41"/>
  <c r="D2" i="39"/>
  <c r="N2" i="41"/>
  <c r="AD2" i="41"/>
  <c r="E2" i="39"/>
  <c r="P2" i="40"/>
  <c r="O2" i="41"/>
  <c r="AE2" i="40"/>
  <c r="K2" i="39"/>
  <c r="V2" i="40"/>
  <c r="G2" i="39"/>
  <c r="S2" i="40"/>
  <c r="W2" i="39"/>
  <c r="Y2" i="41"/>
  <c r="L2" i="41"/>
  <c r="L2" i="39"/>
  <c r="X2" i="39"/>
  <c r="I2" i="41"/>
  <c r="S2" i="39"/>
  <c r="N2" i="39"/>
  <c r="P2" i="39"/>
  <c r="Q2" i="40"/>
  <c r="AC2" i="41"/>
  <c r="C2" i="39"/>
  <c r="AB2" i="41"/>
  <c r="AC2" i="39"/>
  <c r="K2" i="41"/>
  <c r="C2" i="41"/>
  <c r="V2" i="39"/>
  <c r="Z2" i="39"/>
  <c r="T2" i="41"/>
  <c r="F2" i="39"/>
  <c r="D2" i="41"/>
  <c r="E2" i="41"/>
  <c r="J2" i="41"/>
  <c r="U2" i="41"/>
  <c r="K2" i="40"/>
  <c r="AD2" i="39"/>
  <c r="F2" i="41"/>
  <c r="H2" i="39"/>
  <c r="R2" i="39"/>
  <c r="U2" i="39"/>
  <c r="AC2" i="40"/>
  <c r="AA2" i="41"/>
  <c r="J2" i="39"/>
  <c r="X2" i="40"/>
  <c r="M2" i="39"/>
  <c r="K471" i="39" l="1"/>
  <c r="K455" i="39" s="1"/>
  <c r="AE489" i="5"/>
  <c r="AE607" i="5" s="1"/>
  <c r="K300" i="2"/>
  <c r="G385" i="3"/>
  <c r="G561" i="3" s="1"/>
  <c r="G559" i="3" s="1"/>
  <c r="G626" i="3" s="1"/>
  <c r="W545" i="5"/>
  <c r="W619" i="5" s="1"/>
  <c r="AA349" i="2"/>
  <c r="O301" i="2"/>
  <c r="O300" i="2" s="1"/>
  <c r="AD371" i="3"/>
  <c r="AC269" i="1"/>
  <c r="AC543" i="1" s="1"/>
  <c r="Z374" i="3"/>
  <c r="S562" i="1"/>
  <c r="S627" i="1" s="1"/>
  <c r="V237" i="3"/>
  <c r="F559" i="2"/>
  <c r="F626" i="2" s="1"/>
  <c r="O434" i="3"/>
  <c r="X460" i="3"/>
  <c r="J511" i="3"/>
  <c r="O548" i="3"/>
  <c r="X548" i="3"/>
  <c r="Z511" i="3"/>
  <c r="H511" i="3"/>
  <c r="P548" i="3"/>
  <c r="D548" i="3"/>
  <c r="I511" i="3"/>
  <c r="V548" i="3"/>
  <c r="AB511" i="3"/>
  <c r="M511" i="3"/>
  <c r="W548" i="3"/>
  <c r="Z548" i="3"/>
  <c r="AA548" i="3"/>
  <c r="C461" i="3"/>
  <c r="C460" i="3"/>
  <c r="AC31" i="3"/>
  <c r="U464" i="3"/>
  <c r="J460" i="3"/>
  <c r="W511" i="3"/>
  <c r="E511" i="3"/>
  <c r="F548" i="3"/>
  <c r="K511" i="3"/>
  <c r="N511" i="3"/>
  <c r="G511" i="3"/>
  <c r="U511" i="3"/>
  <c r="H548" i="3"/>
  <c r="C426" i="3"/>
  <c r="F511" i="3"/>
  <c r="T511" i="3"/>
  <c r="J548" i="3"/>
  <c r="G548" i="3"/>
  <c r="Q511" i="3"/>
  <c r="M548" i="3"/>
  <c r="N548" i="3"/>
  <c r="S548" i="3"/>
  <c r="L548" i="3"/>
  <c r="O461" i="3"/>
  <c r="K461" i="3"/>
  <c r="S461" i="3"/>
  <c r="P461" i="3"/>
  <c r="G461" i="3"/>
  <c r="V461" i="3"/>
  <c r="X461" i="3"/>
  <c r="U461" i="3"/>
  <c r="AB461" i="3"/>
  <c r="N461" i="3"/>
  <c r="D16" i="69"/>
  <c r="F460" i="3"/>
  <c r="Z460" i="3"/>
  <c r="G460" i="3"/>
  <c r="AA511" i="3"/>
  <c r="L511" i="3"/>
  <c r="O511" i="3"/>
  <c r="R511" i="3"/>
  <c r="R548" i="3"/>
  <c r="Y511" i="3"/>
  <c r="C548" i="3"/>
  <c r="Y548" i="3"/>
  <c r="C511" i="3"/>
  <c r="AB548" i="3"/>
  <c r="I548" i="3"/>
  <c r="J461" i="3"/>
  <c r="Q461" i="3"/>
  <c r="D461" i="3"/>
  <c r="F461" i="3"/>
  <c r="AA461" i="3"/>
  <c r="M461" i="3"/>
  <c r="H461" i="3"/>
  <c r="T461" i="3"/>
  <c r="L461" i="3"/>
  <c r="E461" i="3"/>
  <c r="U460" i="3"/>
  <c r="L458" i="3"/>
  <c r="P511" i="3"/>
  <c r="S511" i="3"/>
  <c r="V511" i="3"/>
  <c r="T548" i="3"/>
  <c r="K426" i="3"/>
  <c r="AA426" i="3"/>
  <c r="AC511" i="3"/>
  <c r="K548" i="3"/>
  <c r="E548" i="3"/>
  <c r="Q548" i="3"/>
  <c r="X511" i="3"/>
  <c r="D511" i="3"/>
  <c r="U548" i="3"/>
  <c r="AC548" i="3"/>
  <c r="Y461" i="3"/>
  <c r="Z461" i="3"/>
  <c r="W461" i="3"/>
  <c r="I461" i="3"/>
  <c r="AE563" i="3"/>
  <c r="C212" i="71"/>
  <c r="D212" i="71" s="1"/>
  <c r="C91" i="70"/>
  <c r="E67" i="1"/>
  <c r="C200" i="71"/>
  <c r="D200" i="71" s="1"/>
  <c r="C227" i="70"/>
  <c r="C136" i="71"/>
  <c r="D136" i="71" s="1"/>
  <c r="C206" i="70"/>
  <c r="AE527" i="3"/>
  <c r="C134" i="71"/>
  <c r="D134" i="71" s="1"/>
  <c r="C40" i="70"/>
  <c r="AE574" i="3"/>
  <c r="AE631" i="3" s="1"/>
  <c r="C220" i="71"/>
  <c r="D220" i="71" s="1"/>
  <c r="C11" i="70"/>
  <c r="AE572" i="3"/>
  <c r="C218" i="71"/>
  <c r="D218" i="71" s="1"/>
  <c r="C235" i="70"/>
  <c r="C208" i="71"/>
  <c r="D208" i="71" s="1"/>
  <c r="C231" i="70"/>
  <c r="C142" i="71"/>
  <c r="D142" i="71" s="1"/>
  <c r="C73" i="70"/>
  <c r="C205" i="71"/>
  <c r="D205" i="71" s="1"/>
  <c r="C34" i="70"/>
  <c r="C229" i="70"/>
  <c r="C206" i="71"/>
  <c r="D206" i="71" s="1"/>
  <c r="C170" i="71"/>
  <c r="D170" i="71" s="1"/>
  <c r="C15" i="70"/>
  <c r="C160" i="71"/>
  <c r="D160" i="71" s="1"/>
  <c r="C212" i="70"/>
  <c r="C211" i="70"/>
  <c r="C159" i="71"/>
  <c r="D159" i="71" s="1"/>
  <c r="C168" i="71"/>
  <c r="D168" i="71" s="1"/>
  <c r="C216" i="70"/>
  <c r="C179" i="71"/>
  <c r="D179" i="71" s="1"/>
  <c r="C41" i="70"/>
  <c r="C180" i="71"/>
  <c r="D180" i="71" s="1"/>
  <c r="C44" i="70"/>
  <c r="C169" i="71"/>
  <c r="D169" i="71" s="1"/>
  <c r="C217" i="70"/>
  <c r="C81" i="70"/>
  <c r="C173" i="71"/>
  <c r="D173" i="71" s="1"/>
  <c r="AE511" i="3"/>
  <c r="C116" i="71"/>
  <c r="D116" i="71" s="1"/>
  <c r="C71" i="70"/>
  <c r="C55" i="70"/>
  <c r="C175" i="71"/>
  <c r="D175" i="71" s="1"/>
  <c r="AE513" i="3"/>
  <c r="C74" i="70"/>
  <c r="C118" i="71"/>
  <c r="D118" i="71" s="1"/>
  <c r="C225" i="71"/>
  <c r="D225" i="71" s="1"/>
  <c r="C58" i="70"/>
  <c r="C94" i="70"/>
  <c r="C126" i="71"/>
  <c r="D126" i="71" s="1"/>
  <c r="AE566" i="3"/>
  <c r="C233" i="70"/>
  <c r="C214" i="71"/>
  <c r="D214" i="71" s="1"/>
  <c r="C80" i="70"/>
  <c r="D80" i="70" s="1"/>
  <c r="C141" i="71"/>
  <c r="D141" i="71" s="1"/>
  <c r="C57" i="70"/>
  <c r="C138" i="71"/>
  <c r="D138" i="71" s="1"/>
  <c r="C93" i="70"/>
  <c r="C153" i="71"/>
  <c r="D153" i="71" s="1"/>
  <c r="C150" i="71"/>
  <c r="D150" i="71" s="1"/>
  <c r="C95" i="70"/>
  <c r="C230" i="70"/>
  <c r="C207" i="71"/>
  <c r="D207" i="71" s="1"/>
  <c r="C202" i="71"/>
  <c r="D202" i="71" s="1"/>
  <c r="C42" i="70"/>
  <c r="C140" i="71"/>
  <c r="D140" i="71" s="1"/>
  <c r="C207" i="70"/>
  <c r="AE569" i="3"/>
  <c r="C216" i="71"/>
  <c r="D216" i="71" s="1"/>
  <c r="C234" i="70"/>
  <c r="C148" i="71"/>
  <c r="D148" i="71" s="1"/>
  <c r="C89" i="70"/>
  <c r="C222" i="70"/>
  <c r="C182" i="71"/>
  <c r="D182" i="71" s="1"/>
  <c r="C177" i="71"/>
  <c r="D177" i="71" s="1"/>
  <c r="C220" i="70"/>
  <c r="C219" i="70"/>
  <c r="C174" i="71"/>
  <c r="D174" i="71" s="1"/>
  <c r="C163" i="71"/>
  <c r="D163" i="71" s="1"/>
  <c r="C214" i="70"/>
  <c r="C186" i="71"/>
  <c r="D186" i="71" s="1"/>
  <c r="C97" i="70"/>
  <c r="C156" i="71"/>
  <c r="D156" i="71" s="1"/>
  <c r="C209" i="70"/>
  <c r="AE130" i="3"/>
  <c r="AE486" i="3" s="1"/>
  <c r="C84" i="71"/>
  <c r="D84" i="71" s="1"/>
  <c r="C174" i="70"/>
  <c r="C45" i="70"/>
  <c r="C227" i="71"/>
  <c r="D227" i="71" s="1"/>
  <c r="C64" i="70"/>
  <c r="C110" i="71"/>
  <c r="D110" i="71" s="1"/>
  <c r="C78" i="70"/>
  <c r="C162" i="71"/>
  <c r="D162" i="71" s="1"/>
  <c r="C52" i="70"/>
  <c r="C114" i="71"/>
  <c r="D114" i="71" s="1"/>
  <c r="C120" i="71"/>
  <c r="D120" i="71" s="1"/>
  <c r="C70" i="70"/>
  <c r="AE514" i="3"/>
  <c r="C196" i="70"/>
  <c r="C119" i="71"/>
  <c r="D119" i="71" s="1"/>
  <c r="D65" i="70"/>
  <c r="D165" i="70"/>
  <c r="D23" i="70"/>
  <c r="D84" i="70"/>
  <c r="C197" i="71"/>
  <c r="D197" i="71" s="1"/>
  <c r="C10" i="70"/>
  <c r="C149" i="71"/>
  <c r="D149" i="71" s="1"/>
  <c r="C77" i="70"/>
  <c r="C203" i="71"/>
  <c r="D203" i="71" s="1"/>
  <c r="C6" i="70"/>
  <c r="C208" i="70"/>
  <c r="C147" i="71"/>
  <c r="D147" i="71" s="1"/>
  <c r="C204" i="71"/>
  <c r="D204" i="71" s="1"/>
  <c r="C228" i="70"/>
  <c r="C82" i="70"/>
  <c r="C151" i="71"/>
  <c r="D151" i="71" s="1"/>
  <c r="C201" i="71"/>
  <c r="D201" i="71" s="1"/>
  <c r="C27" i="70"/>
  <c r="C154" i="71"/>
  <c r="D154" i="71" s="1"/>
  <c r="C125" i="70"/>
  <c r="C196" i="71"/>
  <c r="D196" i="71" s="1"/>
  <c r="C7" i="70"/>
  <c r="C185" i="71"/>
  <c r="D185" i="71" s="1"/>
  <c r="C49" i="70"/>
  <c r="C164" i="71"/>
  <c r="D164" i="71" s="1"/>
  <c r="C215" i="70"/>
  <c r="C172" i="71"/>
  <c r="D172" i="71" s="1"/>
  <c r="C218" i="70"/>
  <c r="I377" i="3"/>
  <c r="C171" i="71"/>
  <c r="D171" i="71" s="1"/>
  <c r="C30" i="70"/>
  <c r="C161" i="71"/>
  <c r="D161" i="71" s="1"/>
  <c r="C213" i="70"/>
  <c r="C113" i="71"/>
  <c r="D113" i="71" s="1"/>
  <c r="C56" i="70"/>
  <c r="C178" i="71"/>
  <c r="D178" i="71" s="1"/>
  <c r="C221" i="70"/>
  <c r="AE480" i="3"/>
  <c r="C168" i="70"/>
  <c r="C78" i="71"/>
  <c r="C175" i="70"/>
  <c r="C85" i="71"/>
  <c r="D85" i="71" s="1"/>
  <c r="C121" i="71"/>
  <c r="D121" i="71" s="1"/>
  <c r="C59" i="70"/>
  <c r="AE512" i="3"/>
  <c r="C117" i="71"/>
  <c r="D117" i="71" s="1"/>
  <c r="C79" i="70"/>
  <c r="C157" i="71"/>
  <c r="D157" i="71" s="1"/>
  <c r="C75" i="70"/>
  <c r="C166" i="71"/>
  <c r="D166" i="71" s="1"/>
  <c r="C26" i="70"/>
  <c r="C111" i="71"/>
  <c r="D111" i="71" s="1"/>
  <c r="C24" i="70"/>
  <c r="C226" i="71"/>
  <c r="D226" i="71" s="1"/>
  <c r="C31" i="70"/>
  <c r="C112" i="71"/>
  <c r="D112" i="71" s="1"/>
  <c r="C61" i="70"/>
  <c r="AE491" i="3"/>
  <c r="C183" i="70"/>
  <c r="C94" i="71"/>
  <c r="D94" i="71" s="1"/>
  <c r="D16" i="67"/>
  <c r="AE560" i="3"/>
  <c r="C210" i="71"/>
  <c r="D210" i="71" s="1"/>
  <c r="C98" i="70"/>
  <c r="C209" i="71"/>
  <c r="D209" i="71" s="1"/>
  <c r="C232" i="70"/>
  <c r="C152" i="71"/>
  <c r="D152" i="71" s="1"/>
  <c r="C86" i="70"/>
  <c r="AE532" i="3"/>
  <c r="C145" i="71"/>
  <c r="D145" i="71" s="1"/>
  <c r="C76" i="70"/>
  <c r="C90" i="70"/>
  <c r="C139" i="71"/>
  <c r="D139" i="71" s="1"/>
  <c r="C190" i="71"/>
  <c r="D190" i="71" s="1"/>
  <c r="C38" i="70"/>
  <c r="C124" i="70"/>
  <c r="C143" i="71"/>
  <c r="D143" i="71" s="1"/>
  <c r="C137" i="71"/>
  <c r="D137" i="71" s="1"/>
  <c r="C72" i="70"/>
  <c r="C155" i="71"/>
  <c r="D155" i="71" s="1"/>
  <c r="C54" i="70"/>
  <c r="C223" i="70"/>
  <c r="C183" i="71"/>
  <c r="D183" i="71" s="1"/>
  <c r="C176" i="71"/>
  <c r="D176" i="71" s="1"/>
  <c r="C62" i="70"/>
  <c r="C47" i="70"/>
  <c r="C167" i="71"/>
  <c r="D167" i="71" s="1"/>
  <c r="C158" i="71"/>
  <c r="D158" i="71" s="1"/>
  <c r="C210" i="70"/>
  <c r="C46" i="70"/>
  <c r="C223" i="71"/>
  <c r="D223" i="71" s="1"/>
  <c r="C122" i="71"/>
  <c r="D122" i="71" s="1"/>
  <c r="C85" i="70"/>
  <c r="AE510" i="3"/>
  <c r="C66" i="70"/>
  <c r="C115" i="71"/>
  <c r="D115" i="71" s="1"/>
  <c r="C181" i="71"/>
  <c r="D181" i="71" s="1"/>
  <c r="C60" i="70"/>
  <c r="C224" i="71"/>
  <c r="D224" i="71" s="1"/>
  <c r="C107" i="70"/>
  <c r="C184" i="71"/>
  <c r="D184" i="71" s="1"/>
  <c r="C39" i="70"/>
  <c r="C93" i="71"/>
  <c r="D93" i="71" s="1"/>
  <c r="C108" i="70"/>
  <c r="C50" i="70"/>
  <c r="C109" i="71"/>
  <c r="D109" i="71" s="1"/>
  <c r="D114" i="70"/>
  <c r="D105" i="70"/>
  <c r="D20" i="70"/>
  <c r="V463" i="2"/>
  <c r="V602" i="2" s="1"/>
  <c r="I161" i="3"/>
  <c r="I509" i="3" s="1"/>
  <c r="AE391" i="1"/>
  <c r="L367" i="2"/>
  <c r="L558" i="2" s="1"/>
  <c r="F562" i="2"/>
  <c r="F627" i="2" s="1"/>
  <c r="AD237" i="3"/>
  <c r="M549" i="2"/>
  <c r="M620" i="2" s="1"/>
  <c r="X349" i="2"/>
  <c r="N536" i="5"/>
  <c r="N616" i="5" s="1"/>
  <c r="G562" i="1"/>
  <c r="G627" i="1" s="1"/>
  <c r="S7" i="5"/>
  <c r="K549" i="2"/>
  <c r="K620" i="2" s="1"/>
  <c r="J67" i="2"/>
  <c r="H67" i="3"/>
  <c r="R568" i="2"/>
  <c r="R629" i="2" s="1"/>
  <c r="AE568" i="2"/>
  <c r="AE629" i="2" s="1"/>
  <c r="Q349" i="2"/>
  <c r="V301" i="2"/>
  <c r="V300" i="2" s="1"/>
  <c r="S562" i="2"/>
  <c r="S627" i="2" s="1"/>
  <c r="X545" i="5"/>
  <c r="X619" i="5" s="1"/>
  <c r="R562" i="1"/>
  <c r="R627" i="1" s="1"/>
  <c r="Y407" i="2"/>
  <c r="G383" i="3"/>
  <c r="R111" i="2"/>
  <c r="R463" i="1"/>
  <c r="R602" i="1" s="1"/>
  <c r="AE562" i="2"/>
  <c r="AE627" i="2" s="1"/>
  <c r="R562" i="2"/>
  <c r="R627" i="2" s="1"/>
  <c r="R571" i="2"/>
  <c r="R630" i="2" s="1"/>
  <c r="F349" i="2"/>
  <c r="AB545" i="5"/>
  <c r="AB619" i="5" s="1"/>
  <c r="K545" i="5"/>
  <c r="K619" i="5" s="1"/>
  <c r="S545" i="1"/>
  <c r="S619" i="1" s="1"/>
  <c r="S549" i="2"/>
  <c r="Y272" i="3"/>
  <c r="I301" i="2"/>
  <c r="V530" i="1"/>
  <c r="H541" i="1"/>
  <c r="H617" i="1" s="1"/>
  <c r="H545" i="1"/>
  <c r="H619" i="1" s="1"/>
  <c r="M568" i="2"/>
  <c r="M629" i="2" s="1"/>
  <c r="D565" i="2"/>
  <c r="D628" i="2" s="1"/>
  <c r="N545" i="1"/>
  <c r="N619" i="1" s="1"/>
  <c r="Z349" i="2"/>
  <c r="AE111" i="41"/>
  <c r="AE4" i="41" s="1"/>
  <c r="O562" i="5"/>
  <c r="O627" i="5" s="1"/>
  <c r="O237" i="3"/>
  <c r="AC562" i="5"/>
  <c r="AC627" i="5" s="1"/>
  <c r="R536" i="5"/>
  <c r="R616" i="5" s="1"/>
  <c r="Y367" i="2"/>
  <c r="Y558" i="2" s="1"/>
  <c r="I562" i="5"/>
  <c r="I627" i="5" s="1"/>
  <c r="G559" i="2"/>
  <c r="G626" i="2" s="1"/>
  <c r="AC301" i="2"/>
  <c r="AC300" i="2" s="1"/>
  <c r="J349" i="2"/>
  <c r="AE573" i="1"/>
  <c r="AE571" i="1" s="1"/>
  <c r="AE630" i="1" s="1"/>
  <c r="O298" i="5"/>
  <c r="N67" i="1"/>
  <c r="R415" i="2"/>
  <c r="V463" i="1"/>
  <c r="V602" i="1" s="1"/>
  <c r="E562" i="1"/>
  <c r="E627" i="1" s="1"/>
  <c r="S67" i="1"/>
  <c r="K557" i="1"/>
  <c r="K556" i="1" s="1"/>
  <c r="G67" i="5"/>
  <c r="F192" i="5"/>
  <c r="H67" i="5"/>
  <c r="H562" i="1"/>
  <c r="H627" i="1" s="1"/>
  <c r="X562" i="5"/>
  <c r="X627" i="5" s="1"/>
  <c r="Y279" i="3"/>
  <c r="S355" i="3"/>
  <c r="T559" i="2"/>
  <c r="T626" i="2" s="1"/>
  <c r="X367" i="2"/>
  <c r="X558" i="2" s="1"/>
  <c r="O562" i="2"/>
  <c r="O627" i="2" s="1"/>
  <c r="Y465" i="2"/>
  <c r="Y67" i="2"/>
  <c r="K564" i="1"/>
  <c r="K562" i="1" s="1"/>
  <c r="K627" i="1" s="1"/>
  <c r="K391" i="1"/>
  <c r="Y7" i="1"/>
  <c r="E610" i="39"/>
  <c r="E604" i="39" s="1"/>
  <c r="E471" i="39"/>
  <c r="E455" i="39" s="1"/>
  <c r="V216" i="1"/>
  <c r="O391" i="5"/>
  <c r="U399" i="2"/>
  <c r="U567" i="2"/>
  <c r="U565" i="2" s="1"/>
  <c r="U628" i="2" s="1"/>
  <c r="G367" i="2"/>
  <c r="G558" i="2" s="1"/>
  <c r="H409" i="3"/>
  <c r="H570" i="3" s="1"/>
  <c r="C549" i="2"/>
  <c r="C620" i="2" s="1"/>
  <c r="N300" i="2"/>
  <c r="M564" i="1"/>
  <c r="M391" i="1"/>
  <c r="J564" i="1"/>
  <c r="J562" i="1" s="1"/>
  <c r="J391" i="1"/>
  <c r="T568" i="2"/>
  <c r="T629" i="2" s="1"/>
  <c r="W611" i="41"/>
  <c r="W471" i="41"/>
  <c r="W455" i="41" s="1"/>
  <c r="U557" i="1"/>
  <c r="U556" i="1" s="1"/>
  <c r="U298" i="1"/>
  <c r="D533" i="1"/>
  <c r="D216" i="1"/>
  <c r="D636" i="2"/>
  <c r="D633" i="2" s="1"/>
  <c r="D661" i="2" s="1"/>
  <c r="D104" i="44" s="1"/>
  <c r="D576" i="2"/>
  <c r="J579" i="2"/>
  <c r="J425" i="2"/>
  <c r="O509" i="39"/>
  <c r="O160" i="39"/>
  <c r="O111" i="39" s="1"/>
  <c r="O4" i="39" s="1"/>
  <c r="Y564" i="2"/>
  <c r="Y562" i="2" s="1"/>
  <c r="Y627" i="2" s="1"/>
  <c r="Y391" i="2"/>
  <c r="T160" i="39"/>
  <c r="T111" i="39" s="1"/>
  <c r="T4" i="39" s="1"/>
  <c r="T509" i="39"/>
  <c r="T508" i="39" s="1"/>
  <c r="T610" i="39" s="1"/>
  <c r="E636" i="2"/>
  <c r="E633" i="2" s="1"/>
  <c r="E661" i="2" s="1"/>
  <c r="E104" i="44" s="1"/>
  <c r="E576" i="2"/>
  <c r="N349" i="2"/>
  <c r="R508" i="39"/>
  <c r="R610" i="39" s="1"/>
  <c r="G508" i="39"/>
  <c r="G610" i="39" s="1"/>
  <c r="Z567" i="2"/>
  <c r="Z399" i="2"/>
  <c r="AA564" i="2"/>
  <c r="AA391" i="2"/>
  <c r="V216" i="5"/>
  <c r="M545" i="1"/>
  <c r="M619" i="1" s="1"/>
  <c r="Z570" i="2"/>
  <c r="Z568" i="2" s="1"/>
  <c r="Z629" i="2" s="1"/>
  <c r="Z407" i="2"/>
  <c r="H564" i="5"/>
  <c r="H562" i="5" s="1"/>
  <c r="H627" i="5" s="1"/>
  <c r="H391" i="5"/>
  <c r="F564" i="1"/>
  <c r="F562" i="1" s="1"/>
  <c r="F627" i="1" s="1"/>
  <c r="F391" i="1"/>
  <c r="S383" i="2"/>
  <c r="S561" i="2"/>
  <c r="S559" i="2" s="1"/>
  <c r="S626" i="2" s="1"/>
  <c r="T573" i="2"/>
  <c r="T571" i="2" s="1"/>
  <c r="T630" i="2" s="1"/>
  <c r="T415" i="2"/>
  <c r="T564" i="1"/>
  <c r="T562" i="1" s="1"/>
  <c r="T391" i="1"/>
  <c r="U564" i="1"/>
  <c r="U391" i="1"/>
  <c r="J561" i="2"/>
  <c r="J383" i="2"/>
  <c r="AC465" i="1"/>
  <c r="AC67" i="1"/>
  <c r="L564" i="1"/>
  <c r="L562" i="1" s="1"/>
  <c r="L391" i="1"/>
  <c r="H464" i="5"/>
  <c r="H463" i="5" s="1"/>
  <c r="H602" i="5" s="1"/>
  <c r="Q298" i="5"/>
  <c r="AD367" i="2"/>
  <c r="AD558" i="2" s="1"/>
  <c r="G567" i="2"/>
  <c r="G565" i="2" s="1"/>
  <c r="G628" i="2" s="1"/>
  <c r="G399" i="2"/>
  <c r="N260" i="3"/>
  <c r="H111" i="5"/>
  <c r="T300" i="2"/>
  <c r="Y457" i="1"/>
  <c r="H300" i="2"/>
  <c r="G300" i="2"/>
  <c r="V67" i="2"/>
  <c r="L301" i="2"/>
  <c r="L349" i="2"/>
  <c r="W549" i="2"/>
  <c r="J545" i="5"/>
  <c r="J619" i="5" s="1"/>
  <c r="D279" i="3"/>
  <c r="D277" i="3" s="1"/>
  <c r="AA269" i="1"/>
  <c r="AA543" i="1" s="1"/>
  <c r="M260" i="3"/>
  <c r="K367" i="2"/>
  <c r="K558" i="2" s="1"/>
  <c r="M272" i="3"/>
  <c r="M270" i="3" s="1"/>
  <c r="W270" i="3"/>
  <c r="H568" i="2"/>
  <c r="H629" i="2" s="1"/>
  <c r="Z371" i="3"/>
  <c r="M367" i="2"/>
  <c r="M558" i="2" s="1"/>
  <c r="Y301" i="2"/>
  <c r="Y300" i="2" s="1"/>
  <c r="Y277" i="3"/>
  <c r="Q571" i="2"/>
  <c r="Q630" i="2" s="1"/>
  <c r="U367" i="2"/>
  <c r="U558" i="2" s="1"/>
  <c r="AA355" i="3"/>
  <c r="D374" i="3"/>
  <c r="F431" i="3"/>
  <c r="R431" i="3"/>
  <c r="F161" i="3"/>
  <c r="F509" i="3" s="1"/>
  <c r="H426" i="3"/>
  <c r="E463" i="1"/>
  <c r="E602" i="1" s="1"/>
  <c r="J463" i="2"/>
  <c r="J602" i="2" s="1"/>
  <c r="S508" i="39"/>
  <c r="S610" i="39" s="1"/>
  <c r="R549" i="2"/>
  <c r="AE545" i="5"/>
  <c r="AE619" i="5" s="1"/>
  <c r="F565" i="2"/>
  <c r="F628" i="2" s="1"/>
  <c r="M562" i="1"/>
  <c r="M627" i="1" s="1"/>
  <c r="G562" i="2"/>
  <c r="G627" i="2" s="1"/>
  <c r="I562" i="2"/>
  <c r="I627" i="2" s="1"/>
  <c r="N374" i="3"/>
  <c r="AB371" i="3"/>
  <c r="Q374" i="3"/>
  <c r="W565" i="2"/>
  <c r="W628" i="2" s="1"/>
  <c r="Z301" i="2"/>
  <c r="Z300" i="2" s="1"/>
  <c r="F562" i="5"/>
  <c r="F627" i="5" s="1"/>
  <c r="D371" i="3"/>
  <c r="V371" i="3"/>
  <c r="N391" i="2"/>
  <c r="K434" i="3"/>
  <c r="K21" i="66"/>
  <c r="U562" i="2"/>
  <c r="U627" i="2" s="1"/>
  <c r="S359" i="3"/>
  <c r="C562" i="5"/>
  <c r="C627" i="5" s="1"/>
  <c r="W364" i="3"/>
  <c r="AC545" i="1"/>
  <c r="AC619" i="1" s="1"/>
  <c r="V368" i="3"/>
  <c r="C269" i="1"/>
  <c r="C543" i="1" s="1"/>
  <c r="J355" i="3"/>
  <c r="M269" i="1"/>
  <c r="M543" i="1" s="1"/>
  <c r="X213" i="3"/>
  <c r="W371" i="3"/>
  <c r="V559" i="2"/>
  <c r="V626" i="2" s="1"/>
  <c r="J559" i="2"/>
  <c r="J626" i="2" s="1"/>
  <c r="Y364" i="3"/>
  <c r="AB368" i="3"/>
  <c r="H633" i="1"/>
  <c r="H661" i="1" s="1"/>
  <c r="H106" i="44" s="1"/>
  <c r="P633" i="1"/>
  <c r="P661" i="1" s="1"/>
  <c r="P106" i="44" s="1"/>
  <c r="H434" i="3"/>
  <c r="Y576" i="1"/>
  <c r="U576" i="1"/>
  <c r="Q633" i="1"/>
  <c r="Q661" i="1" s="1"/>
  <c r="Q106" i="44" s="1"/>
  <c r="AD633" i="1"/>
  <c r="AD661" i="1" s="1"/>
  <c r="AD106" i="44" s="1"/>
  <c r="H359" i="3"/>
  <c r="R67" i="2"/>
  <c r="V415" i="5"/>
  <c r="K463" i="1"/>
  <c r="K602" i="1" s="1"/>
  <c r="J67" i="1"/>
  <c r="G463" i="1"/>
  <c r="G602" i="1" s="1"/>
  <c r="AB573" i="1"/>
  <c r="AB571" i="1" s="1"/>
  <c r="AB630" i="1" s="1"/>
  <c r="Z549" i="2"/>
  <c r="Z620" i="2" s="1"/>
  <c r="E368" i="3"/>
  <c r="N549" i="2"/>
  <c r="N620" i="2" s="1"/>
  <c r="AD272" i="3"/>
  <c r="AD270" i="3" s="1"/>
  <c r="J530" i="1"/>
  <c r="L545" i="1"/>
  <c r="L619" i="1" s="1"/>
  <c r="Q545" i="1"/>
  <c r="Q619" i="1" s="1"/>
  <c r="Z545" i="1"/>
  <c r="Z619" i="1" s="1"/>
  <c r="H536" i="5"/>
  <c r="H616" i="5" s="1"/>
  <c r="Z562" i="1"/>
  <c r="Z627" i="1" s="1"/>
  <c r="E559" i="2"/>
  <c r="E626" i="2" s="1"/>
  <c r="K21" i="68"/>
  <c r="K67" i="1"/>
  <c r="R541" i="1"/>
  <c r="R617" i="1" s="1"/>
  <c r="S457" i="5"/>
  <c r="J463" i="1"/>
  <c r="J602" i="1" s="1"/>
  <c r="T530" i="5"/>
  <c r="T615" i="5" s="1"/>
  <c r="R67" i="1"/>
  <c r="E399" i="2"/>
  <c r="AA557" i="5"/>
  <c r="AA556" i="5" s="1"/>
  <c r="L391" i="2"/>
  <c r="L300" i="2"/>
  <c r="AB260" i="3"/>
  <c r="R545" i="1"/>
  <c r="R619" i="1" s="1"/>
  <c r="E269" i="1"/>
  <c r="E543" i="1" s="1"/>
  <c r="D213" i="3"/>
  <c r="Q279" i="3"/>
  <c r="U536" i="5"/>
  <c r="U616" i="5" s="1"/>
  <c r="D30" i="66"/>
  <c r="F16" i="68"/>
  <c r="F16" i="66"/>
  <c r="AC463" i="1"/>
  <c r="AC602" i="1" s="1"/>
  <c r="AD12" i="67"/>
  <c r="AD11" i="67" s="1"/>
  <c r="AD12" i="69"/>
  <c r="AD11" i="69" s="1"/>
  <c r="AB12" i="69"/>
  <c r="AB11" i="69" s="1"/>
  <c r="AB12" i="67"/>
  <c r="AB11" i="67" s="1"/>
  <c r="AB16" i="69"/>
  <c r="AB16" i="67"/>
  <c r="S16" i="69"/>
  <c r="S16" i="67"/>
  <c r="U465" i="3"/>
  <c r="V17" i="69"/>
  <c r="V17" i="67"/>
  <c r="Q12" i="69"/>
  <c r="Q11" i="69" s="1"/>
  <c r="Q12" i="67"/>
  <c r="Q11" i="67" s="1"/>
  <c r="X465" i="3"/>
  <c r="Y17" i="69"/>
  <c r="Y17" i="67"/>
  <c r="S12" i="69"/>
  <c r="S11" i="69" s="1"/>
  <c r="S12" i="67"/>
  <c r="S11" i="67" s="1"/>
  <c r="I465" i="1"/>
  <c r="I463" i="1" s="1"/>
  <c r="I67" i="1"/>
  <c r="AD458" i="3"/>
  <c r="AE12" i="69"/>
  <c r="AE11" i="69" s="1"/>
  <c r="AE12" i="67"/>
  <c r="AE11" i="67" s="1"/>
  <c r="S465" i="2"/>
  <c r="S67" i="2"/>
  <c r="AE465" i="2"/>
  <c r="D17" i="66"/>
  <c r="D17" i="68"/>
  <c r="T31" i="3"/>
  <c r="U19" i="69"/>
  <c r="U18" i="69" s="1"/>
  <c r="U58" i="69" s="1"/>
  <c r="U19" i="67"/>
  <c r="I465" i="3"/>
  <c r="J17" i="69"/>
  <c r="J17" i="67"/>
  <c r="AA465" i="3"/>
  <c r="AB17" i="69"/>
  <c r="AB17" i="67"/>
  <c r="D465" i="3"/>
  <c r="E17" i="69"/>
  <c r="E17" i="67"/>
  <c r="H464" i="3"/>
  <c r="I16" i="69"/>
  <c r="I16" i="67"/>
  <c r="AE31" i="3"/>
  <c r="AF19" i="67"/>
  <c r="AF19" i="69"/>
  <c r="AF18" i="69" s="1"/>
  <c r="AF58" i="69" s="1"/>
  <c r="H31" i="3"/>
  <c r="I19" i="69"/>
  <c r="I18" i="69" s="1"/>
  <c r="I58" i="69" s="1"/>
  <c r="I19" i="67"/>
  <c r="AC465" i="3"/>
  <c r="AD17" i="69"/>
  <c r="AD17" i="67"/>
  <c r="J465" i="3"/>
  <c r="K17" i="69"/>
  <c r="K17" i="67"/>
  <c r="P12" i="69"/>
  <c r="P11" i="69" s="1"/>
  <c r="P12" i="67"/>
  <c r="P11" i="67" s="1"/>
  <c r="G16" i="69"/>
  <c r="G16" i="67"/>
  <c r="AA31" i="3"/>
  <c r="AB19" i="69"/>
  <c r="AB18" i="69" s="1"/>
  <c r="AB58" i="69" s="1"/>
  <c r="AB19" i="67"/>
  <c r="R31" i="3"/>
  <c r="S19" i="69"/>
  <c r="S19" i="67"/>
  <c r="K465" i="3"/>
  <c r="L17" i="69"/>
  <c r="L17" i="67"/>
  <c r="E16" i="69"/>
  <c r="E16" i="67"/>
  <c r="D464" i="3"/>
  <c r="G464" i="3"/>
  <c r="H16" i="69"/>
  <c r="H16" i="67"/>
  <c r="U465" i="1"/>
  <c r="U67" i="1"/>
  <c r="Y16" i="69"/>
  <c r="Y16" i="67"/>
  <c r="X464" i="3"/>
  <c r="E31" i="3"/>
  <c r="F19" i="69"/>
  <c r="F18" i="69" s="1"/>
  <c r="F58" i="69" s="1"/>
  <c r="F19" i="67"/>
  <c r="O464" i="3"/>
  <c r="P16" i="69"/>
  <c r="P16" i="67"/>
  <c r="Z573" i="1"/>
  <c r="Z571" i="1" s="1"/>
  <c r="Z630" i="1" s="1"/>
  <c r="Z415" i="1"/>
  <c r="S463" i="2"/>
  <c r="S602" i="2" s="1"/>
  <c r="V460" i="1"/>
  <c r="V457" i="1" s="1"/>
  <c r="V7" i="1"/>
  <c r="L31" i="3"/>
  <c r="M19" i="69"/>
  <c r="M18" i="69" s="1"/>
  <c r="M58" i="69" s="1"/>
  <c r="M19" i="67"/>
  <c r="M93" i="67" s="1"/>
  <c r="V464" i="5"/>
  <c r="V463" i="5" s="1"/>
  <c r="V602" i="5" s="1"/>
  <c r="V67" i="5"/>
  <c r="E464" i="3"/>
  <c r="F16" i="69"/>
  <c r="F16" i="67"/>
  <c r="D31" i="3"/>
  <c r="E19" i="69"/>
  <c r="E18" i="69" s="1"/>
  <c r="E58" i="69" s="1"/>
  <c r="E19" i="67"/>
  <c r="V12" i="69"/>
  <c r="V11" i="69" s="1"/>
  <c r="V12" i="67"/>
  <c r="V11" i="67" s="1"/>
  <c r="V465" i="3"/>
  <c r="W17" i="69"/>
  <c r="W17" i="67"/>
  <c r="K31" i="3"/>
  <c r="L19" i="69"/>
  <c r="L18" i="69" s="1"/>
  <c r="L58" i="69" s="1"/>
  <c r="L19" i="67"/>
  <c r="AE31" i="5"/>
  <c r="F19" i="66"/>
  <c r="F18" i="66" s="1"/>
  <c r="F19" i="68"/>
  <c r="F18" i="68" s="1"/>
  <c r="Z465" i="1"/>
  <c r="Z67" i="1"/>
  <c r="AE465" i="3"/>
  <c r="AF17" i="67"/>
  <c r="AF17" i="69"/>
  <c r="N465" i="5"/>
  <c r="N67" i="5"/>
  <c r="O465" i="3"/>
  <c r="P17" i="69"/>
  <c r="P17" i="67"/>
  <c r="R465" i="3"/>
  <c r="S17" i="69"/>
  <c r="S17" i="67"/>
  <c r="T465" i="3"/>
  <c r="U17" i="69"/>
  <c r="U17" i="67"/>
  <c r="D19" i="66"/>
  <c r="D19" i="68"/>
  <c r="M458" i="3"/>
  <c r="N12" i="69"/>
  <c r="N11" i="69" s="1"/>
  <c r="N12" i="67"/>
  <c r="N11" i="67" s="1"/>
  <c r="K19" i="69"/>
  <c r="K19" i="67"/>
  <c r="AC464" i="3"/>
  <c r="AD16" i="69"/>
  <c r="AD16" i="67"/>
  <c r="S458" i="3"/>
  <c r="T12" i="69"/>
  <c r="T11" i="69" s="1"/>
  <c r="T12" i="67"/>
  <c r="T11" i="67" s="1"/>
  <c r="J464" i="3"/>
  <c r="K16" i="69"/>
  <c r="K16" i="67"/>
  <c r="U12" i="69"/>
  <c r="U11" i="69" s="1"/>
  <c r="U12" i="67"/>
  <c r="U11" i="67" s="1"/>
  <c r="E458" i="3"/>
  <c r="F12" i="69"/>
  <c r="F11" i="69" s="1"/>
  <c r="F12" i="67"/>
  <c r="F11" i="67" s="1"/>
  <c r="V298" i="5"/>
  <c r="M16" i="69"/>
  <c r="M16" i="67"/>
  <c r="H12" i="69"/>
  <c r="H11" i="69" s="1"/>
  <c r="H12" i="67"/>
  <c r="H11" i="67" s="1"/>
  <c r="P67" i="5"/>
  <c r="T458" i="3"/>
  <c r="AE111" i="39"/>
  <c r="AE4" i="39" s="1"/>
  <c r="H31" i="66"/>
  <c r="H29" i="66" s="1"/>
  <c r="H5" i="66" s="1"/>
  <c r="H2" i="68" s="1"/>
  <c r="AE111" i="1"/>
  <c r="G31" i="66"/>
  <c r="AA415" i="1"/>
  <c r="AE31" i="1"/>
  <c r="AE460" i="1" s="1"/>
  <c r="G19" i="68"/>
  <c r="G18" i="68" s="1"/>
  <c r="G19" i="66"/>
  <c r="J12" i="67"/>
  <c r="J11" i="67" s="1"/>
  <c r="J12" i="69"/>
  <c r="J11" i="69" s="1"/>
  <c r="N463" i="1"/>
  <c r="N602" i="1" s="1"/>
  <c r="AC16" i="67"/>
  <c r="AC16" i="69"/>
  <c r="G12" i="69"/>
  <c r="G11" i="69" s="1"/>
  <c r="G12" i="67"/>
  <c r="G11" i="67" s="1"/>
  <c r="Q16" i="69"/>
  <c r="Q16" i="67"/>
  <c r="W12" i="69"/>
  <c r="W11" i="69" s="1"/>
  <c r="W12" i="67"/>
  <c r="W11" i="67" s="1"/>
  <c r="U16" i="69"/>
  <c r="U16" i="67"/>
  <c r="AE465" i="1"/>
  <c r="AE463" i="1" s="1"/>
  <c r="AE602" i="1" s="1"/>
  <c r="G17" i="68"/>
  <c r="G17" i="66"/>
  <c r="AD31" i="3"/>
  <c r="AD460" i="3" s="1"/>
  <c r="AE19" i="69"/>
  <c r="AE19" i="67"/>
  <c r="S465" i="3"/>
  <c r="T17" i="69"/>
  <c r="T17" i="67"/>
  <c r="X16" i="69"/>
  <c r="X16" i="67"/>
  <c r="AB31" i="3"/>
  <c r="AC19" i="69"/>
  <c r="AC18" i="69" s="1"/>
  <c r="AC58" i="69" s="1"/>
  <c r="AC19" i="67"/>
  <c r="AC93" i="67" s="1"/>
  <c r="Z458" i="3"/>
  <c r="AA12" i="69"/>
  <c r="AA11" i="69" s="1"/>
  <c r="AA12" i="67"/>
  <c r="AA11" i="67" s="1"/>
  <c r="P465" i="3"/>
  <c r="Q17" i="69"/>
  <c r="Q17" i="67"/>
  <c r="V464" i="3"/>
  <c r="W16" i="69"/>
  <c r="W16" i="67"/>
  <c r="AE458" i="2"/>
  <c r="D12" i="66"/>
  <c r="D12" i="68"/>
  <c r="AE458" i="5"/>
  <c r="F12" i="68"/>
  <c r="F11" i="68" s="1"/>
  <c r="F12" i="66"/>
  <c r="F11" i="66" s="1"/>
  <c r="AB458" i="3"/>
  <c r="AC12" i="69"/>
  <c r="AC11" i="69" s="1"/>
  <c r="AC12" i="67"/>
  <c r="AC11" i="67" s="1"/>
  <c r="Y458" i="3"/>
  <c r="Z12" i="67"/>
  <c r="Z11" i="67" s="1"/>
  <c r="Z12" i="69"/>
  <c r="Z11" i="69" s="1"/>
  <c r="E383" i="2"/>
  <c r="J458" i="3"/>
  <c r="K12" i="69"/>
  <c r="K11" i="69" s="1"/>
  <c r="K7" i="69" s="1"/>
  <c r="K12" i="67"/>
  <c r="K11" i="67" s="1"/>
  <c r="K7" i="67" s="1"/>
  <c r="K58" i="67" s="1"/>
  <c r="H458" i="3"/>
  <c r="I12" i="69"/>
  <c r="I11" i="69" s="1"/>
  <c r="I12" i="67"/>
  <c r="I11" i="67" s="1"/>
  <c r="N16" i="69"/>
  <c r="N16" i="67"/>
  <c r="O16" i="69"/>
  <c r="O16" i="67"/>
  <c r="M465" i="3"/>
  <c r="N17" i="69"/>
  <c r="N17" i="67"/>
  <c r="P213" i="3"/>
  <c r="T525" i="5"/>
  <c r="AE374" i="3"/>
  <c r="Z552" i="3"/>
  <c r="Z621" i="3" s="1"/>
  <c r="L355" i="3"/>
  <c r="E549" i="2"/>
  <c r="E620" i="2" s="1"/>
  <c r="E552" i="3"/>
  <c r="E621" i="3" s="1"/>
  <c r="AB549" i="2"/>
  <c r="AB620" i="2" s="1"/>
  <c r="M552" i="3"/>
  <c r="M621" i="3" s="1"/>
  <c r="W552" i="3"/>
  <c r="W621" i="3" s="1"/>
  <c r="AB552" i="3"/>
  <c r="AB621" i="3" s="1"/>
  <c r="Y549" i="2"/>
  <c r="Y620" i="2" s="1"/>
  <c r="S552" i="3"/>
  <c r="S621" i="3" s="1"/>
  <c r="O580" i="3"/>
  <c r="O637" i="3" s="1"/>
  <c r="P28" i="69"/>
  <c r="P28" i="67"/>
  <c r="AD580" i="3"/>
  <c r="AD637" i="3" s="1"/>
  <c r="AE28" i="69"/>
  <c r="AE28" i="67"/>
  <c r="S579" i="3"/>
  <c r="S636" i="3" s="1"/>
  <c r="T27" i="69"/>
  <c r="T27" i="67"/>
  <c r="Z579" i="3"/>
  <c r="Z636" i="3" s="1"/>
  <c r="AA27" i="69"/>
  <c r="AA27" i="67"/>
  <c r="C552" i="3"/>
  <c r="C621" i="3" s="1"/>
  <c r="F578" i="3"/>
  <c r="F635" i="3" s="1"/>
  <c r="G26" i="69"/>
  <c r="G26" i="67"/>
  <c r="D578" i="3"/>
  <c r="D635" i="3" s="1"/>
  <c r="E26" i="69"/>
  <c r="E26" i="67"/>
  <c r="R578" i="3"/>
  <c r="R635" i="3" s="1"/>
  <c r="S26" i="69"/>
  <c r="S26" i="67"/>
  <c r="J578" i="3"/>
  <c r="J635" i="3" s="1"/>
  <c r="K26" i="69"/>
  <c r="K26" i="67"/>
  <c r="Z580" i="3"/>
  <c r="Z637" i="3" s="1"/>
  <c r="AA28" i="69"/>
  <c r="AA28" i="67"/>
  <c r="AE580" i="5"/>
  <c r="AE637" i="5" s="1"/>
  <c r="F28" i="66"/>
  <c r="F28" i="68"/>
  <c r="Y19" i="69"/>
  <c r="Y18" i="69" s="1"/>
  <c r="Y58" i="69" s="1"/>
  <c r="Y19" i="67"/>
  <c r="Y93" i="67" s="1"/>
  <c r="G19" i="69"/>
  <c r="G18" i="69" s="1"/>
  <c r="G58" i="69" s="1"/>
  <c r="G19" i="67"/>
  <c r="Y465" i="3"/>
  <c r="Z17" i="69"/>
  <c r="Z17" i="67"/>
  <c r="S18" i="69"/>
  <c r="S58" i="69" s="1"/>
  <c r="K18" i="69"/>
  <c r="K58" i="69" s="1"/>
  <c r="W465" i="3"/>
  <c r="X17" i="67"/>
  <c r="X17" i="69"/>
  <c r="V31" i="3"/>
  <c r="W19" i="69"/>
  <c r="W18" i="69" s="1"/>
  <c r="W58" i="69" s="1"/>
  <c r="W19" i="67"/>
  <c r="L16" i="69"/>
  <c r="L16" i="67"/>
  <c r="S604" i="39"/>
  <c r="O67" i="1"/>
  <c r="O31" i="3"/>
  <c r="P19" i="69"/>
  <c r="P18" i="69" s="1"/>
  <c r="P58" i="69" s="1"/>
  <c r="P19" i="67"/>
  <c r="F465" i="3"/>
  <c r="G17" i="69"/>
  <c r="G17" i="67"/>
  <c r="S31" i="3"/>
  <c r="T19" i="69"/>
  <c r="T18" i="69" s="1"/>
  <c r="T58" i="69" s="1"/>
  <c r="T19" i="67"/>
  <c r="Q31" i="3"/>
  <c r="R19" i="69"/>
  <c r="R18" i="69" s="1"/>
  <c r="R58" i="69" s="1"/>
  <c r="R19" i="67"/>
  <c r="N31" i="3"/>
  <c r="O19" i="69"/>
  <c r="O19" i="67"/>
  <c r="Q465" i="3"/>
  <c r="R17" i="69"/>
  <c r="R17" i="67"/>
  <c r="P463" i="5"/>
  <c r="P602" i="5" s="1"/>
  <c r="R16" i="67"/>
  <c r="R16" i="69"/>
  <c r="G465" i="3"/>
  <c r="H17" i="69"/>
  <c r="H17" i="67"/>
  <c r="T111" i="2"/>
  <c r="AB67" i="1"/>
  <c r="D12" i="69"/>
  <c r="D11" i="69" s="1"/>
  <c r="D12" i="67"/>
  <c r="D11" i="67" s="1"/>
  <c r="O67" i="2"/>
  <c r="AA391" i="1"/>
  <c r="U463" i="1"/>
  <c r="U602" i="1" s="1"/>
  <c r="J2" i="66"/>
  <c r="AE31" i="2"/>
  <c r="AE460" i="2" s="1"/>
  <c r="F391" i="2"/>
  <c r="AE16" i="69"/>
  <c r="AE16" i="67"/>
  <c r="AD465" i="3"/>
  <c r="AE17" i="69"/>
  <c r="AE17" i="67"/>
  <c r="AA19" i="67"/>
  <c r="AA19" i="69"/>
  <c r="E465" i="3"/>
  <c r="F17" i="69"/>
  <c r="F17" i="67"/>
  <c r="Y31" i="3"/>
  <c r="Z19" i="69"/>
  <c r="Z18" i="69" s="1"/>
  <c r="Z58" i="69" s="1"/>
  <c r="Z19" i="67"/>
  <c r="R12" i="67"/>
  <c r="R11" i="67" s="1"/>
  <c r="R12" i="69"/>
  <c r="R11" i="69" s="1"/>
  <c r="R7" i="69" s="1"/>
  <c r="H465" i="3"/>
  <c r="I17" i="69"/>
  <c r="I17" i="67"/>
  <c r="C465" i="3"/>
  <c r="D17" i="69"/>
  <c r="D17" i="67"/>
  <c r="W31" i="3"/>
  <c r="X19" i="69"/>
  <c r="X18" i="69" s="1"/>
  <c r="X58" i="69" s="1"/>
  <c r="X19" i="67"/>
  <c r="Z465" i="3"/>
  <c r="AA17" i="69"/>
  <c r="AA17" i="67"/>
  <c r="S464" i="3"/>
  <c r="T16" i="69"/>
  <c r="T16" i="67"/>
  <c r="AE464" i="3"/>
  <c r="AF16" i="69"/>
  <c r="AF16" i="67"/>
  <c r="AE464" i="2"/>
  <c r="D16" i="68"/>
  <c r="K16" i="68" s="1"/>
  <c r="D16" i="66"/>
  <c r="K16" i="66" s="1"/>
  <c r="R35" i="66" s="1"/>
  <c r="S35" i="66" s="1"/>
  <c r="AD19" i="69"/>
  <c r="AD18" i="69" s="1"/>
  <c r="AD58" i="69" s="1"/>
  <c r="AD19" i="67"/>
  <c r="V16" i="69"/>
  <c r="V16" i="67"/>
  <c r="V7" i="67" s="1"/>
  <c r="V58" i="67" s="1"/>
  <c r="W458" i="3"/>
  <c r="X12" i="69"/>
  <c r="X11" i="69" s="1"/>
  <c r="X12" i="67"/>
  <c r="X11" i="67" s="1"/>
  <c r="I464" i="3"/>
  <c r="J16" i="69"/>
  <c r="J16" i="67"/>
  <c r="P31" i="3"/>
  <c r="Q19" i="69"/>
  <c r="Q18" i="69" s="1"/>
  <c r="Q58" i="69" s="1"/>
  <c r="Q19" i="67"/>
  <c r="Q93" i="67" s="1"/>
  <c r="N465" i="3"/>
  <c r="O17" i="69"/>
  <c r="O17" i="67"/>
  <c r="Z16" i="69"/>
  <c r="Z16" i="67"/>
  <c r="X458" i="3"/>
  <c r="Y12" i="69"/>
  <c r="Y11" i="69" s="1"/>
  <c r="Y7" i="69" s="1"/>
  <c r="Y12" i="67"/>
  <c r="Y11" i="67" s="1"/>
  <c r="Y7" i="67" s="1"/>
  <c r="Y58" i="67" s="1"/>
  <c r="D458" i="3"/>
  <c r="E12" i="69"/>
  <c r="E11" i="69" s="1"/>
  <c r="E12" i="67"/>
  <c r="E11" i="67" s="1"/>
  <c r="E7" i="67" s="1"/>
  <c r="E58" i="67" s="1"/>
  <c r="R559" i="2"/>
  <c r="R626" i="2" s="1"/>
  <c r="E355" i="3"/>
  <c r="L269" i="1"/>
  <c r="L543" i="1" s="1"/>
  <c r="J552" i="3"/>
  <c r="J621" i="3" s="1"/>
  <c r="H202" i="3"/>
  <c r="H528" i="3" s="1"/>
  <c r="AE536" i="5"/>
  <c r="AE616" i="5" s="1"/>
  <c r="T552" i="3"/>
  <c r="T621" i="3" s="1"/>
  <c r="K552" i="3"/>
  <c r="K621" i="3" s="1"/>
  <c r="H552" i="3"/>
  <c r="H621" i="3" s="1"/>
  <c r="G552" i="3"/>
  <c r="G621" i="3" s="1"/>
  <c r="AE349" i="2"/>
  <c r="R349" i="2"/>
  <c r="R279" i="3"/>
  <c r="AE549" i="2"/>
  <c r="AE620" i="2" s="1"/>
  <c r="L549" i="2"/>
  <c r="L620" i="2" s="1"/>
  <c r="AE562" i="1"/>
  <c r="AE627" i="1" s="1"/>
  <c r="AB536" i="5"/>
  <c r="AB616" i="5" s="1"/>
  <c r="T536" i="5"/>
  <c r="T616" i="5" s="1"/>
  <c r="Q536" i="5"/>
  <c r="Q616" i="5" s="1"/>
  <c r="L380" i="3"/>
  <c r="F367" i="2"/>
  <c r="F558" i="2" s="1"/>
  <c r="P545" i="1"/>
  <c r="P619" i="1" s="1"/>
  <c r="AD568" i="2"/>
  <c r="AD629" i="2" s="1"/>
  <c r="AE552" i="3"/>
  <c r="AE621" i="3" s="1"/>
  <c r="AA552" i="3"/>
  <c r="AA621" i="3" s="1"/>
  <c r="Q552" i="3"/>
  <c r="Q621" i="3" s="1"/>
  <c r="T367" i="2"/>
  <c r="T558" i="2" s="1"/>
  <c r="G368" i="3"/>
  <c r="D552" i="3"/>
  <c r="D621" i="3" s="1"/>
  <c r="X549" i="2"/>
  <c r="X620" i="2" s="1"/>
  <c r="F25" i="68"/>
  <c r="F25" i="66"/>
  <c r="X580" i="3"/>
  <c r="X637" i="3" s="1"/>
  <c r="Y28" i="69"/>
  <c r="Y28" i="67"/>
  <c r="C578" i="3"/>
  <c r="C635" i="3" s="1"/>
  <c r="D26" i="69"/>
  <c r="D26" i="67"/>
  <c r="L578" i="3"/>
  <c r="L635" i="3" s="1"/>
  <c r="M26" i="69"/>
  <c r="M26" i="67"/>
  <c r="AA578" i="3"/>
  <c r="AA635" i="3" s="1"/>
  <c r="AB26" i="69"/>
  <c r="AB26" i="67"/>
  <c r="AC578" i="3"/>
  <c r="AC635" i="3" s="1"/>
  <c r="AD26" i="69"/>
  <c r="AD26" i="67"/>
  <c r="D301" i="2"/>
  <c r="D300" i="2" s="1"/>
  <c r="AE579" i="2"/>
  <c r="D27" i="68"/>
  <c r="D27" i="66"/>
  <c r="K580" i="3"/>
  <c r="K637" i="3" s="1"/>
  <c r="L28" i="69"/>
  <c r="L28" i="67"/>
  <c r="AA580" i="3"/>
  <c r="AA637" i="3" s="1"/>
  <c r="AB28" i="69"/>
  <c r="AB28" i="67"/>
  <c r="D25" i="69"/>
  <c r="D25" i="67"/>
  <c r="M578" i="3"/>
  <c r="M635" i="3" s="1"/>
  <c r="N26" i="69"/>
  <c r="N26" i="67"/>
  <c r="G578" i="3"/>
  <c r="G635" i="3" s="1"/>
  <c r="H26" i="69"/>
  <c r="H26" i="67"/>
  <c r="W578" i="3"/>
  <c r="W635" i="3" s="1"/>
  <c r="X26" i="69"/>
  <c r="X26" i="67"/>
  <c r="X578" i="3"/>
  <c r="X635" i="3" s="1"/>
  <c r="Y26" i="69"/>
  <c r="Y26" i="67"/>
  <c r="V578" i="3"/>
  <c r="V635" i="3" s="1"/>
  <c r="W26" i="69"/>
  <c r="W26" i="67"/>
  <c r="I578" i="3"/>
  <c r="I635" i="3" s="1"/>
  <c r="J26" i="69"/>
  <c r="J26" i="67"/>
  <c r="T578" i="3"/>
  <c r="T635" i="3" s="1"/>
  <c r="U26" i="69"/>
  <c r="U26" i="67"/>
  <c r="H19" i="69"/>
  <c r="H18" i="69" s="1"/>
  <c r="H58" i="69" s="1"/>
  <c r="H19" i="67"/>
  <c r="N458" i="3"/>
  <c r="O12" i="69"/>
  <c r="O11" i="69" s="1"/>
  <c r="O12" i="67"/>
  <c r="O11" i="67" s="1"/>
  <c r="G7" i="66"/>
  <c r="AE18" i="69"/>
  <c r="AE58" i="69" s="1"/>
  <c r="Y18" i="67"/>
  <c r="Y59" i="67" s="1"/>
  <c r="H7" i="67"/>
  <c r="H58" i="67" s="1"/>
  <c r="K15" i="68"/>
  <c r="G18" i="66"/>
  <c r="AC18" i="67"/>
  <c r="AC59" i="67" s="1"/>
  <c r="G7" i="68"/>
  <c r="K14" i="68"/>
  <c r="P7" i="67"/>
  <c r="P58" i="67" s="1"/>
  <c r="K15" i="66"/>
  <c r="AC552" i="3"/>
  <c r="AC621" i="3" s="1"/>
  <c r="AE191" i="2"/>
  <c r="D33" i="66" s="1"/>
  <c r="AB545" i="1"/>
  <c r="AB619" i="1" s="1"/>
  <c r="L552" i="3"/>
  <c r="L621" i="3" s="1"/>
  <c r="Y552" i="3"/>
  <c r="Y621" i="3" s="1"/>
  <c r="F552" i="3"/>
  <c r="F621" i="3" s="1"/>
  <c r="N552" i="3"/>
  <c r="N621" i="3" s="1"/>
  <c r="O552" i="3"/>
  <c r="O621" i="3" s="1"/>
  <c r="AD562" i="5"/>
  <c r="AD627" i="5" s="1"/>
  <c r="H580" i="3"/>
  <c r="H637" i="3" s="1"/>
  <c r="I28" i="69"/>
  <c r="I28" i="67"/>
  <c r="W580" i="3"/>
  <c r="W637" i="3" s="1"/>
  <c r="X28" i="69"/>
  <c r="X28" i="67"/>
  <c r="AE579" i="5"/>
  <c r="AE636" i="5" s="1"/>
  <c r="F27" i="68"/>
  <c r="F27" i="66"/>
  <c r="Q579" i="3"/>
  <c r="Q636" i="3" s="1"/>
  <c r="R27" i="69"/>
  <c r="R27" i="67"/>
  <c r="O579" i="3"/>
  <c r="O636" i="3" s="1"/>
  <c r="P27" i="69"/>
  <c r="P27" i="67"/>
  <c r="P578" i="3"/>
  <c r="P635" i="3" s="1"/>
  <c r="Q26" i="69"/>
  <c r="Q26" i="67"/>
  <c r="H578" i="3"/>
  <c r="H635" i="3" s="1"/>
  <c r="I26" i="69"/>
  <c r="I26" i="67"/>
  <c r="N578" i="3"/>
  <c r="N635" i="3" s="1"/>
  <c r="O26" i="69"/>
  <c r="O26" i="67"/>
  <c r="AE578" i="3"/>
  <c r="AE635" i="3" s="1"/>
  <c r="AF26" i="69"/>
  <c r="AF26" i="67"/>
  <c r="AE579" i="1"/>
  <c r="G27" i="68"/>
  <c r="G27" i="66"/>
  <c r="R580" i="3"/>
  <c r="R637" i="3" s="1"/>
  <c r="S28" i="69"/>
  <c r="S28" i="67"/>
  <c r="G579" i="3"/>
  <c r="G636" i="3" s="1"/>
  <c r="H27" i="69"/>
  <c r="H27" i="67"/>
  <c r="S633" i="1"/>
  <c r="S661" i="1" s="1"/>
  <c r="S106" i="44" s="1"/>
  <c r="N633" i="1"/>
  <c r="N661" i="1" s="1"/>
  <c r="N106" i="44" s="1"/>
  <c r="AA425" i="5"/>
  <c r="AE580" i="1"/>
  <c r="AE637" i="1" s="1"/>
  <c r="G28" i="68"/>
  <c r="G24" i="68" s="1"/>
  <c r="G28" i="66"/>
  <c r="D425" i="5"/>
  <c r="T425" i="5"/>
  <c r="AC425" i="5"/>
  <c r="AF12" i="69"/>
  <c r="AF11" i="69" s="1"/>
  <c r="AF12" i="67"/>
  <c r="AF11" i="67" s="1"/>
  <c r="AF7" i="67" s="1"/>
  <c r="AF58" i="67" s="1"/>
  <c r="V19" i="69"/>
  <c r="V18" i="69" s="1"/>
  <c r="V58" i="69" s="1"/>
  <c r="V19" i="67"/>
  <c r="Z7" i="67"/>
  <c r="Z58" i="67" s="1"/>
  <c r="M18" i="67"/>
  <c r="M59" i="67" s="1"/>
  <c r="K10" i="68"/>
  <c r="K14" i="66"/>
  <c r="R7" i="67"/>
  <c r="R58" i="67" s="1"/>
  <c r="O18" i="69"/>
  <c r="O58" i="69" s="1"/>
  <c r="M31" i="3"/>
  <c r="N19" i="69"/>
  <c r="N18" i="69" s="1"/>
  <c r="N58" i="69" s="1"/>
  <c r="N19" i="67"/>
  <c r="L465" i="3"/>
  <c r="M17" i="69"/>
  <c r="M17" i="67"/>
  <c r="I31" i="3"/>
  <c r="J19" i="69"/>
  <c r="J18" i="69" s="1"/>
  <c r="J58" i="69" s="1"/>
  <c r="J19" i="67"/>
  <c r="M12" i="69"/>
  <c r="M11" i="69" s="1"/>
  <c r="M12" i="67"/>
  <c r="M11" i="67" s="1"/>
  <c r="P552" i="3"/>
  <c r="P621" i="3" s="1"/>
  <c r="R552" i="3"/>
  <c r="R621" i="3" s="1"/>
  <c r="U552" i="3"/>
  <c r="U621" i="3" s="1"/>
  <c r="V552" i="3"/>
  <c r="V621" i="3" s="1"/>
  <c r="X552" i="3"/>
  <c r="X621" i="3" s="1"/>
  <c r="U301" i="2"/>
  <c r="U300" i="2" s="1"/>
  <c r="AD552" i="3"/>
  <c r="AD621" i="3" s="1"/>
  <c r="I552" i="3"/>
  <c r="I621" i="3" s="1"/>
  <c r="G349" i="2"/>
  <c r="F579" i="3"/>
  <c r="F636" i="3" s="1"/>
  <c r="G27" i="69"/>
  <c r="G27" i="67"/>
  <c r="R579" i="3"/>
  <c r="R636" i="3" s="1"/>
  <c r="S27" i="69"/>
  <c r="S27" i="67"/>
  <c r="Z508" i="39"/>
  <c r="I508" i="3"/>
  <c r="I610" i="3" s="1"/>
  <c r="F508" i="3"/>
  <c r="F610" i="3" s="1"/>
  <c r="I25" i="69"/>
  <c r="I25" i="67"/>
  <c r="P580" i="3"/>
  <c r="P637" i="3" s="1"/>
  <c r="Q28" i="69"/>
  <c r="Q28" i="67"/>
  <c r="U578" i="3"/>
  <c r="U635" i="3" s="1"/>
  <c r="V26" i="69"/>
  <c r="V26" i="67"/>
  <c r="E578" i="3"/>
  <c r="E635" i="3" s="1"/>
  <c r="F26" i="69"/>
  <c r="F26" i="67"/>
  <c r="AD578" i="3"/>
  <c r="AD635" i="3" s="1"/>
  <c r="AE26" i="69"/>
  <c r="AE26" i="67"/>
  <c r="L489" i="5"/>
  <c r="L607" i="5" s="1"/>
  <c r="L25" i="69"/>
  <c r="L25" i="67"/>
  <c r="L94" i="67" s="1"/>
  <c r="AB25" i="69"/>
  <c r="AB25" i="67"/>
  <c r="AB508" i="39"/>
  <c r="Q578" i="3"/>
  <c r="Q635" i="3" s="1"/>
  <c r="R26" i="69"/>
  <c r="R26" i="67"/>
  <c r="S578" i="3"/>
  <c r="S635" i="3" s="1"/>
  <c r="T26" i="69"/>
  <c r="T26" i="67"/>
  <c r="O578" i="3"/>
  <c r="O635" i="3" s="1"/>
  <c r="P26" i="69"/>
  <c r="P26" i="67"/>
  <c r="Z578" i="3"/>
  <c r="Z635" i="3" s="1"/>
  <c r="AA26" i="69"/>
  <c r="AA26" i="67"/>
  <c r="Y578" i="3"/>
  <c r="Y635" i="3" s="1"/>
  <c r="Z26" i="69"/>
  <c r="Z26" i="67"/>
  <c r="AB578" i="3"/>
  <c r="AB635" i="3" s="1"/>
  <c r="AC26" i="69"/>
  <c r="AC26" i="67"/>
  <c r="K578" i="3"/>
  <c r="K635" i="3" s="1"/>
  <c r="L26" i="69"/>
  <c r="L26" i="67"/>
  <c r="R478" i="3"/>
  <c r="R606" i="3" s="1"/>
  <c r="Q111" i="5"/>
  <c r="N489" i="5"/>
  <c r="N607" i="5" s="1"/>
  <c r="L12" i="69"/>
  <c r="L11" i="69" s="1"/>
  <c r="L7" i="69" s="1"/>
  <c r="L12" i="67"/>
  <c r="L11" i="67" s="1"/>
  <c r="L7" i="67" s="1"/>
  <c r="L58" i="67" s="1"/>
  <c r="AE465" i="5"/>
  <c r="F17" i="68"/>
  <c r="F7" i="68" s="1"/>
  <c r="F17" i="66"/>
  <c r="AA16" i="69"/>
  <c r="AA16" i="67"/>
  <c r="D19" i="69"/>
  <c r="D18" i="69" s="1"/>
  <c r="D58" i="69" s="1"/>
  <c r="D19" i="67"/>
  <c r="K10" i="66"/>
  <c r="R13" i="66" s="1"/>
  <c r="S13" i="66" s="1"/>
  <c r="J7" i="67"/>
  <c r="J58" i="67" s="1"/>
  <c r="AA18" i="69"/>
  <c r="AA58" i="69" s="1"/>
  <c r="AD425" i="5"/>
  <c r="M425" i="5"/>
  <c r="C425" i="5"/>
  <c r="N576" i="1"/>
  <c r="S576" i="1"/>
  <c r="AC633" i="1"/>
  <c r="AC661" i="1" s="1"/>
  <c r="AC106" i="44" s="1"/>
  <c r="X633" i="1"/>
  <c r="X661" i="1" s="1"/>
  <c r="X106" i="44" s="1"/>
  <c r="E633" i="1"/>
  <c r="E661" i="1" s="1"/>
  <c r="E106" i="44" s="1"/>
  <c r="S425" i="5"/>
  <c r="H425" i="5"/>
  <c r="N425" i="1"/>
  <c r="S425" i="1"/>
  <c r="R576" i="2"/>
  <c r="F576" i="2"/>
  <c r="V425" i="5"/>
  <c r="W425" i="5"/>
  <c r="D576" i="1"/>
  <c r="O576" i="1"/>
  <c r="T576" i="1"/>
  <c r="M576" i="1"/>
  <c r="AD633" i="2"/>
  <c r="AD661" i="2" s="1"/>
  <c r="AD104" i="44" s="1"/>
  <c r="U633" i="2"/>
  <c r="U661" i="2" s="1"/>
  <c r="U104" i="44" s="1"/>
  <c r="O425" i="1"/>
  <c r="M425" i="1"/>
  <c r="AB633" i="2"/>
  <c r="AB661" i="2" s="1"/>
  <c r="AB104" i="44" s="1"/>
  <c r="J425" i="5"/>
  <c r="W426" i="3"/>
  <c r="S434" i="3"/>
  <c r="K425" i="1"/>
  <c r="AE425" i="1"/>
  <c r="AD425" i="2"/>
  <c r="U425" i="2"/>
  <c r="G425" i="5"/>
  <c r="P576" i="1"/>
  <c r="H576" i="1"/>
  <c r="I425" i="1"/>
  <c r="AA425" i="1"/>
  <c r="R633" i="2"/>
  <c r="R661" i="2" s="1"/>
  <c r="R104" i="44" s="1"/>
  <c r="F633" i="2"/>
  <c r="F661" i="2" s="1"/>
  <c r="F104" i="44" s="1"/>
  <c r="D633" i="1"/>
  <c r="D661" i="1" s="1"/>
  <c r="D106" i="44" s="1"/>
  <c r="O633" i="1"/>
  <c r="O661" i="1" s="1"/>
  <c r="O106" i="44" s="1"/>
  <c r="T633" i="1"/>
  <c r="T661" i="1" s="1"/>
  <c r="T106" i="44" s="1"/>
  <c r="M633" i="1"/>
  <c r="M661" i="1" s="1"/>
  <c r="M106" i="44" s="1"/>
  <c r="R425" i="2"/>
  <c r="F425" i="2"/>
  <c r="K425" i="5"/>
  <c r="AC425" i="1"/>
  <c r="E425" i="1"/>
  <c r="J434" i="3"/>
  <c r="I576" i="1"/>
  <c r="AA576" i="1"/>
  <c r="AB425" i="2"/>
  <c r="L425" i="5"/>
  <c r="K576" i="1"/>
  <c r="D425" i="1"/>
  <c r="T425" i="1"/>
  <c r="AE425" i="5"/>
  <c r="P425" i="5"/>
  <c r="D431" i="3"/>
  <c r="J431" i="3"/>
  <c r="G434" i="3"/>
  <c r="O426" i="3"/>
  <c r="AD426" i="3"/>
  <c r="S426" i="3"/>
  <c r="AB391" i="1"/>
  <c r="D562" i="1"/>
  <c r="D627" i="1" s="1"/>
  <c r="P391" i="1"/>
  <c r="P297" i="1" s="1"/>
  <c r="AC391" i="1"/>
  <c r="X391" i="1"/>
  <c r="AA562" i="1"/>
  <c r="AA627" i="1" s="1"/>
  <c r="Y298" i="1"/>
  <c r="Y297" i="1" s="1"/>
  <c r="W557" i="1"/>
  <c r="W556" i="1" s="1"/>
  <c r="M557" i="1"/>
  <c r="M556" i="1" s="1"/>
  <c r="Z298" i="1"/>
  <c r="S298" i="1"/>
  <c r="S297" i="1" s="1"/>
  <c r="Y297" i="5"/>
  <c r="R562" i="5"/>
  <c r="R627" i="5" s="1"/>
  <c r="G562" i="5"/>
  <c r="G627" i="5" s="1"/>
  <c r="M562" i="5"/>
  <c r="M627" i="5" s="1"/>
  <c r="Z562" i="5"/>
  <c r="Z627" i="5" s="1"/>
  <c r="AA562" i="5"/>
  <c r="AA627" i="5" s="1"/>
  <c r="S562" i="5"/>
  <c r="S627" i="5" s="1"/>
  <c r="X298" i="5"/>
  <c r="Y557" i="5"/>
  <c r="Y556" i="5" s="1"/>
  <c r="AB298" i="5"/>
  <c r="AB297" i="5" s="1"/>
  <c r="N298" i="5"/>
  <c r="N297" i="5" s="1"/>
  <c r="K557" i="5"/>
  <c r="K556" i="5" s="1"/>
  <c r="AA359" i="3"/>
  <c r="AA358" i="3" s="1"/>
  <c r="D298" i="5"/>
  <c r="D359" i="3"/>
  <c r="D358" i="3" s="1"/>
  <c r="N359" i="3"/>
  <c r="M409" i="3"/>
  <c r="M570" i="3" s="1"/>
  <c r="T401" i="3"/>
  <c r="T567" i="3" s="1"/>
  <c r="I385" i="3"/>
  <c r="R385" i="3"/>
  <c r="R561" i="3" s="1"/>
  <c r="R297" i="65"/>
  <c r="G377" i="3"/>
  <c r="U350" i="3"/>
  <c r="AC350" i="3"/>
  <c r="Y571" i="2"/>
  <c r="Y630" i="2" s="1"/>
  <c r="G571" i="2"/>
  <c r="G630" i="2" s="1"/>
  <c r="S407" i="2"/>
  <c r="U570" i="2"/>
  <c r="U568" i="2" s="1"/>
  <c r="U629" i="2" s="1"/>
  <c r="R407" i="2"/>
  <c r="C407" i="2"/>
  <c r="O409" i="3"/>
  <c r="S568" i="2"/>
  <c r="S629" i="2" s="1"/>
  <c r="L568" i="2"/>
  <c r="L629" i="2" s="1"/>
  <c r="V565" i="2"/>
  <c r="V628" i="2" s="1"/>
  <c r="Z565" i="2"/>
  <c r="Z628" i="2" s="1"/>
  <c r="C565" i="2"/>
  <c r="C628" i="2" s="1"/>
  <c r="Q565" i="2"/>
  <c r="Q628" i="2" s="1"/>
  <c r="AA565" i="2"/>
  <c r="AA628" i="2" s="1"/>
  <c r="L565" i="2"/>
  <c r="L628" i="2" s="1"/>
  <c r="K562" i="2"/>
  <c r="K627" i="2" s="1"/>
  <c r="AC562" i="2"/>
  <c r="AC627" i="2" s="1"/>
  <c r="E562" i="2"/>
  <c r="E627" i="2" s="1"/>
  <c r="AC383" i="2"/>
  <c r="AC367" i="2"/>
  <c r="AC558" i="2" s="1"/>
  <c r="F380" i="3"/>
  <c r="V367" i="2"/>
  <c r="V558" i="2" s="1"/>
  <c r="N367" i="2"/>
  <c r="N558" i="2" s="1"/>
  <c r="Q367" i="2"/>
  <c r="Q558" i="2" s="1"/>
  <c r="AB367" i="2"/>
  <c r="AB558" i="2" s="1"/>
  <c r="P367" i="2"/>
  <c r="P558" i="2" s="1"/>
  <c r="D367" i="2"/>
  <c r="D558" i="2" s="1"/>
  <c r="E367" i="2"/>
  <c r="E558" i="2" s="1"/>
  <c r="J367" i="2"/>
  <c r="J558" i="2" s="1"/>
  <c r="AA368" i="3"/>
  <c r="W367" i="2"/>
  <c r="W558" i="2" s="1"/>
  <c r="AA364" i="3"/>
  <c r="W349" i="2"/>
  <c r="K349" i="2"/>
  <c r="D349" i="2"/>
  <c r="AD349" i="2"/>
  <c r="S299" i="2"/>
  <c r="Z299" i="2"/>
  <c r="H349" i="2"/>
  <c r="H299" i="2" s="1"/>
  <c r="H298" i="2" s="1"/>
  <c r="H297" i="2" s="1"/>
  <c r="AB349" i="2"/>
  <c r="AB299" i="2" s="1"/>
  <c r="AB557" i="2" s="1"/>
  <c r="V349" i="2"/>
  <c r="V299" i="2" s="1"/>
  <c r="U299" i="2"/>
  <c r="X564" i="2"/>
  <c r="X562" i="2" s="1"/>
  <c r="X627" i="2" s="1"/>
  <c r="X391" i="2"/>
  <c r="F557" i="1"/>
  <c r="F556" i="1" s="1"/>
  <c r="F625" i="1" s="1"/>
  <c r="F298" i="1"/>
  <c r="N567" i="2"/>
  <c r="N565" i="2" s="1"/>
  <c r="N628" i="2" s="1"/>
  <c r="N399" i="2"/>
  <c r="M569" i="3"/>
  <c r="M568" i="3" s="1"/>
  <c r="M629" i="3" s="1"/>
  <c r="Z564" i="2"/>
  <c r="Z562" i="2" s="1"/>
  <c r="Z627" i="2" s="1"/>
  <c r="Z391" i="2"/>
  <c r="N573" i="2"/>
  <c r="N571" i="2" s="1"/>
  <c r="N630" i="2" s="1"/>
  <c r="N415" i="2"/>
  <c r="T557" i="65"/>
  <c r="T556" i="65" s="1"/>
  <c r="T298" i="65"/>
  <c r="T297" i="65" s="1"/>
  <c r="M407" i="2"/>
  <c r="F383" i="2"/>
  <c r="R399" i="2"/>
  <c r="AB557" i="1"/>
  <c r="AB556" i="1" s="1"/>
  <c r="L407" i="2"/>
  <c r="D399" i="2"/>
  <c r="I300" i="2"/>
  <c r="I299" i="2" s="1"/>
  <c r="I298" i="2" s="1"/>
  <c r="D391" i="5"/>
  <c r="O415" i="5"/>
  <c r="O297" i="5" s="1"/>
  <c r="AA562" i="2"/>
  <c r="AA627" i="2" s="1"/>
  <c r="R383" i="2"/>
  <c r="N564" i="5"/>
  <c r="N562" i="5" s="1"/>
  <c r="N627" i="5" s="1"/>
  <c r="M4" i="65"/>
  <c r="Y572" i="3"/>
  <c r="S367" i="2"/>
  <c r="S558" i="2" s="1"/>
  <c r="O573" i="2"/>
  <c r="O571" i="2" s="1"/>
  <c r="O630" i="2" s="1"/>
  <c r="O415" i="2"/>
  <c r="AA570" i="2"/>
  <c r="AA568" i="2" s="1"/>
  <c r="AA629" i="2" s="1"/>
  <c r="AA407" i="2"/>
  <c r="S391" i="5"/>
  <c r="E570" i="2"/>
  <c r="E568" i="2" s="1"/>
  <c r="E629" i="2" s="1"/>
  <c r="E407" i="2"/>
  <c r="F570" i="2"/>
  <c r="F568" i="2" s="1"/>
  <c r="F629" i="2" s="1"/>
  <c r="F407" i="2"/>
  <c r="AE573" i="2"/>
  <c r="AE571" i="2" s="1"/>
  <c r="AE630" i="2" s="1"/>
  <c r="AE415" i="2"/>
  <c r="R565" i="2"/>
  <c r="R628" i="2" s="1"/>
  <c r="AA557" i="1"/>
  <c r="AA556" i="1" s="1"/>
  <c r="AA298" i="1"/>
  <c r="T566" i="3"/>
  <c r="Q350" i="3"/>
  <c r="Y355" i="3"/>
  <c r="P409" i="3"/>
  <c r="P559" i="2"/>
  <c r="P626" i="2" s="1"/>
  <c r="Y299" i="2"/>
  <c r="Y557" i="2" s="1"/>
  <c r="Y556" i="2" s="1"/>
  <c r="S573" i="2"/>
  <c r="S571" i="2" s="1"/>
  <c r="S630" i="2" s="1"/>
  <c r="S415" i="2"/>
  <c r="K564" i="5"/>
  <c r="K562" i="5" s="1"/>
  <c r="K627" i="5" s="1"/>
  <c r="K391" i="5"/>
  <c r="W564" i="2"/>
  <c r="W562" i="2" s="1"/>
  <c r="W627" i="2" s="1"/>
  <c r="W391" i="2"/>
  <c r="AA415" i="2"/>
  <c r="L571" i="2"/>
  <c r="L630" i="2" s="1"/>
  <c r="M399" i="2"/>
  <c r="Z557" i="5"/>
  <c r="Z556" i="5" s="1"/>
  <c r="AE557" i="1"/>
  <c r="AE556" i="1" s="1"/>
  <c r="AD573" i="5"/>
  <c r="AD571" i="5" s="1"/>
  <c r="AD630" i="5" s="1"/>
  <c r="U391" i="5"/>
  <c r="U297" i="5" s="1"/>
  <c r="X557" i="1"/>
  <c r="X556" i="1" s="1"/>
  <c r="L383" i="2"/>
  <c r="R301" i="2"/>
  <c r="R300" i="2" s="1"/>
  <c r="R299" i="2" s="1"/>
  <c r="AD564" i="2"/>
  <c r="AD562" i="2" s="1"/>
  <c r="AD627" i="2" s="1"/>
  <c r="AD391" i="2"/>
  <c r="P573" i="5"/>
  <c r="P571" i="5" s="1"/>
  <c r="P630" i="5" s="1"/>
  <c r="P415" i="5"/>
  <c r="P557" i="5"/>
  <c r="P556" i="5" s="1"/>
  <c r="P298" i="5"/>
  <c r="F301" i="2"/>
  <c r="F300" i="2" s="1"/>
  <c r="S380" i="3"/>
  <c r="AC557" i="1"/>
  <c r="AC556" i="1" s="1"/>
  <c r="AC298" i="1"/>
  <c r="U561" i="2"/>
  <c r="U383" i="2"/>
  <c r="R557" i="1"/>
  <c r="R556" i="1" s="1"/>
  <c r="R298" i="1"/>
  <c r="U559" i="2"/>
  <c r="U626" i="2" s="1"/>
  <c r="Y417" i="3"/>
  <c r="Y573" i="3" s="1"/>
  <c r="D570" i="2"/>
  <c r="D568" i="2" s="1"/>
  <c r="D629" i="2" s="1"/>
  <c r="D407" i="2"/>
  <c r="S417" i="3"/>
  <c r="S573" i="3" s="1"/>
  <c r="S571" i="3" s="1"/>
  <c r="S630" i="3" s="1"/>
  <c r="U380" i="3"/>
  <c r="X573" i="2"/>
  <c r="X571" i="2" s="1"/>
  <c r="X630" i="2" s="1"/>
  <c r="X415" i="2"/>
  <c r="W568" i="2"/>
  <c r="W629" i="2" s="1"/>
  <c r="AC364" i="3"/>
  <c r="AA417" i="3"/>
  <c r="M401" i="3"/>
  <c r="O368" i="3"/>
  <c r="V364" i="3"/>
  <c r="P300" i="2"/>
  <c r="R367" i="2"/>
  <c r="R558" i="2" s="1"/>
  <c r="E301" i="2"/>
  <c r="E300" i="2" s="1"/>
  <c r="AE301" i="2"/>
  <c r="AE300" i="2" s="1"/>
  <c r="Q559" i="2"/>
  <c r="Q626" i="2" s="1"/>
  <c r="T364" i="3"/>
  <c r="W380" i="3"/>
  <c r="D409" i="3"/>
  <c r="Y409" i="3"/>
  <c r="C371" i="3"/>
  <c r="Q364" i="3"/>
  <c r="Q380" i="3"/>
  <c r="Q355" i="3"/>
  <c r="N350" i="3"/>
  <c r="X399" i="2"/>
  <c r="Z409" i="3"/>
  <c r="AB409" i="3"/>
  <c r="AB570" i="3" s="1"/>
  <c r="AB568" i="3" s="1"/>
  <c r="AB629" i="3" s="1"/>
  <c r="Y374" i="3"/>
  <c r="Z364" i="3"/>
  <c r="D368" i="3"/>
  <c r="K299" i="2"/>
  <c r="AE368" i="3"/>
  <c r="AD374" i="3"/>
  <c r="L364" i="3"/>
  <c r="I350" i="3"/>
  <c r="V401" i="3"/>
  <c r="T368" i="3"/>
  <c r="K358" i="3"/>
  <c r="AB374" i="3"/>
  <c r="C409" i="3"/>
  <c r="H371" i="3"/>
  <c r="U358" i="3"/>
  <c r="I359" i="3"/>
  <c r="I358" i="3" s="1"/>
  <c r="V383" i="2"/>
  <c r="K374" i="3"/>
  <c r="D364" i="3"/>
  <c r="H401" i="3"/>
  <c r="P364" i="3"/>
  <c r="C401" i="3"/>
  <c r="I407" i="2"/>
  <c r="X565" i="2"/>
  <c r="X628" i="2" s="1"/>
  <c r="P374" i="3"/>
  <c r="M359" i="3"/>
  <c r="Z368" i="3"/>
  <c r="U545" i="1"/>
  <c r="U619" i="1" s="1"/>
  <c r="D545" i="1"/>
  <c r="D619" i="1" s="1"/>
  <c r="C545" i="1"/>
  <c r="C619" i="1" s="1"/>
  <c r="AD545" i="1"/>
  <c r="AD619" i="1" s="1"/>
  <c r="K545" i="1"/>
  <c r="K619" i="1" s="1"/>
  <c r="J545" i="1"/>
  <c r="J619" i="1" s="1"/>
  <c r="E545" i="1"/>
  <c r="E619" i="1" s="1"/>
  <c r="V269" i="1"/>
  <c r="V543" i="1" s="1"/>
  <c r="AC257" i="1"/>
  <c r="AC541" i="1"/>
  <c r="AC617" i="1" s="1"/>
  <c r="Z269" i="1"/>
  <c r="Z543" i="1" s="1"/>
  <c r="Z541" i="1" s="1"/>
  <c r="Z617" i="1" s="1"/>
  <c r="U269" i="1"/>
  <c r="U543" i="1" s="1"/>
  <c r="E541" i="1"/>
  <c r="E617" i="1" s="1"/>
  <c r="C272" i="3"/>
  <c r="C270" i="3" s="1"/>
  <c r="H257" i="1"/>
  <c r="U541" i="1"/>
  <c r="U617" i="1" s="1"/>
  <c r="P269" i="1"/>
  <c r="P543" i="1" s="1"/>
  <c r="AE541" i="1"/>
  <c r="AE617" i="1" s="1"/>
  <c r="O269" i="1"/>
  <c r="O543" i="1" s="1"/>
  <c r="O541" i="1" s="1"/>
  <c r="O617" i="1" s="1"/>
  <c r="R257" i="1"/>
  <c r="N258" i="3"/>
  <c r="N542" i="3" s="1"/>
  <c r="O216" i="1"/>
  <c r="AA216" i="1"/>
  <c r="AB216" i="1"/>
  <c r="E216" i="1"/>
  <c r="AB530" i="1"/>
  <c r="AE237" i="3"/>
  <c r="AE230" i="3" s="1"/>
  <c r="AE534" i="3" s="1"/>
  <c r="AA237" i="3"/>
  <c r="F237" i="3"/>
  <c r="X237" i="3"/>
  <c r="M216" i="1"/>
  <c r="M530" i="1"/>
  <c r="P216" i="1"/>
  <c r="S216" i="1"/>
  <c r="D530" i="1"/>
  <c r="O530" i="1"/>
  <c r="O615" i="1" s="1"/>
  <c r="P530" i="1"/>
  <c r="P615" i="1" s="1"/>
  <c r="E531" i="1"/>
  <c r="E530" i="1" s="1"/>
  <c r="E615" i="1" s="1"/>
  <c r="AC545" i="5"/>
  <c r="AC619" i="5" s="1"/>
  <c r="O545" i="5"/>
  <c r="O619" i="5" s="1"/>
  <c r="S545" i="5"/>
  <c r="S619" i="5" s="1"/>
  <c r="Y545" i="5"/>
  <c r="Y619" i="5" s="1"/>
  <c r="Z536" i="5"/>
  <c r="Z616" i="5" s="1"/>
  <c r="F536" i="5"/>
  <c r="F616" i="5" s="1"/>
  <c r="AD536" i="5"/>
  <c r="AD616" i="5" s="1"/>
  <c r="C536" i="5"/>
  <c r="C616" i="5" s="1"/>
  <c r="S536" i="5"/>
  <c r="S616" i="5" s="1"/>
  <c r="AC536" i="5"/>
  <c r="AC616" i="5" s="1"/>
  <c r="E536" i="5"/>
  <c r="E616" i="5" s="1"/>
  <c r="J536" i="5"/>
  <c r="J616" i="5" s="1"/>
  <c r="V536" i="5"/>
  <c r="V616" i="5" s="1"/>
  <c r="X536" i="5"/>
  <c r="X616" i="5" s="1"/>
  <c r="M536" i="5"/>
  <c r="M616" i="5" s="1"/>
  <c r="I536" i="5"/>
  <c r="I616" i="5" s="1"/>
  <c r="K536" i="5"/>
  <c r="K616" i="5" s="1"/>
  <c r="AA536" i="5"/>
  <c r="AA616" i="5" s="1"/>
  <c r="G237" i="3"/>
  <c r="T216" i="5"/>
  <c r="R530" i="5"/>
  <c r="R615" i="5" s="1"/>
  <c r="AA216" i="5"/>
  <c r="G226" i="3"/>
  <c r="G533" i="3" s="1"/>
  <c r="N226" i="3"/>
  <c r="N533" i="3" s="1"/>
  <c r="X219" i="3"/>
  <c r="X217" i="3" s="1"/>
  <c r="AB216" i="5"/>
  <c r="AA530" i="5"/>
  <c r="AA615" i="5" s="1"/>
  <c r="AA525" i="5"/>
  <c r="Q525" i="5"/>
  <c r="H192" i="5"/>
  <c r="H525" i="5"/>
  <c r="C525" i="5"/>
  <c r="X526" i="5"/>
  <c r="X525" i="5" s="1"/>
  <c r="X192" i="5"/>
  <c r="C192" i="5"/>
  <c r="Z525" i="5"/>
  <c r="T192" i="5"/>
  <c r="D549" i="2"/>
  <c r="D620" i="2" s="1"/>
  <c r="D613" i="2" s="1"/>
  <c r="D659" i="2" s="1"/>
  <c r="D64" i="44" s="1"/>
  <c r="U549" i="2"/>
  <c r="U620" i="2" s="1"/>
  <c r="V549" i="2"/>
  <c r="AA549" i="2"/>
  <c r="J549" i="2"/>
  <c r="J620" i="2" s="1"/>
  <c r="X534" i="5"/>
  <c r="X530" i="5" s="1"/>
  <c r="X216" i="5"/>
  <c r="U531" i="1"/>
  <c r="U530" i="1" s="1"/>
  <c r="U216" i="1"/>
  <c r="C531" i="1"/>
  <c r="C530" i="1" s="1"/>
  <c r="C615" i="1" s="1"/>
  <c r="C216" i="1"/>
  <c r="H534" i="1"/>
  <c r="H530" i="1" s="1"/>
  <c r="H615" i="1" s="1"/>
  <c r="H613" i="1" s="1"/>
  <c r="H659" i="1" s="1"/>
  <c r="H66" i="44" s="1"/>
  <c r="H216" i="1"/>
  <c r="L536" i="5"/>
  <c r="L616" i="5" s="1"/>
  <c r="Z545" i="5"/>
  <c r="Z619" i="5" s="1"/>
  <c r="I216" i="5"/>
  <c r="I531" i="5"/>
  <c r="I530" i="5" s="1"/>
  <c r="I615" i="5" s="1"/>
  <c r="G531" i="1"/>
  <c r="G530" i="1" s="1"/>
  <c r="G216" i="1"/>
  <c r="Y534" i="1"/>
  <c r="Y530" i="1" s="1"/>
  <c r="Y615" i="1" s="1"/>
  <c r="Y216" i="1"/>
  <c r="K525" i="5"/>
  <c r="I528" i="5"/>
  <c r="I525" i="5" s="1"/>
  <c r="I192" i="5"/>
  <c r="S620" i="2"/>
  <c r="S613" i="2" s="1"/>
  <c r="S659" i="2" s="1"/>
  <c r="S64" i="44" s="1"/>
  <c r="S524" i="2"/>
  <c r="R620" i="2"/>
  <c r="R613" i="2" s="1"/>
  <c r="R659" i="2" s="1"/>
  <c r="R64" i="44" s="1"/>
  <c r="R524" i="2"/>
  <c r="O531" i="5"/>
  <c r="O530" i="5" s="1"/>
  <c r="O615" i="5" s="1"/>
  <c r="O216" i="5"/>
  <c r="J534" i="5"/>
  <c r="J530" i="5" s="1"/>
  <c r="J216" i="5"/>
  <c r="N534" i="5"/>
  <c r="N216" i="5"/>
  <c r="L531" i="5"/>
  <c r="L530" i="5" s="1"/>
  <c r="L615" i="5" s="1"/>
  <c r="L216" i="5"/>
  <c r="S533" i="5"/>
  <c r="S216" i="5"/>
  <c r="AE533" i="1"/>
  <c r="AE530" i="1" s="1"/>
  <c r="AE216" i="1"/>
  <c r="N529" i="5"/>
  <c r="N525" i="5" s="1"/>
  <c r="N192" i="5"/>
  <c r="I534" i="1"/>
  <c r="I216" i="1"/>
  <c r="R529" i="5"/>
  <c r="R525" i="5" s="1"/>
  <c r="R614" i="5" s="1"/>
  <c r="R192" i="5"/>
  <c r="K534" i="5"/>
  <c r="K530" i="5" s="1"/>
  <c r="K216" i="5"/>
  <c r="O526" i="5"/>
  <c r="O525" i="5" s="1"/>
  <c r="O192" i="5"/>
  <c r="V528" i="5"/>
  <c r="V525" i="5" s="1"/>
  <c r="V192" i="5"/>
  <c r="R216" i="5"/>
  <c r="K192" i="5"/>
  <c r="AE531" i="5"/>
  <c r="AE530" i="5" s="1"/>
  <c r="AE216" i="5"/>
  <c r="Q533" i="1"/>
  <c r="Q530" i="1" s="1"/>
  <c r="Q615" i="1" s="1"/>
  <c r="Q216" i="1"/>
  <c r="T545" i="5"/>
  <c r="T619" i="5" s="1"/>
  <c r="D536" i="5"/>
  <c r="D616" i="5" s="1"/>
  <c r="E529" i="5"/>
  <c r="E192" i="5"/>
  <c r="H530" i="5"/>
  <c r="H615" i="5" s="1"/>
  <c r="N216" i="1"/>
  <c r="Q545" i="5"/>
  <c r="Q619" i="5" s="1"/>
  <c r="AC216" i="1"/>
  <c r="Y192" i="5"/>
  <c r="P528" i="5"/>
  <c r="P525" i="5" s="1"/>
  <c r="P192" i="5"/>
  <c r="L531" i="1"/>
  <c r="L530" i="1" s="1"/>
  <c r="L615" i="1" s="1"/>
  <c r="L216" i="1"/>
  <c r="X269" i="1"/>
  <c r="X543" i="1" s="1"/>
  <c r="P545" i="5"/>
  <c r="P619" i="5" s="1"/>
  <c r="P534" i="5"/>
  <c r="P530" i="5" s="1"/>
  <c r="P615" i="5" s="1"/>
  <c r="P216" i="5"/>
  <c r="Q531" i="5"/>
  <c r="Q530" i="5" s="1"/>
  <c r="Q615" i="5" s="1"/>
  <c r="Q216" i="5"/>
  <c r="AD257" i="1"/>
  <c r="AC528" i="5"/>
  <c r="AC192" i="5"/>
  <c r="U202" i="3"/>
  <c r="U528" i="3" s="1"/>
  <c r="D533" i="5"/>
  <c r="D530" i="5" s="1"/>
  <c r="D216" i="5"/>
  <c r="J526" i="5"/>
  <c r="J525" i="5" s="1"/>
  <c r="J192" i="5"/>
  <c r="D525" i="5"/>
  <c r="AC549" i="2"/>
  <c r="AC620" i="2" s="1"/>
  <c r="F533" i="1"/>
  <c r="F530" i="1" s="1"/>
  <c r="F615" i="1" s="1"/>
  <c r="F216" i="1"/>
  <c r="W534" i="1"/>
  <c r="W530" i="1" s="1"/>
  <c r="W216" i="1"/>
  <c r="T216" i="1"/>
  <c r="C524" i="2"/>
  <c r="G216" i="5"/>
  <c r="N530" i="1"/>
  <c r="N615" i="1" s="1"/>
  <c r="AB279" i="3"/>
  <c r="AB524" i="2"/>
  <c r="N530" i="5"/>
  <c r="N615" i="5" s="1"/>
  <c r="W620" i="2"/>
  <c r="W613" i="2" s="1"/>
  <c r="W659" i="2" s="1"/>
  <c r="W64" i="44" s="1"/>
  <c r="W524" i="2"/>
  <c r="Y525" i="5"/>
  <c r="V530" i="5"/>
  <c r="V615" i="5" s="1"/>
  <c r="AD541" i="1"/>
  <c r="AD617" i="1" s="1"/>
  <c r="U526" i="5"/>
  <c r="U192" i="5"/>
  <c r="Q269" i="1"/>
  <c r="Q543" i="1" s="1"/>
  <c r="G536" i="5"/>
  <c r="G616" i="5" s="1"/>
  <c r="W536" i="5"/>
  <c r="W616" i="5" s="1"/>
  <c r="Z533" i="5"/>
  <c r="Z530" i="5" s="1"/>
  <c r="Z216" i="5"/>
  <c r="AD533" i="5"/>
  <c r="AD530" i="5" s="1"/>
  <c r="AD216" i="5"/>
  <c r="F272" i="3"/>
  <c r="F270" i="3" s="1"/>
  <c r="AC272" i="3"/>
  <c r="AC270" i="3" s="1"/>
  <c r="R545" i="5"/>
  <c r="R619" i="5" s="1"/>
  <c r="T272" i="3"/>
  <c r="T270" i="3" s="1"/>
  <c r="O620" i="2"/>
  <c r="O524" i="2"/>
  <c r="N269" i="1"/>
  <c r="W526" i="5"/>
  <c r="W525" i="5" s="1"/>
  <c r="W192" i="5"/>
  <c r="Y531" i="5"/>
  <c r="Y530" i="5" s="1"/>
  <c r="Y615" i="5" s="1"/>
  <c r="Y216" i="5"/>
  <c r="Y191" i="5" s="1"/>
  <c r="S244" i="3"/>
  <c r="S240" i="3" s="1"/>
  <c r="S535" i="3" s="1"/>
  <c r="AD545" i="5"/>
  <c r="AD619" i="5" s="1"/>
  <c r="N613" i="2"/>
  <c r="N659" i="2" s="1"/>
  <c r="N64" i="44" s="1"/>
  <c r="AB613" i="2"/>
  <c r="AB659" i="2" s="1"/>
  <c r="AB64" i="44" s="1"/>
  <c r="C613" i="2"/>
  <c r="C659" i="2" s="1"/>
  <c r="C64" i="44" s="1"/>
  <c r="T530" i="1"/>
  <c r="T615" i="1" s="1"/>
  <c r="AC530" i="5"/>
  <c r="AC615" i="5" s="1"/>
  <c r="AC530" i="1"/>
  <c r="AC615" i="1" s="1"/>
  <c r="S530" i="5"/>
  <c r="S615" i="5" s="1"/>
  <c r="F525" i="5"/>
  <c r="I530" i="1"/>
  <c r="I615" i="1" s="1"/>
  <c r="P260" i="3"/>
  <c r="U216" i="5"/>
  <c r="P536" i="5"/>
  <c r="P616" i="5" s="1"/>
  <c r="AB258" i="3"/>
  <c r="AB542" i="3" s="1"/>
  <c r="Q272" i="3"/>
  <c r="Q270" i="3" s="1"/>
  <c r="D545" i="5"/>
  <c r="D619" i="5" s="1"/>
  <c r="H545" i="5"/>
  <c r="H619" i="5" s="1"/>
  <c r="C230" i="3"/>
  <c r="C534" i="3" s="1"/>
  <c r="AD260" i="3"/>
  <c r="AD258" i="3" s="1"/>
  <c r="AD542" i="3" s="1"/>
  <c r="J195" i="3"/>
  <c r="J193" i="3" s="1"/>
  <c r="J526" i="3" s="1"/>
  <c r="K202" i="3"/>
  <c r="K528" i="3" s="1"/>
  <c r="V230" i="3"/>
  <c r="V534" i="3" s="1"/>
  <c r="O219" i="3"/>
  <c r="O217" i="3" s="1"/>
  <c r="O531" i="3" s="1"/>
  <c r="AA272" i="3"/>
  <c r="J213" i="3"/>
  <c r="W213" i="3"/>
  <c r="AA277" i="3"/>
  <c r="F213" i="3"/>
  <c r="E525" i="5"/>
  <c r="S525" i="5"/>
  <c r="C541" i="1"/>
  <c r="C617" i="1" s="1"/>
  <c r="U530" i="5"/>
  <c r="U615" i="5" s="1"/>
  <c r="AB269" i="1"/>
  <c r="AB257" i="1" s="1"/>
  <c r="AB191" i="1" s="1"/>
  <c r="AE226" i="3"/>
  <c r="L237" i="3"/>
  <c r="E230" i="3"/>
  <c r="E534" i="3" s="1"/>
  <c r="R202" i="3"/>
  <c r="R528" i="3" s="1"/>
  <c r="AA226" i="3"/>
  <c r="AA533" i="3" s="1"/>
  <c r="T269" i="1"/>
  <c r="AC260" i="3"/>
  <c r="AC258" i="3" s="1"/>
  <c r="I226" i="3"/>
  <c r="I533" i="3" s="1"/>
  <c r="AC279" i="3"/>
  <c r="S269" i="1"/>
  <c r="S543" i="1" s="1"/>
  <c r="S541" i="1" s="1"/>
  <c r="Z173" i="41"/>
  <c r="Z111" i="41" s="1"/>
  <c r="Z4" i="41" s="1"/>
  <c r="L604" i="41"/>
  <c r="I517" i="41"/>
  <c r="I515" i="41" s="1"/>
  <c r="I611" i="41" s="1"/>
  <c r="O174" i="3"/>
  <c r="O516" i="3" s="1"/>
  <c r="G174" i="3"/>
  <c r="G516" i="3" s="1"/>
  <c r="H174" i="3"/>
  <c r="H516" i="3" s="1"/>
  <c r="Q471" i="41"/>
  <c r="Q455" i="41" s="1"/>
  <c r="T173" i="3"/>
  <c r="AA508" i="39"/>
  <c r="AA610" i="39" s="1"/>
  <c r="X508" i="39"/>
  <c r="X610" i="39" s="1"/>
  <c r="X604" i="39" s="1"/>
  <c r="AA160" i="39"/>
  <c r="AA111" i="39" s="1"/>
  <c r="AA4" i="39" s="1"/>
  <c r="Q508" i="39"/>
  <c r="Q610" i="39" s="1"/>
  <c r="Q604" i="39" s="1"/>
  <c r="K604" i="39"/>
  <c r="S471" i="39"/>
  <c r="S455" i="39" s="1"/>
  <c r="P508" i="39"/>
  <c r="P610" i="39" s="1"/>
  <c r="D508" i="39"/>
  <c r="D610" i="39" s="1"/>
  <c r="C508" i="39"/>
  <c r="C610" i="39" s="1"/>
  <c r="Q160" i="39"/>
  <c r="Q111" i="39" s="1"/>
  <c r="Q4" i="39" s="1"/>
  <c r="F508" i="39"/>
  <c r="Q111" i="1"/>
  <c r="C173" i="1"/>
  <c r="C111" i="1" s="1"/>
  <c r="T173" i="1"/>
  <c r="T111" i="1" s="1"/>
  <c r="AB610" i="39"/>
  <c r="AB471" i="39"/>
  <c r="AB455" i="39" s="1"/>
  <c r="Z610" i="39"/>
  <c r="Z604" i="39" s="1"/>
  <c r="Z471" i="39"/>
  <c r="Z455" i="39" s="1"/>
  <c r="I160" i="3"/>
  <c r="Z111" i="2"/>
  <c r="N508" i="39"/>
  <c r="N610" i="39" s="1"/>
  <c r="X122" i="5"/>
  <c r="X111" i="5" s="1"/>
  <c r="AD173" i="1"/>
  <c r="AD111" i="1" s="1"/>
  <c r="F122" i="5"/>
  <c r="F111" i="5" s="1"/>
  <c r="P173" i="41"/>
  <c r="P111" i="41" s="1"/>
  <c r="P4" i="41" s="1"/>
  <c r="O508" i="39"/>
  <c r="AB160" i="39"/>
  <c r="AB111" i="39" s="1"/>
  <c r="AB4" i="39" s="1"/>
  <c r="W111" i="1"/>
  <c r="J508" i="39"/>
  <c r="S174" i="3"/>
  <c r="S516" i="3" s="1"/>
  <c r="Z161" i="3"/>
  <c r="J174" i="3"/>
  <c r="J516" i="3" s="1"/>
  <c r="I122" i="5"/>
  <c r="I111" i="5" s="1"/>
  <c r="AB604" i="39"/>
  <c r="S111" i="5"/>
  <c r="Y508" i="39"/>
  <c r="Y610" i="39" s="1"/>
  <c r="AE122" i="5"/>
  <c r="AA173" i="1"/>
  <c r="AA111" i="1" s="1"/>
  <c r="P111" i="1"/>
  <c r="U173" i="1"/>
  <c r="U111" i="1" s="1"/>
  <c r="H173" i="41"/>
  <c r="H111" i="41" s="1"/>
  <c r="H4" i="41" s="1"/>
  <c r="AC111" i="1"/>
  <c r="M173" i="1"/>
  <c r="M111" i="1" s="1"/>
  <c r="F160" i="3"/>
  <c r="U122" i="5"/>
  <c r="U111" i="5" s="1"/>
  <c r="E173" i="1"/>
  <c r="E111" i="1" s="1"/>
  <c r="J161" i="3"/>
  <c r="E161" i="3"/>
  <c r="G111" i="5"/>
  <c r="W508" i="39"/>
  <c r="W610" i="39" s="1"/>
  <c r="AE508" i="39"/>
  <c r="AE610" i="39" s="1"/>
  <c r="H508" i="39"/>
  <c r="H610" i="39" s="1"/>
  <c r="H604" i="39" s="1"/>
  <c r="M111" i="5"/>
  <c r="M508" i="39"/>
  <c r="M610" i="39" s="1"/>
  <c r="M604" i="39" s="1"/>
  <c r="U508" i="39"/>
  <c r="U610" i="39" s="1"/>
  <c r="U604" i="39" s="1"/>
  <c r="U658" i="39" s="1"/>
  <c r="I508" i="39"/>
  <c r="V508" i="39"/>
  <c r="AD508" i="39"/>
  <c r="U489" i="5"/>
  <c r="U607" i="5" s="1"/>
  <c r="S489" i="5"/>
  <c r="S607" i="5" s="1"/>
  <c r="Z463" i="1"/>
  <c r="Z602" i="1" s="1"/>
  <c r="L67" i="1"/>
  <c r="T67" i="1"/>
  <c r="L463" i="1"/>
  <c r="L602" i="1" s="1"/>
  <c r="T463" i="1"/>
  <c r="T602" i="1" s="1"/>
  <c r="M67" i="3"/>
  <c r="G67" i="1"/>
  <c r="F67" i="1"/>
  <c r="W67" i="1"/>
  <c r="AB463" i="1"/>
  <c r="AB602" i="1" s="1"/>
  <c r="Y67" i="1"/>
  <c r="Y5" i="1" s="1"/>
  <c r="F463" i="1"/>
  <c r="F602" i="1" s="1"/>
  <c r="W463" i="1"/>
  <c r="W602" i="1" s="1"/>
  <c r="Y463" i="1"/>
  <c r="Y602" i="1" s="1"/>
  <c r="V67" i="1"/>
  <c r="V5" i="1" s="1"/>
  <c r="Y67" i="3"/>
  <c r="H457" i="1"/>
  <c r="I7" i="1"/>
  <c r="I5" i="1" s="1"/>
  <c r="AC7" i="1"/>
  <c r="I457" i="1"/>
  <c r="AC457" i="1"/>
  <c r="E457" i="1"/>
  <c r="E7" i="1"/>
  <c r="AD535" i="1"/>
  <c r="AD216" i="1"/>
  <c r="AD191" i="1" s="1"/>
  <c r="AD526" i="5"/>
  <c r="AD525" i="5" s="1"/>
  <c r="AD192" i="5"/>
  <c r="H604" i="41"/>
  <c r="H599" i="41" s="1"/>
  <c r="O613" i="2"/>
  <c r="O659" i="2" s="1"/>
  <c r="O64" i="44" s="1"/>
  <c r="S453" i="39"/>
  <c r="Q524" i="2"/>
  <c r="W257" i="1"/>
  <c r="W191" i="1" s="1"/>
  <c r="D257" i="1"/>
  <c r="U524" i="2"/>
  <c r="S111" i="2"/>
  <c r="G192" i="5"/>
  <c r="AB192" i="5"/>
  <c r="AB191" i="5" s="1"/>
  <c r="U219" i="3"/>
  <c r="U217" i="3" s="1"/>
  <c r="U531" i="3" s="1"/>
  <c r="AE367" i="2"/>
  <c r="AE558" i="2" s="1"/>
  <c r="G545" i="5"/>
  <c r="G619" i="5" s="1"/>
  <c r="AB202" i="3"/>
  <c r="AB528" i="3" s="1"/>
  <c r="K260" i="3"/>
  <c r="K258" i="3" s="1"/>
  <c r="AE364" i="3"/>
  <c r="L279" i="3"/>
  <c r="AD380" i="3"/>
  <c r="I279" i="3"/>
  <c r="AD226" i="3"/>
  <c r="AD533" i="3" s="1"/>
  <c r="G272" i="3"/>
  <c r="J380" i="3"/>
  <c r="S374" i="3"/>
  <c r="AD161" i="3"/>
  <c r="V161" i="3"/>
  <c r="Q613" i="2"/>
  <c r="Q659" i="2" s="1"/>
  <c r="Q64" i="44" s="1"/>
  <c r="AC525" i="5"/>
  <c r="W541" i="1"/>
  <c r="W617" i="1" s="1"/>
  <c r="D541" i="1"/>
  <c r="D617" i="1" s="1"/>
  <c r="AD530" i="1"/>
  <c r="AD615" i="1" s="1"/>
  <c r="AD613" i="1" s="1"/>
  <c r="AD659" i="1" s="1"/>
  <c r="AD66" i="44" s="1"/>
  <c r="D192" i="5"/>
  <c r="D191" i="5" s="1"/>
  <c r="X111" i="2"/>
  <c r="AE524" i="2"/>
  <c r="AC216" i="5"/>
  <c r="G525" i="5"/>
  <c r="AB525" i="5"/>
  <c r="U525" i="5"/>
  <c r="AE391" i="2"/>
  <c r="P549" i="2"/>
  <c r="P620" i="2" s="1"/>
  <c r="P613" i="2" s="1"/>
  <c r="P659" i="2" s="1"/>
  <c r="P64" i="44" s="1"/>
  <c r="P279" i="3"/>
  <c r="P277" i="3" s="1"/>
  <c r="E349" i="2"/>
  <c r="D202" i="3"/>
  <c r="D528" i="3" s="1"/>
  <c r="X260" i="3"/>
  <c r="K279" i="3"/>
  <c r="AE297" i="1"/>
  <c r="G34" i="66" s="1"/>
  <c r="L202" i="3"/>
  <c r="L528" i="3" s="1"/>
  <c r="E364" i="3"/>
  <c r="O565" i="2"/>
  <c r="O628" i="2" s="1"/>
  <c r="D272" i="3"/>
  <c r="D270" i="3" s="1"/>
  <c r="D269" i="3" s="1"/>
  <c r="D543" i="3" s="1"/>
  <c r="J409" i="3"/>
  <c r="U431" i="3"/>
  <c r="AD431" i="3"/>
  <c r="N111" i="2"/>
  <c r="AE525" i="5"/>
  <c r="C530" i="5"/>
  <c r="C615" i="5" s="1"/>
  <c r="W297" i="65"/>
  <c r="W4" i="65" s="1"/>
  <c r="AE202" i="3"/>
  <c r="AE213" i="3"/>
  <c r="H226" i="3"/>
  <c r="H533" i="3" s="1"/>
  <c r="N463" i="5"/>
  <c r="N602" i="5" s="1"/>
  <c r="H463" i="3"/>
  <c r="H602" i="3" s="1"/>
  <c r="D463" i="5"/>
  <c r="D602" i="5" s="1"/>
  <c r="G463" i="5"/>
  <c r="G602" i="5" s="1"/>
  <c r="I67" i="3"/>
  <c r="Z67" i="3"/>
  <c r="X67" i="5"/>
  <c r="L457" i="5"/>
  <c r="N7" i="5"/>
  <c r="AC7" i="5"/>
  <c r="V457" i="5"/>
  <c r="V601" i="5" s="1"/>
  <c r="V600" i="5" s="1"/>
  <c r="N457" i="5"/>
  <c r="V7" i="5"/>
  <c r="V5" i="5" s="1"/>
  <c r="L7" i="5"/>
  <c r="AC458" i="5"/>
  <c r="AC457" i="5" s="1"/>
  <c r="AC601" i="5" s="1"/>
  <c r="Q67" i="2"/>
  <c r="Z463" i="3"/>
  <c r="Z602" i="3" s="1"/>
  <c r="F67" i="2"/>
  <c r="Q463" i="2"/>
  <c r="Q602" i="2" s="1"/>
  <c r="AB67" i="2"/>
  <c r="D67" i="3"/>
  <c r="S67" i="3"/>
  <c r="N67" i="3"/>
  <c r="O67" i="3"/>
  <c r="W67" i="3"/>
  <c r="K67" i="3"/>
  <c r="Y464" i="3"/>
  <c r="M464" i="3"/>
  <c r="N464" i="3"/>
  <c r="K464" i="3"/>
  <c r="K463" i="3" s="1"/>
  <c r="K602" i="3" s="1"/>
  <c r="F7" i="2"/>
  <c r="AE457" i="2"/>
  <c r="F458" i="2"/>
  <c r="F457" i="2" s="1"/>
  <c r="AE7" i="2"/>
  <c r="AE67" i="2"/>
  <c r="L297" i="1"/>
  <c r="S358" i="3"/>
  <c r="X359" i="3"/>
  <c r="X358" i="3" s="1"/>
  <c r="M431" i="3"/>
  <c r="W431" i="3"/>
  <c r="E431" i="3"/>
  <c r="Z391" i="1"/>
  <c r="Z297" i="1" s="1"/>
  <c r="F359" i="3"/>
  <c r="F358" i="3" s="1"/>
  <c r="U562" i="1"/>
  <c r="U627" i="1" s="1"/>
  <c r="G556" i="65"/>
  <c r="Q368" i="3"/>
  <c r="AA297" i="65"/>
  <c r="AA4" i="65" s="1"/>
  <c r="Q377" i="3"/>
  <c r="O359" i="3"/>
  <c r="O358" i="3" s="1"/>
  <c r="AD571" i="2"/>
  <c r="AD630" i="2" s="1"/>
  <c r="O299" i="2"/>
  <c r="O557" i="2" s="1"/>
  <c r="O556" i="2" s="1"/>
  <c r="L393" i="3"/>
  <c r="L564" i="3" s="1"/>
  <c r="L562" i="3" s="1"/>
  <c r="L627" i="3" s="1"/>
  <c r="AE393" i="3"/>
  <c r="U385" i="3"/>
  <c r="G297" i="1"/>
  <c r="J299" i="2"/>
  <c r="T297" i="5"/>
  <c r="AA415" i="5"/>
  <c r="AA297" i="5" s="1"/>
  <c r="D297" i="1"/>
  <c r="AD567" i="2"/>
  <c r="AD565" i="2" s="1"/>
  <c r="AD628" i="2" s="1"/>
  <c r="V391" i="5"/>
  <c r="V297" i="5" s="1"/>
  <c r="L415" i="2"/>
  <c r="O380" i="3"/>
  <c r="AA341" i="3"/>
  <c r="T299" i="2"/>
  <c r="F299" i="2"/>
  <c r="F557" i="2" s="1"/>
  <c r="F556" i="2" s="1"/>
  <c r="F415" i="2"/>
  <c r="AD415" i="2"/>
  <c r="AE302" i="3"/>
  <c r="AE559" i="2"/>
  <c r="AE626" i="2" s="1"/>
  <c r="R359" i="3"/>
  <c r="J401" i="3"/>
  <c r="R371" i="3"/>
  <c r="E371" i="3"/>
  <c r="R368" i="3"/>
  <c r="R380" i="3"/>
  <c r="AD355" i="3"/>
  <c r="AD359" i="3"/>
  <c r="O399" i="2"/>
  <c r="T371" i="3"/>
  <c r="E573" i="2"/>
  <c r="E571" i="2" s="1"/>
  <c r="E630" i="2" s="1"/>
  <c r="L559" i="2"/>
  <c r="L626" i="2" s="1"/>
  <c r="AE383" i="2"/>
  <c r="E417" i="3"/>
  <c r="AE350" i="3"/>
  <c r="AA380" i="3"/>
  <c r="AC385" i="3"/>
  <c r="AC561" i="3" s="1"/>
  <c r="J272" i="3"/>
  <c r="J270" i="3" s="1"/>
  <c r="Z534" i="1"/>
  <c r="Z530" i="1" s="1"/>
  <c r="Z216" i="1"/>
  <c r="J524" i="2"/>
  <c r="C257" i="1"/>
  <c r="AD350" i="3"/>
  <c r="Q219" i="3"/>
  <c r="Q217" i="3" s="1"/>
  <c r="L359" i="3"/>
  <c r="X562" i="1"/>
  <c r="X627" i="1" s="1"/>
  <c r="C202" i="3"/>
  <c r="C528" i="3" s="1"/>
  <c r="P426" i="3"/>
  <c r="H431" i="3"/>
  <c r="AE431" i="3"/>
  <c r="AE257" i="1"/>
  <c r="U545" i="5"/>
  <c r="U619" i="5" s="1"/>
  <c r="H216" i="5"/>
  <c r="H191" i="5" s="1"/>
  <c r="AB226" i="3"/>
  <c r="AB533" i="3" s="1"/>
  <c r="AB213" i="3"/>
  <c r="L374" i="3"/>
  <c r="J230" i="3"/>
  <c r="J534" i="3" s="1"/>
  <c r="Y244" i="3"/>
  <c r="Y240" i="3" s="1"/>
  <c r="Y535" i="3" s="1"/>
  <c r="X202" i="3"/>
  <c r="X528" i="3" s="1"/>
  <c r="AA377" i="3"/>
  <c r="G426" i="3"/>
  <c r="X426" i="3"/>
  <c r="P431" i="3"/>
  <c r="N431" i="3"/>
  <c r="AD301" i="2"/>
  <c r="AD300" i="2" s="1"/>
  <c r="M111" i="40"/>
  <c r="M4" i="40" s="1"/>
  <c r="D298" i="65"/>
  <c r="D297" i="65" s="1"/>
  <c r="AB543" i="1"/>
  <c r="AB541" i="1" s="1"/>
  <c r="F534" i="5"/>
  <c r="F530" i="5" s="1"/>
  <c r="F615" i="5" s="1"/>
  <c r="F216" i="5"/>
  <c r="F191" i="5" s="1"/>
  <c r="R350" i="3"/>
  <c r="L471" i="41"/>
  <c r="L455" i="41" s="1"/>
  <c r="Z471" i="40"/>
  <c r="Z455" i="40" s="1"/>
  <c r="AB471" i="40"/>
  <c r="AB455" i="40" s="1"/>
  <c r="L471" i="40"/>
  <c r="L455" i="40" s="1"/>
  <c r="Q604" i="41"/>
  <c r="Q658" i="41" s="1"/>
  <c r="I111" i="40"/>
  <c r="I4" i="40" s="1"/>
  <c r="J297" i="1"/>
  <c r="AE613" i="2"/>
  <c r="AE659" i="2" s="1"/>
  <c r="AE64" i="44" s="1"/>
  <c r="U613" i="2"/>
  <c r="U659" i="2" s="1"/>
  <c r="U64" i="44" s="1"/>
  <c r="V191" i="5"/>
  <c r="E257" i="1"/>
  <c r="E191" i="1" s="1"/>
  <c r="J216" i="1"/>
  <c r="Q192" i="5"/>
  <c r="R391" i="2"/>
  <c r="O4" i="65"/>
  <c r="U195" i="3"/>
  <c r="P258" i="3"/>
  <c r="P542" i="3" s="1"/>
  <c r="AC226" i="3"/>
  <c r="AC533" i="3" s="1"/>
  <c r="R393" i="3"/>
  <c r="E393" i="3"/>
  <c r="AD385" i="3"/>
  <c r="L272" i="3"/>
  <c r="X272" i="3"/>
  <c r="X270" i="3" s="1"/>
  <c r="E272" i="3"/>
  <c r="E270" i="3" s="1"/>
  <c r="AB562" i="1"/>
  <c r="AB627" i="1" s="1"/>
  <c r="T202" i="3"/>
  <c r="T528" i="3" s="1"/>
  <c r="P195" i="3"/>
  <c r="P193" i="3" s="1"/>
  <c r="J269" i="1"/>
  <c r="J257" i="1" s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AD178" i="3"/>
  <c r="AD517" i="3" s="1"/>
  <c r="S604" i="40"/>
  <c r="N604" i="40"/>
  <c r="O604" i="40"/>
  <c r="Y604" i="40"/>
  <c r="H471" i="41"/>
  <c r="H455" i="41" s="1"/>
  <c r="W453" i="41"/>
  <c r="V471" i="40"/>
  <c r="V455" i="40" s="1"/>
  <c r="D604" i="40"/>
  <c r="N299" i="2"/>
  <c r="AB297" i="1"/>
  <c r="L111" i="40"/>
  <c r="L4" i="40" s="1"/>
  <c r="S191" i="5"/>
  <c r="X299" i="2"/>
  <c r="X298" i="2" s="1"/>
  <c r="F297" i="5"/>
  <c r="M297" i="1"/>
  <c r="AA299" i="2"/>
  <c r="J297" i="5"/>
  <c r="AB530" i="5"/>
  <c r="AB615" i="5" s="1"/>
  <c r="AC613" i="2"/>
  <c r="AC659" i="2" s="1"/>
  <c r="AC64" i="44" s="1"/>
  <c r="M613" i="2"/>
  <c r="M659" i="2" s="1"/>
  <c r="M64" i="44" s="1"/>
  <c r="R383" i="3"/>
  <c r="G530" i="5"/>
  <c r="G615" i="5" s="1"/>
  <c r="AE192" i="5"/>
  <c r="Q257" i="1"/>
  <c r="C216" i="5"/>
  <c r="C191" i="5" s="1"/>
  <c r="P202" i="3"/>
  <c r="P528" i="3" s="1"/>
  <c r="F385" i="3"/>
  <c r="Q213" i="3"/>
  <c r="H219" i="3"/>
  <c r="V562" i="5"/>
  <c r="V627" i="5" s="1"/>
  <c r="P237" i="3"/>
  <c r="P230" i="3" s="1"/>
  <c r="P534" i="3" s="1"/>
  <c r="Z272" i="3"/>
  <c r="Z270" i="3" s="1"/>
  <c r="R364" i="3"/>
  <c r="Z226" i="3"/>
  <c r="Z533" i="3" s="1"/>
  <c r="X230" i="3"/>
  <c r="X534" i="3" s="1"/>
  <c r="J374" i="3"/>
  <c r="L226" i="3"/>
  <c r="L533" i="3" s="1"/>
  <c r="Y269" i="1"/>
  <c r="Y543" i="1" s="1"/>
  <c r="AA213" i="3"/>
  <c r="Z237" i="3"/>
  <c r="Z230" i="3" s="1"/>
  <c r="Z534" i="3" s="1"/>
  <c r="W301" i="2"/>
  <c r="W300" i="2" s="1"/>
  <c r="F426" i="3"/>
  <c r="V426" i="3"/>
  <c r="F130" i="3"/>
  <c r="X130" i="3"/>
  <c r="X486" i="3" s="1"/>
  <c r="Y178" i="3"/>
  <c r="Y517" i="3" s="1"/>
  <c r="C557" i="65"/>
  <c r="C556" i="65" s="1"/>
  <c r="C298" i="65"/>
  <c r="C297" i="65" s="1"/>
  <c r="C4" i="65" s="1"/>
  <c r="R535" i="1"/>
  <c r="R530" i="1" s="1"/>
  <c r="R524" i="1" s="1"/>
  <c r="R216" i="1"/>
  <c r="R191" i="1" s="1"/>
  <c r="AA542" i="1"/>
  <c r="AA541" i="1" s="1"/>
  <c r="AA617" i="1" s="1"/>
  <c r="AA257" i="1"/>
  <c r="S557" i="65"/>
  <c r="S556" i="65" s="1"/>
  <c r="S625" i="65" s="1"/>
  <c r="S624" i="65" s="1"/>
  <c r="S660" i="65" s="1"/>
  <c r="S298" i="65"/>
  <c r="S297" i="65" s="1"/>
  <c r="K542" i="1"/>
  <c r="K541" i="1" s="1"/>
  <c r="K617" i="1" s="1"/>
  <c r="K257" i="1"/>
  <c r="W216" i="5"/>
  <c r="W531" i="5"/>
  <c r="W530" i="5" s="1"/>
  <c r="W615" i="5" s="1"/>
  <c r="Z460" i="65"/>
  <c r="Z7" i="65"/>
  <c r="I557" i="65"/>
  <c r="I556" i="65" s="1"/>
  <c r="I625" i="65" s="1"/>
  <c r="I624" i="65" s="1"/>
  <c r="I660" i="65" s="1"/>
  <c r="I298" i="65"/>
  <c r="I297" i="65" s="1"/>
  <c r="K216" i="1"/>
  <c r="K531" i="1"/>
  <c r="K530" i="1" s="1"/>
  <c r="X535" i="1"/>
  <c r="X216" i="1"/>
  <c r="L526" i="5"/>
  <c r="L525" i="5" s="1"/>
  <c r="L192" i="5"/>
  <c r="M526" i="5"/>
  <c r="M525" i="5" s="1"/>
  <c r="M192" i="5"/>
  <c r="E531" i="5"/>
  <c r="E530" i="5" s="1"/>
  <c r="E615" i="5" s="1"/>
  <c r="E216" i="5"/>
  <c r="AD460" i="65"/>
  <c r="AD7" i="65"/>
  <c r="AD5" i="65" s="1"/>
  <c r="M534" i="5"/>
  <c r="M530" i="5" s="1"/>
  <c r="M216" i="5"/>
  <c r="AC524" i="2"/>
  <c r="N457" i="65"/>
  <c r="G298" i="65"/>
  <c r="G297" i="65" s="1"/>
  <c r="G4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J260" i="3"/>
  <c r="J258" i="3" s="1"/>
  <c r="AE252" i="3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Z244" i="3"/>
  <c r="Z240" i="3" s="1"/>
  <c r="Z535" i="3" s="1"/>
  <c r="F401" i="3"/>
  <c r="X244" i="3"/>
  <c r="X240" i="3" s="1"/>
  <c r="X535" i="3" s="1"/>
  <c r="L562" i="2"/>
  <c r="L627" i="2" s="1"/>
  <c r="AC202" i="3"/>
  <c r="AC528" i="3" s="1"/>
  <c r="AD417" i="3"/>
  <c r="F417" i="3"/>
  <c r="G230" i="3"/>
  <c r="G534" i="3" s="1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AB272" i="3"/>
  <c r="AB270" i="3" s="1"/>
  <c r="U226" i="3"/>
  <c r="Q195" i="3"/>
  <c r="Q193" i="3" s="1"/>
  <c r="H195" i="3"/>
  <c r="H193" i="3" s="1"/>
  <c r="AE219" i="3"/>
  <c r="AE217" i="3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AA230" i="3"/>
  <c r="AA534" i="3" s="1"/>
  <c r="T563" i="3"/>
  <c r="Z219" i="3"/>
  <c r="Z217" i="3" s="1"/>
  <c r="S230" i="3"/>
  <c r="S534" i="3" s="1"/>
  <c r="Z206" i="3"/>
  <c r="Z529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358" i="3"/>
  <c r="Q349" i="3" s="1"/>
  <c r="Q417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W391" i="5"/>
  <c r="W297" i="5" s="1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F206" i="3"/>
  <c r="F529" i="3" s="1"/>
  <c r="T355" i="3"/>
  <c r="Q401" i="3"/>
  <c r="Q567" i="3" s="1"/>
  <c r="K195" i="3"/>
  <c r="K193" i="3" s="1"/>
  <c r="J202" i="3"/>
  <c r="I202" i="3"/>
  <c r="I528" i="3" s="1"/>
  <c r="I260" i="3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AA349" i="3" s="1"/>
  <c r="S202" i="3"/>
  <c r="S528" i="3" s="1"/>
  <c r="X195" i="3"/>
  <c r="X193" i="3" s="1"/>
  <c r="AC302" i="3"/>
  <c r="I364" i="3"/>
  <c r="AC569" i="3"/>
  <c r="AC407" i="3"/>
  <c r="X401" i="3"/>
  <c r="X567" i="3" s="1"/>
  <c r="K401" i="3"/>
  <c r="W355" i="3"/>
  <c r="AA374" i="3"/>
  <c r="H260" i="3"/>
  <c r="H258" i="3" s="1"/>
  <c r="N401" i="3"/>
  <c r="C341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N358" i="3"/>
  <c r="AE244" i="3"/>
  <c r="AE240" i="3" s="1"/>
  <c r="AE535" i="3" s="1"/>
  <c r="H417" i="3"/>
  <c r="X431" i="3"/>
  <c r="I431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545" i="3" s="1"/>
  <c r="I619" i="3" s="1"/>
  <c r="I287" i="3"/>
  <c r="AE287" i="3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W269" i="3" s="1"/>
  <c r="W543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L270" i="3"/>
  <c r="AD315" i="3"/>
  <c r="G195" i="3"/>
  <c r="G193" i="3" s="1"/>
  <c r="Q277" i="3"/>
  <c r="Q269" i="3" s="1"/>
  <c r="Q543" i="3" s="1"/>
  <c r="G550" i="3"/>
  <c r="G549" i="3" s="1"/>
  <c r="G620" i="3" s="1"/>
  <c r="G291" i="3"/>
  <c r="AB277" i="3"/>
  <c r="E409" i="3"/>
  <c r="E350" i="3"/>
  <c r="L277" i="3"/>
  <c r="AE328" i="3"/>
  <c r="AE385" i="3"/>
  <c r="R277" i="3"/>
  <c r="X258" i="3"/>
  <c r="X542" i="3" s="1"/>
  <c r="K277" i="3"/>
  <c r="D237" i="3"/>
  <c r="D230" i="3" s="1"/>
  <c r="D534" i="3" s="1"/>
  <c r="AD302" i="3"/>
  <c r="AD383" i="2"/>
  <c r="R302" i="3"/>
  <c r="E302" i="3"/>
  <c r="AE380" i="3"/>
  <c r="R358" i="3"/>
  <c r="E359" i="3"/>
  <c r="E358" i="3" s="1"/>
  <c r="AD377" i="3"/>
  <c r="F368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I230" i="3"/>
  <c r="I534" i="3" s="1"/>
  <c r="Q315" i="3"/>
  <c r="S302" i="3"/>
  <c r="AA270" i="3"/>
  <c r="AA269" i="3" s="1"/>
  <c r="AA543" i="3" s="1"/>
  <c r="J206" i="3"/>
  <c r="J529" i="3" s="1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AA206" i="3"/>
  <c r="AA529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M206" i="3"/>
  <c r="M529" i="3" s="1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AD230" i="3"/>
  <c r="AD534" i="3" s="1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S368" i="3"/>
  <c r="J219" i="3"/>
  <c r="J217" i="3" s="1"/>
  <c r="I213" i="3"/>
  <c r="I206" i="3" s="1"/>
  <c r="I529" i="3" s="1"/>
  <c r="W230" i="3"/>
  <c r="W534" i="3" s="1"/>
  <c r="AD195" i="3"/>
  <c r="AD193" i="3" s="1"/>
  <c r="Q407" i="2"/>
  <c r="AD213" i="3"/>
  <c r="AD206" i="3" s="1"/>
  <c r="AD529" i="3" s="1"/>
  <c r="X226" i="3"/>
  <c r="X533" i="3" s="1"/>
  <c r="G417" i="3"/>
  <c r="X566" i="3"/>
  <c r="AA401" i="3"/>
  <c r="V213" i="3"/>
  <c r="V206" i="3" s="1"/>
  <c r="V529" i="3" s="1"/>
  <c r="T350" i="3"/>
  <c r="V341" i="3"/>
  <c r="J364" i="3"/>
  <c r="W226" i="3"/>
  <c r="W533" i="3" s="1"/>
  <c r="O374" i="3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J368" i="3"/>
  <c r="U371" i="3"/>
  <c r="V417" i="3"/>
  <c r="AA328" i="3"/>
  <c r="U364" i="3"/>
  <c r="J385" i="3"/>
  <c r="X350" i="3"/>
  <c r="K350" i="3"/>
  <c r="Y401" i="3"/>
  <c r="D350" i="3"/>
  <c r="H393" i="3"/>
  <c r="Z393" i="3"/>
  <c r="M393" i="3"/>
  <c r="M564" i="3" s="1"/>
  <c r="O279" i="3"/>
  <c r="O277" i="3" s="1"/>
  <c r="AB566" i="3"/>
  <c r="N270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T269" i="3" s="1"/>
  <c r="T543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L545" i="3" s="1"/>
  <c r="L619" i="3" s="1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Y431" i="3"/>
  <c r="K431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AA431" i="3"/>
  <c r="Q130" i="3"/>
  <c r="N490" i="3"/>
  <c r="N489" i="3" s="1"/>
  <c r="N607" i="3" s="1"/>
  <c r="N141" i="3"/>
  <c r="D122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A191" i="5"/>
  <c r="AD457" i="65"/>
  <c r="AB5" i="65"/>
  <c r="E471" i="65"/>
  <c r="V7" i="65"/>
  <c r="K297" i="65"/>
  <c r="K4" i="65" s="1"/>
  <c r="AE297" i="65"/>
  <c r="E34" i="66" s="1"/>
  <c r="Q460" i="65"/>
  <c r="Q457" i="65" s="1"/>
  <c r="Q601" i="65" s="1"/>
  <c r="Q7" i="65"/>
  <c r="Q5" i="65" s="1"/>
  <c r="Q4" i="65" s="1"/>
  <c r="R328" i="3"/>
  <c r="E377" i="3"/>
  <c r="K244" i="3"/>
  <c r="K240" i="3" s="1"/>
  <c r="K535" i="3" s="1"/>
  <c r="D206" i="3"/>
  <c r="D529" i="3" s="1"/>
  <c r="F341" i="3"/>
  <c r="H549" i="2"/>
  <c r="P550" i="3"/>
  <c r="P549" i="3" s="1"/>
  <c r="P620" i="3" s="1"/>
  <c r="P291" i="3"/>
  <c r="L409" i="3"/>
  <c r="P219" i="3"/>
  <c r="P217" i="3" s="1"/>
  <c r="L341" i="3"/>
  <c r="AE341" i="3"/>
  <c r="E401" i="3"/>
  <c r="U550" i="3"/>
  <c r="U549" i="3" s="1"/>
  <c r="U620" i="3" s="1"/>
  <c r="U291" i="3"/>
  <c r="R315" i="3"/>
  <c r="E315" i="3"/>
  <c r="U193" i="3"/>
  <c r="L417" i="3"/>
  <c r="AC219" i="3"/>
  <c r="AC217" i="3" s="1"/>
  <c r="L260" i="3"/>
  <c r="L258" i="3" s="1"/>
  <c r="H217" i="3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R559" i="3"/>
  <c r="R626" i="3" s="1"/>
  <c r="E560" i="3"/>
  <c r="E559" i="3" s="1"/>
  <c r="E626" i="3" s="1"/>
  <c r="AC195" i="3"/>
  <c r="AC193" i="3" s="1"/>
  <c r="R417" i="3"/>
  <c r="AD409" i="3"/>
  <c r="AD570" i="3" s="1"/>
  <c r="T206" i="3"/>
  <c r="T529" i="3" s="1"/>
  <c r="Y230" i="3"/>
  <c r="Y534" i="3" s="1"/>
  <c r="AB206" i="3"/>
  <c r="AB529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P269" i="3" s="1"/>
  <c r="P543" i="3" s="1"/>
  <c r="P541" i="3" s="1"/>
  <c r="P617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N230" i="3"/>
  <c r="N534" i="3" s="1"/>
  <c r="Y270" i="3"/>
  <c r="Y269" i="3" s="1"/>
  <c r="Y543" i="3" s="1"/>
  <c r="U328" i="3"/>
  <c r="M230" i="3"/>
  <c r="M534" i="3" s="1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I258" i="3"/>
  <c r="X206" i="3"/>
  <c r="X529" i="3" s="1"/>
  <c r="R230" i="3"/>
  <c r="R534" i="3" s="1"/>
  <c r="Y226" i="3"/>
  <c r="Y533" i="3" s="1"/>
  <c r="Y258" i="3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G567" i="3" s="1"/>
  <c r="AC277" i="3"/>
  <c r="AC269" i="3" s="1"/>
  <c r="AC543" i="3" s="1"/>
  <c r="X393" i="3"/>
  <c r="K393" i="3"/>
  <c r="Z401" i="3"/>
  <c r="H315" i="3"/>
  <c r="Z315" i="3"/>
  <c r="M315" i="3"/>
  <c r="AB315" i="3"/>
  <c r="L391" i="5"/>
  <c r="L297" i="5" s="1"/>
  <c r="I549" i="2"/>
  <c r="E391" i="5"/>
  <c r="G391" i="5"/>
  <c r="G297" i="5" s="1"/>
  <c r="I277" i="3"/>
  <c r="AA219" i="3"/>
  <c r="AA217" i="3" s="1"/>
  <c r="F537" i="3"/>
  <c r="F536" i="3" s="1"/>
  <c r="F616" i="3" s="1"/>
  <c r="F252" i="3"/>
  <c r="Q371" i="3"/>
  <c r="S272" i="3"/>
  <c r="S270" i="3" s="1"/>
  <c r="F230" i="3"/>
  <c r="F534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G270" i="3"/>
  <c r="G269" i="3" s="1"/>
  <c r="G543" i="3" s="1"/>
  <c r="Q328" i="3"/>
  <c r="V219" i="3"/>
  <c r="V217" i="3" s="1"/>
  <c r="G371" i="3"/>
  <c r="G367" i="3" s="1"/>
  <c r="G558" i="3" s="1"/>
  <c r="U341" i="3"/>
  <c r="X315" i="3"/>
  <c r="W409" i="3"/>
  <c r="H272" i="3"/>
  <c r="H270" i="3" s="1"/>
  <c r="H560" i="3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Q565" i="3" s="1"/>
  <c r="Q628" i="3" s="1"/>
  <c r="Q399" i="3"/>
  <c r="U368" i="3"/>
  <c r="I393" i="3"/>
  <c r="I564" i="3" s="1"/>
  <c r="O315" i="3"/>
  <c r="G566" i="3"/>
  <c r="X328" i="3"/>
  <c r="X385" i="3"/>
  <c r="AC377" i="3"/>
  <c r="W559" i="2"/>
  <c r="W626" i="2" s="1"/>
  <c r="AA302" i="3"/>
  <c r="AA383" i="2"/>
  <c r="O417" i="3"/>
  <c r="X409" i="3"/>
  <c r="M279" i="3"/>
  <c r="M277" i="3" s="1"/>
  <c r="M269" i="3" s="1"/>
  <c r="M543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V431" i="3"/>
  <c r="T431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Z355" i="3"/>
  <c r="M328" i="3"/>
  <c r="M385" i="3"/>
  <c r="AB377" i="3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X530" i="1"/>
  <c r="X615" i="1" s="1"/>
  <c r="W5" i="65"/>
  <c r="Z457" i="65"/>
  <c r="P226" i="3"/>
  <c r="P533" i="3" s="1"/>
  <c r="AC213" i="3"/>
  <c r="AC206" i="3" s="1"/>
  <c r="AC529" i="3" s="1"/>
  <c r="F328" i="3"/>
  <c r="Q206" i="3"/>
  <c r="Q529" i="3" s="1"/>
  <c r="E279" i="3"/>
  <c r="E277" i="3" s="1"/>
  <c r="T195" i="3"/>
  <c r="T193" i="3" s="1"/>
  <c r="H550" i="3"/>
  <c r="H549" i="3" s="1"/>
  <c r="H620" i="3" s="1"/>
  <c r="H291" i="3"/>
  <c r="R401" i="3"/>
  <c r="L350" i="3"/>
  <c r="P206" i="3"/>
  <c r="P529" i="3" s="1"/>
  <c r="L377" i="3"/>
  <c r="AD569" i="3"/>
  <c r="G202" i="3"/>
  <c r="G528" i="3" s="1"/>
  <c r="H237" i="3"/>
  <c r="H230" i="3" s="1"/>
  <c r="H534" i="3" s="1"/>
  <c r="AD368" i="3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L358" i="3"/>
  <c r="AE359" i="3"/>
  <c r="E380" i="3"/>
  <c r="F393" i="3"/>
  <c r="R377" i="3"/>
  <c r="F355" i="3"/>
  <c r="AD358" i="3"/>
  <c r="AD349" i="3" s="1"/>
  <c r="F374" i="3"/>
  <c r="AE206" i="3"/>
  <c r="AE529" i="3" s="1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L230" i="3"/>
  <c r="L534" i="3" s="1"/>
  <c r="F219" i="3"/>
  <c r="F217" i="3" s="1"/>
  <c r="S291" i="3"/>
  <c r="S550" i="3"/>
  <c r="S549" i="3" s="1"/>
  <c r="S620" i="3" s="1"/>
  <c r="O230" i="3"/>
  <c r="L206" i="3"/>
  <c r="L529" i="3" s="1"/>
  <c r="I328" i="3"/>
  <c r="U277" i="3"/>
  <c r="S401" i="3"/>
  <c r="I563" i="3"/>
  <c r="L219" i="3"/>
  <c r="L217" i="3" s="1"/>
  <c r="M258" i="3"/>
  <c r="C279" i="3"/>
  <c r="C277" i="3" s="1"/>
  <c r="C269" i="3" s="1"/>
  <c r="C543" i="3" s="1"/>
  <c r="U302" i="3"/>
  <c r="U301" i="3" s="1"/>
  <c r="U300" i="3" s="1"/>
  <c r="D302" i="3"/>
  <c r="W206" i="3"/>
  <c r="W529" i="3" s="1"/>
  <c r="E226" i="3"/>
  <c r="E533" i="3" s="1"/>
  <c r="S377" i="3"/>
  <c r="Q341" i="3"/>
  <c r="F258" i="3"/>
  <c r="Z537" i="3"/>
  <c r="Z536" i="3" s="1"/>
  <c r="Z616" i="3" s="1"/>
  <c r="Z252" i="3"/>
  <c r="X417" i="3"/>
  <c r="V270" i="3"/>
  <c r="O328" i="3"/>
  <c r="O385" i="3"/>
  <c r="V537" i="3"/>
  <c r="V536" i="3" s="1"/>
  <c r="V616" i="3" s="1"/>
  <c r="V252" i="3"/>
  <c r="S206" i="3"/>
  <c r="S529" i="3" s="1"/>
  <c r="AA260" i="3"/>
  <c r="AA258" i="3" s="1"/>
  <c r="AC401" i="3"/>
  <c r="W385" i="3"/>
  <c r="I341" i="3"/>
  <c r="T260" i="3"/>
  <c r="T258" i="3" s="1"/>
  <c r="M563" i="3"/>
  <c r="M391" i="3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W627" i="5" s="1"/>
  <c r="S393" i="3"/>
  <c r="AD279" i="3"/>
  <c r="AD277" i="3" s="1"/>
  <c r="AD269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V367" i="3" s="1"/>
  <c r="V558" i="3" s="1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383" i="3"/>
  <c r="AC560" i="3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407" i="3"/>
  <c r="H569" i="3"/>
  <c r="H568" i="3" s="1"/>
  <c r="H629" i="3" s="1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H358" i="3"/>
  <c r="Z359" i="3"/>
  <c r="Z358" i="3" s="1"/>
  <c r="M358" i="3"/>
  <c r="Y393" i="3"/>
  <c r="H355" i="3"/>
  <c r="Z328" i="3"/>
  <c r="Z385" i="3"/>
  <c r="M377" i="3"/>
  <c r="N182" i="3"/>
  <c r="N518" i="3" s="1"/>
  <c r="T480" i="3"/>
  <c r="T478" i="3" s="1"/>
  <c r="T606" i="3" s="1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N478" i="3" s="1"/>
  <c r="N606" i="3" s="1"/>
  <c r="N122" i="3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545" i="3" s="1"/>
  <c r="W619" i="3" s="1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AB431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O658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489" i="3" s="1"/>
  <c r="AE607" i="3" s="1"/>
  <c r="AE141" i="3"/>
  <c r="K130" i="3"/>
  <c r="Z502" i="41"/>
  <c r="Z609" i="41" s="1"/>
  <c r="U161" i="3"/>
  <c r="L431" i="3"/>
  <c r="AC43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M460" i="3"/>
  <c r="M457" i="3" s="1"/>
  <c r="M601" i="3" s="1"/>
  <c r="M7" i="3"/>
  <c r="M5" i="3" s="1"/>
  <c r="Q460" i="1"/>
  <c r="Q7" i="1"/>
  <c r="Q5" i="1" s="1"/>
  <c r="AD460" i="1"/>
  <c r="AD7" i="1"/>
  <c r="AD5" i="1" s="1"/>
  <c r="W460" i="3"/>
  <c r="W457" i="3" s="1"/>
  <c r="W601" i="3" s="1"/>
  <c r="W7" i="3"/>
  <c r="L453" i="41"/>
  <c r="Z453" i="39"/>
  <c r="R297" i="5"/>
  <c r="H67" i="1"/>
  <c r="M67" i="1"/>
  <c r="P541" i="1"/>
  <c r="P617" i="1" s="1"/>
  <c r="S4" i="65"/>
  <c r="I297" i="1"/>
  <c r="S297" i="5"/>
  <c r="K453" i="39"/>
  <c r="P471" i="40"/>
  <c r="P455" i="40" s="1"/>
  <c r="D471" i="40"/>
  <c r="D455" i="40" s="1"/>
  <c r="W297" i="1"/>
  <c r="Q299" i="2"/>
  <c r="Q557" i="2" s="1"/>
  <c r="Q556" i="2" s="1"/>
  <c r="AB111" i="40"/>
  <c r="AB4" i="40" s="1"/>
  <c r="D111" i="40"/>
  <c r="D4" i="40" s="1"/>
  <c r="H7" i="1"/>
  <c r="H463" i="1"/>
  <c r="H602" i="1" s="1"/>
  <c r="M463" i="1"/>
  <c r="M602" i="1" s="1"/>
  <c r="U5" i="65"/>
  <c r="U4" i="65" s="1"/>
  <c r="M604" i="40"/>
  <c r="AC604" i="40"/>
  <c r="F604" i="40"/>
  <c r="W604" i="41"/>
  <c r="W658" i="41" s="1"/>
  <c r="Z604" i="40"/>
  <c r="AB604" i="40"/>
  <c r="Q453" i="41"/>
  <c r="O471" i="41"/>
  <c r="O455" i="41" s="1"/>
  <c r="O453" i="41" s="1"/>
  <c r="AD457" i="1"/>
  <c r="AD601" i="1" s="1"/>
  <c r="AD600" i="1" s="1"/>
  <c r="R463" i="2"/>
  <c r="R602" i="2" s="1"/>
  <c r="Q457" i="1"/>
  <c r="Q601" i="1" s="1"/>
  <c r="Q600" i="1" s="1"/>
  <c r="AB463" i="2"/>
  <c r="AB602" i="2" s="1"/>
  <c r="Q297" i="1"/>
  <c r="D67" i="5"/>
  <c r="M67" i="2"/>
  <c r="Q541" i="1"/>
  <c r="Q617" i="1" s="1"/>
  <c r="P257" i="1"/>
  <c r="J613" i="2"/>
  <c r="J659" i="2" s="1"/>
  <c r="J64" i="44" s="1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P625" i="65"/>
  <c r="P624" i="65" s="1"/>
  <c r="P660" i="65" s="1"/>
  <c r="P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Z4" i="65" s="1"/>
  <c r="F5" i="65"/>
  <c r="R4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M625" i="65"/>
  <c r="M624" i="65" s="1"/>
  <c r="M660" i="65" s="1"/>
  <c r="M555" i="65"/>
  <c r="F601" i="65"/>
  <c r="F600" i="65" s="1"/>
  <c r="F456" i="65"/>
  <c r="G625" i="65"/>
  <c r="G624" i="65" s="1"/>
  <c r="G660" i="65" s="1"/>
  <c r="G555" i="65"/>
  <c r="C625" i="65"/>
  <c r="C624" i="65" s="1"/>
  <c r="C660" i="65" s="1"/>
  <c r="C555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R625" i="65"/>
  <c r="R624" i="65" s="1"/>
  <c r="R660" i="65" s="1"/>
  <c r="R555" i="65"/>
  <c r="AC601" i="65"/>
  <c r="AC600" i="65" s="1"/>
  <c r="AC456" i="65"/>
  <c r="Z625" i="65"/>
  <c r="Z624" i="65" s="1"/>
  <c r="Z660" i="65" s="1"/>
  <c r="Z555" i="65"/>
  <c r="I601" i="65"/>
  <c r="I600" i="65" s="1"/>
  <c r="I456" i="65"/>
  <c r="W601" i="65"/>
  <c r="W600" i="65" s="1"/>
  <c r="W456" i="65"/>
  <c r="X5" i="65"/>
  <c r="X4" i="65" s="1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P4" i="65" s="1"/>
  <c r="O601" i="65"/>
  <c r="O600" i="65" s="1"/>
  <c r="O456" i="65"/>
  <c r="D625" i="65"/>
  <c r="D624" i="65" s="1"/>
  <c r="D660" i="65" s="1"/>
  <c r="D555" i="65"/>
  <c r="E625" i="65"/>
  <c r="E624" i="65" s="1"/>
  <c r="E660" i="65" s="1"/>
  <c r="E555" i="65"/>
  <c r="T5" i="65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Z457" i="1"/>
  <c r="AD111" i="40"/>
  <c r="AD4" i="40" s="1"/>
  <c r="X297" i="5"/>
  <c r="AB111" i="2"/>
  <c r="J457" i="5"/>
  <c r="AC191" i="1"/>
  <c r="AE191" i="5"/>
  <c r="F33" i="66" s="1"/>
  <c r="I471" i="40"/>
  <c r="I455" i="40" s="1"/>
  <c r="M453" i="40"/>
  <c r="F453" i="40"/>
  <c r="H453" i="41"/>
  <c r="I604" i="40"/>
  <c r="E5" i="1"/>
  <c r="O297" i="1"/>
  <c r="V297" i="1"/>
  <c r="I457" i="2"/>
  <c r="N524" i="2"/>
  <c r="AB460" i="3"/>
  <c r="AB457" i="3" s="1"/>
  <c r="AB601" i="3" s="1"/>
  <c r="AB7" i="3"/>
  <c r="Y460" i="2"/>
  <c r="Y457" i="2" s="1"/>
  <c r="Y7" i="2"/>
  <c r="K457" i="5"/>
  <c r="K601" i="5" s="1"/>
  <c r="X613" i="2"/>
  <c r="X659" i="2" s="1"/>
  <c r="X64" i="44" s="1"/>
  <c r="I297" i="5"/>
  <c r="I7" i="2"/>
  <c r="J111" i="40"/>
  <c r="J4" i="40" s="1"/>
  <c r="C111" i="40"/>
  <c r="C4" i="40" s="1"/>
  <c r="G111" i="40"/>
  <c r="G4" i="40" s="1"/>
  <c r="E111" i="40"/>
  <c r="E4" i="40" s="1"/>
  <c r="E67" i="3"/>
  <c r="H457" i="5"/>
  <c r="H601" i="5" s="1"/>
  <c r="H600" i="5" s="1"/>
  <c r="K7" i="5"/>
  <c r="X524" i="2"/>
  <c r="AA111" i="40"/>
  <c r="AA4" i="40" s="1"/>
  <c r="W111" i="40"/>
  <c r="W4" i="40" s="1"/>
  <c r="U111" i="40"/>
  <c r="U4" i="40" s="1"/>
  <c r="N297" i="1"/>
  <c r="M299" i="2"/>
  <c r="AA460" i="1"/>
  <c r="AA457" i="1" s="1"/>
  <c r="AA7" i="1"/>
  <c r="H460" i="2"/>
  <c r="H7" i="2"/>
  <c r="N460" i="3"/>
  <c r="N7" i="3"/>
  <c r="H460" i="3"/>
  <c r="H457" i="3" s="1"/>
  <c r="H7" i="3"/>
  <c r="H5" i="3" s="1"/>
  <c r="T460" i="1"/>
  <c r="T457" i="1" s="1"/>
  <c r="T7" i="1"/>
  <c r="T5" i="1" s="1"/>
  <c r="S460" i="2"/>
  <c r="S7" i="2"/>
  <c r="S5" i="2" s="1"/>
  <c r="AA460" i="2"/>
  <c r="AA457" i="2" s="1"/>
  <c r="AA7" i="2"/>
  <c r="AE460" i="3"/>
  <c r="AE457" i="3" s="1"/>
  <c r="AE7" i="3"/>
  <c r="D460" i="3"/>
  <c r="D457" i="3" s="1"/>
  <c r="D7" i="3"/>
  <c r="D5" i="3" s="1"/>
  <c r="K460" i="3"/>
  <c r="K7" i="3"/>
  <c r="K5" i="3" s="1"/>
  <c r="T460" i="5"/>
  <c r="T457" i="5" s="1"/>
  <c r="T7" i="5"/>
  <c r="C460" i="2"/>
  <c r="C457" i="2" s="1"/>
  <c r="C7" i="2"/>
  <c r="T460" i="2"/>
  <c r="T457" i="2" s="1"/>
  <c r="T7" i="2"/>
  <c r="AE460" i="5"/>
  <c r="AE7" i="5"/>
  <c r="AB460" i="5"/>
  <c r="AB7" i="5"/>
  <c r="W460" i="5"/>
  <c r="W7" i="5"/>
  <c r="AB460" i="2"/>
  <c r="AB457" i="2" s="1"/>
  <c r="AB7" i="2"/>
  <c r="AB5" i="2" s="1"/>
  <c r="W460" i="2"/>
  <c r="W7" i="2"/>
  <c r="L460" i="2"/>
  <c r="L457" i="2" s="1"/>
  <c r="L7" i="2"/>
  <c r="N460" i="1"/>
  <c r="N457" i="1" s="1"/>
  <c r="N7" i="1"/>
  <c r="N5" i="1" s="1"/>
  <c r="E605" i="3"/>
  <c r="T605" i="2"/>
  <c r="T604" i="2" s="1"/>
  <c r="T658" i="2" s="1"/>
  <c r="T44" i="44" s="1"/>
  <c r="T471" i="2"/>
  <c r="AC605" i="3"/>
  <c r="AD605" i="3"/>
  <c r="V609" i="41"/>
  <c r="V604" i="41" s="1"/>
  <c r="V471" i="41"/>
  <c r="V455" i="41" s="1"/>
  <c r="V453" i="41" s="1"/>
  <c r="I606" i="1"/>
  <c r="I604" i="1" s="1"/>
  <c r="I658" i="1" s="1"/>
  <c r="I46" i="44" s="1"/>
  <c r="I471" i="1"/>
  <c r="H606" i="1"/>
  <c r="H604" i="1" s="1"/>
  <c r="H658" i="1" s="1"/>
  <c r="H46" i="44" s="1"/>
  <c r="H471" i="1"/>
  <c r="AD634" i="5"/>
  <c r="AD633" i="5" s="1"/>
  <c r="AD661" i="5" s="1"/>
  <c r="AD105" i="44" s="1"/>
  <c r="AD111" i="44" s="1"/>
  <c r="AD576" i="5"/>
  <c r="U634" i="5"/>
  <c r="U633" i="5" s="1"/>
  <c r="U661" i="5" s="1"/>
  <c r="U105" i="44" s="1"/>
  <c r="U111" i="44" s="1"/>
  <c r="U576" i="5"/>
  <c r="M634" i="5"/>
  <c r="M633" i="5" s="1"/>
  <c r="M661" i="5" s="1"/>
  <c r="M105" i="44" s="1"/>
  <c r="M576" i="5"/>
  <c r="C634" i="5"/>
  <c r="C633" i="5" s="1"/>
  <c r="C661" i="5" s="1"/>
  <c r="C105" i="44" s="1"/>
  <c r="C576" i="5"/>
  <c r="N605" i="3"/>
  <c r="L658" i="41"/>
  <c r="L599" i="41"/>
  <c r="L597" i="41" s="1"/>
  <c r="H658" i="41"/>
  <c r="H606" i="5"/>
  <c r="H604" i="5" s="1"/>
  <c r="H658" i="5" s="1"/>
  <c r="H45" i="44" s="1"/>
  <c r="H471" i="5"/>
  <c r="Z658" i="40"/>
  <c r="Z599" i="40"/>
  <c r="Z597" i="40" s="1"/>
  <c r="AB658" i="40"/>
  <c r="AB599" i="40"/>
  <c r="AB597" i="40" s="1"/>
  <c r="P658" i="40"/>
  <c r="P599" i="40"/>
  <c r="P597" i="40" s="1"/>
  <c r="D658" i="40"/>
  <c r="D599" i="40"/>
  <c r="D597" i="40" s="1"/>
  <c r="G606" i="5"/>
  <c r="G604" i="5" s="1"/>
  <c r="G658" i="5" s="1"/>
  <c r="G45" i="44" s="1"/>
  <c r="G471" i="5"/>
  <c r="X458" i="1"/>
  <c r="X457" i="1" s="1"/>
  <c r="X7" i="1"/>
  <c r="X5" i="1" s="1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Y555" i="5"/>
  <c r="X625" i="5"/>
  <c r="X624" i="5" s="1"/>
  <c r="X660" i="5" s="1"/>
  <c r="X85" i="44" s="1"/>
  <c r="X555" i="5"/>
  <c r="E614" i="5"/>
  <c r="E613" i="5" s="1"/>
  <c r="E659" i="5" s="1"/>
  <c r="E65" i="44" s="1"/>
  <c r="AB625" i="5"/>
  <c r="AB624" i="5" s="1"/>
  <c r="AB660" i="5" s="1"/>
  <c r="AB85" i="44" s="1"/>
  <c r="AB555" i="5"/>
  <c r="AE625" i="1"/>
  <c r="AE624" i="1" s="1"/>
  <c r="AE660" i="1" s="1"/>
  <c r="AE86" i="44" s="1"/>
  <c r="AE555" i="1"/>
  <c r="R7" i="2"/>
  <c r="R5" i="2" s="1"/>
  <c r="R458" i="2"/>
  <c r="R457" i="2" s="1"/>
  <c r="AE601" i="2"/>
  <c r="F458" i="1"/>
  <c r="F457" i="1" s="1"/>
  <c r="F7" i="1"/>
  <c r="AC458" i="3"/>
  <c r="AC7" i="3"/>
  <c r="AA458" i="3"/>
  <c r="AA7" i="3"/>
  <c r="AE625" i="5"/>
  <c r="AE624" i="5" s="1"/>
  <c r="AE660" i="5" s="1"/>
  <c r="AE85" i="44" s="1"/>
  <c r="AE555" i="5"/>
  <c r="Q458" i="5"/>
  <c r="Q457" i="5" s="1"/>
  <c r="Q7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M111" i="44"/>
  <c r="Y606" i="5"/>
  <c r="Y604" i="5" s="1"/>
  <c r="Y658" i="5" s="1"/>
  <c r="Y45" i="44" s="1"/>
  <c r="Y471" i="5"/>
  <c r="C606" i="5"/>
  <c r="C604" i="5" s="1"/>
  <c r="C658" i="5" s="1"/>
  <c r="C45" i="44" s="1"/>
  <c r="C471" i="5"/>
  <c r="AC634" i="5"/>
  <c r="AC633" i="5" s="1"/>
  <c r="AC661" i="5" s="1"/>
  <c r="AC105" i="44" s="1"/>
  <c r="AC111" i="44" s="1"/>
  <c r="AC576" i="5"/>
  <c r="Q634" i="5"/>
  <c r="Q633" i="5" s="1"/>
  <c r="Q661" i="5" s="1"/>
  <c r="Q105" i="44" s="1"/>
  <c r="Q576" i="5"/>
  <c r="O471" i="2"/>
  <c r="AE606" i="5"/>
  <c r="AE604" i="5" s="1"/>
  <c r="AE658" i="5" s="1"/>
  <c r="AE45" i="44" s="1"/>
  <c r="AE471" i="5"/>
  <c r="V604" i="2"/>
  <c r="V658" i="2" s="1"/>
  <c r="V44" i="44" s="1"/>
  <c r="T604" i="1"/>
  <c r="T658" i="1" s="1"/>
  <c r="T46" i="44" s="1"/>
  <c r="AD471" i="40"/>
  <c r="AD455" i="40" s="1"/>
  <c r="AD453" i="40" s="1"/>
  <c r="P458" i="1"/>
  <c r="P457" i="1" s="1"/>
  <c r="P7" i="1"/>
  <c r="C67" i="5"/>
  <c r="M7" i="5"/>
  <c r="Y601" i="1"/>
  <c r="Y600" i="1" s="1"/>
  <c r="Y456" i="1"/>
  <c r="K557" i="2"/>
  <c r="K556" i="2" s="1"/>
  <c r="K298" i="2"/>
  <c r="K297" i="2" s="1"/>
  <c r="O614" i="5"/>
  <c r="O613" i="5" s="1"/>
  <c r="O659" i="5" s="1"/>
  <c r="O65" i="44" s="1"/>
  <c r="O524" i="5"/>
  <c r="S614" i="5"/>
  <c r="S613" i="5" s="1"/>
  <c r="S659" i="5" s="1"/>
  <c r="S65" i="44" s="1"/>
  <c r="L601" i="5"/>
  <c r="AD524" i="1"/>
  <c r="Q625" i="1"/>
  <c r="Q624" i="1" s="1"/>
  <c r="Q660" i="1" s="1"/>
  <c r="Q86" i="44" s="1"/>
  <c r="Q555" i="1"/>
  <c r="K615" i="1"/>
  <c r="K613" i="1" s="1"/>
  <c r="K659" i="1" s="1"/>
  <c r="K66" i="44" s="1"/>
  <c r="X457" i="3"/>
  <c r="J605" i="3"/>
  <c r="S605" i="2"/>
  <c r="S604" i="2" s="1"/>
  <c r="S658" i="2" s="1"/>
  <c r="S44" i="44" s="1"/>
  <c r="S471" i="2"/>
  <c r="AA471" i="39"/>
  <c r="AA455" i="39" s="1"/>
  <c r="AA453" i="39" s="1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Y453" i="41" s="1"/>
  <c r="P604" i="39"/>
  <c r="J609" i="41"/>
  <c r="J604" i="41" s="1"/>
  <c r="J471" i="41"/>
  <c r="J455" i="41" s="1"/>
  <c r="J453" i="41" s="1"/>
  <c r="X606" i="5"/>
  <c r="X604" i="5" s="1"/>
  <c r="X658" i="5" s="1"/>
  <c r="X45" i="44" s="1"/>
  <c r="X471" i="5"/>
  <c r="Y634" i="5"/>
  <c r="Y633" i="5" s="1"/>
  <c r="Y661" i="5" s="1"/>
  <c r="Y105" i="44" s="1"/>
  <c r="Y576" i="5"/>
  <c r="Y604" i="39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G471" i="39"/>
  <c r="G455" i="39" s="1"/>
  <c r="G453" i="39" s="1"/>
  <c r="H471" i="39"/>
  <c r="H455" i="39" s="1"/>
  <c r="H453" i="39" s="1"/>
  <c r="R471" i="39"/>
  <c r="R455" i="39" s="1"/>
  <c r="R453" i="39" s="1"/>
  <c r="X604" i="41"/>
  <c r="K604" i="41"/>
  <c r="F604" i="41"/>
  <c r="S604" i="41"/>
  <c r="AD606" i="1"/>
  <c r="AD604" i="1" s="1"/>
  <c r="AD658" i="1" s="1"/>
  <c r="AD46" i="44" s="1"/>
  <c r="AD471" i="1"/>
  <c r="Y298" i="2"/>
  <c r="Y297" i="2" s="1"/>
  <c r="H601" i="1"/>
  <c r="H600" i="1" s="1"/>
  <c r="H456" i="1"/>
  <c r="C463" i="3"/>
  <c r="C602" i="3" s="1"/>
  <c r="F463" i="2"/>
  <c r="F602" i="2" s="1"/>
  <c r="AD457" i="5"/>
  <c r="X557" i="2"/>
  <c r="X556" i="2" s="1"/>
  <c r="AA463" i="1"/>
  <c r="AA602" i="1" s="1"/>
  <c r="Y463" i="2"/>
  <c r="Y602" i="2" s="1"/>
  <c r="AC7" i="2"/>
  <c r="AC458" i="2"/>
  <c r="AC457" i="2" s="1"/>
  <c r="E67" i="2"/>
  <c r="E625" i="1"/>
  <c r="E624" i="1" s="1"/>
  <c r="E660" i="1" s="1"/>
  <c r="E86" i="44" s="1"/>
  <c r="E555" i="1"/>
  <c r="M625" i="1"/>
  <c r="M624" i="1" s="1"/>
  <c r="M660" i="1" s="1"/>
  <c r="M86" i="44" s="1"/>
  <c r="M555" i="1"/>
  <c r="N5" i="5"/>
  <c r="R191" i="5"/>
  <c r="H625" i="5"/>
  <c r="H624" i="5" s="1"/>
  <c r="H660" i="5" s="1"/>
  <c r="H85" i="44" s="1"/>
  <c r="H555" i="5"/>
  <c r="U625" i="1"/>
  <c r="U624" i="1" s="1"/>
  <c r="U660" i="1" s="1"/>
  <c r="U86" i="44" s="1"/>
  <c r="U555" i="1"/>
  <c r="T625" i="1"/>
  <c r="K625" i="5"/>
  <c r="AA625" i="1"/>
  <c r="AA624" i="1" s="1"/>
  <c r="AA660" i="1" s="1"/>
  <c r="AA86" i="44" s="1"/>
  <c r="AA555" i="1"/>
  <c r="R7" i="1"/>
  <c r="R5" i="1" s="1"/>
  <c r="E7" i="5"/>
  <c r="L613" i="2"/>
  <c r="L659" i="2" s="1"/>
  <c r="L64" i="44" s="1"/>
  <c r="Z625" i="1"/>
  <c r="Z624" i="1" s="1"/>
  <c r="Z660" i="1" s="1"/>
  <c r="Z86" i="44" s="1"/>
  <c r="Z555" i="1"/>
  <c r="S457" i="2"/>
  <c r="Z524" i="2"/>
  <c r="AD7" i="3"/>
  <c r="Z457" i="3"/>
  <c r="E7" i="3"/>
  <c r="S7" i="3"/>
  <c r="S5" i="3" s="1"/>
  <c r="J457" i="3"/>
  <c r="J463" i="3"/>
  <c r="J602" i="3" s="1"/>
  <c r="G67" i="3"/>
  <c r="G605" i="3"/>
  <c r="AB606" i="5"/>
  <c r="AB604" i="5" s="1"/>
  <c r="AB658" i="5" s="1"/>
  <c r="AB45" i="44" s="1"/>
  <c r="AB471" i="5"/>
  <c r="AD609" i="41"/>
  <c r="AD604" i="41" s="1"/>
  <c r="AD471" i="41"/>
  <c r="AD455" i="41" s="1"/>
  <c r="AD453" i="41" s="1"/>
  <c r="G111" i="2"/>
  <c r="G606" i="1"/>
  <c r="G604" i="1" s="1"/>
  <c r="G658" i="1" s="1"/>
  <c r="G46" i="44" s="1"/>
  <c r="G471" i="1"/>
  <c r="M606" i="1"/>
  <c r="M604" i="1" s="1"/>
  <c r="M658" i="1" s="1"/>
  <c r="M46" i="44" s="1"/>
  <c r="M471" i="1"/>
  <c r="AC605" i="2"/>
  <c r="AC604" i="2" s="1"/>
  <c r="AC658" i="2" s="1"/>
  <c r="AC44" i="44" s="1"/>
  <c r="AC471" i="2"/>
  <c r="D605" i="2"/>
  <c r="D604" i="2" s="1"/>
  <c r="D658" i="2" s="1"/>
  <c r="D44" i="44" s="1"/>
  <c r="D471" i="2"/>
  <c r="D606" i="5"/>
  <c r="AE634" i="5"/>
  <c r="AE633" i="5" s="1"/>
  <c r="AE661" i="5" s="1"/>
  <c r="AE105" i="44" s="1"/>
  <c r="AE576" i="5"/>
  <c r="P634" i="5"/>
  <c r="P633" i="5" s="1"/>
  <c r="P661" i="5" s="1"/>
  <c r="P105" i="44" s="1"/>
  <c r="P111" i="44" s="1"/>
  <c r="P576" i="5"/>
  <c r="U458" i="5"/>
  <c r="U457" i="5" s="1"/>
  <c r="U7" i="5"/>
  <c r="D299" i="2"/>
  <c r="K67" i="2"/>
  <c r="C458" i="1"/>
  <c r="C457" i="1" s="1"/>
  <c r="C7" i="1"/>
  <c r="C5" i="1" s="1"/>
  <c r="D464" i="2"/>
  <c r="D463" i="2" s="1"/>
  <c r="D602" i="2" s="1"/>
  <c r="D67" i="2"/>
  <c r="U464" i="2"/>
  <c r="U463" i="2" s="1"/>
  <c r="U602" i="2" s="1"/>
  <c r="U67" i="2"/>
  <c r="AC299" i="2"/>
  <c r="M625" i="5"/>
  <c r="M624" i="5" s="1"/>
  <c r="M660" i="5" s="1"/>
  <c r="M85" i="44" s="1"/>
  <c r="M555" i="5"/>
  <c r="M541" i="1"/>
  <c r="M617" i="1" s="1"/>
  <c r="V257" i="1"/>
  <c r="V191" i="1" s="1"/>
  <c r="H625" i="1"/>
  <c r="H624" i="1" s="1"/>
  <c r="H660" i="1" s="1"/>
  <c r="H86" i="44" s="1"/>
  <c r="H555" i="1"/>
  <c r="F297" i="1"/>
  <c r="N463" i="2"/>
  <c r="N602" i="2" s="1"/>
  <c r="AD625" i="5"/>
  <c r="AD624" i="5" s="1"/>
  <c r="AD660" i="5" s="1"/>
  <c r="AD85" i="44" s="1"/>
  <c r="AD555" i="5"/>
  <c r="AD191" i="5"/>
  <c r="Q297" i="5"/>
  <c r="AD297" i="1"/>
  <c r="AC297" i="5"/>
  <c r="AD524" i="2"/>
  <c r="Z457" i="2"/>
  <c r="E7" i="2"/>
  <c r="E5" i="2" s="1"/>
  <c r="G457" i="1"/>
  <c r="AD464" i="3"/>
  <c r="AD463" i="3" s="1"/>
  <c r="AD602" i="3" s="1"/>
  <c r="AD67" i="3"/>
  <c r="F458" i="3"/>
  <c r="F457" i="3" s="1"/>
  <c r="F7" i="3"/>
  <c r="E463" i="3"/>
  <c r="E602" i="3" s="1"/>
  <c r="V67" i="3"/>
  <c r="R458" i="3"/>
  <c r="R7" i="3"/>
  <c r="Q7" i="2"/>
  <c r="Q5" i="2" s="1"/>
  <c r="C297" i="5"/>
  <c r="G257" i="1"/>
  <c r="E297" i="5"/>
  <c r="AE463" i="2"/>
  <c r="AE602" i="2" s="1"/>
  <c r="S457" i="1"/>
  <c r="V7" i="2"/>
  <c r="V5" i="2" s="1"/>
  <c r="V458" i="2"/>
  <c r="V457" i="2" s="1"/>
  <c r="G457" i="2"/>
  <c r="I541" i="1"/>
  <c r="I617" i="1" s="1"/>
  <c r="D615" i="1"/>
  <c r="D613" i="1" s="1"/>
  <c r="D659" i="1" s="1"/>
  <c r="D66" i="44" s="1"/>
  <c r="D524" i="1"/>
  <c r="F257" i="1"/>
  <c r="F191" i="1" s="1"/>
  <c r="Q191" i="5"/>
  <c r="L257" i="1"/>
  <c r="AB605" i="2"/>
  <c r="AB604" i="2" s="1"/>
  <c r="AB658" i="2" s="1"/>
  <c r="AB44" i="44" s="1"/>
  <c r="AB471" i="2"/>
  <c r="T606" i="5"/>
  <c r="T604" i="5" s="1"/>
  <c r="T658" i="5" s="1"/>
  <c r="T45" i="44" s="1"/>
  <c r="T471" i="5"/>
  <c r="Z605" i="2"/>
  <c r="Z604" i="2" s="1"/>
  <c r="Z658" i="2" s="1"/>
  <c r="Z44" i="44" s="1"/>
  <c r="Z471" i="2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604" i="1" s="1"/>
  <c r="W658" i="1" s="1"/>
  <c r="W46" i="44" s="1"/>
  <c r="W471" i="1"/>
  <c r="AD606" i="5"/>
  <c r="AD471" i="5"/>
  <c r="X634" i="5"/>
  <c r="X633" i="5" s="1"/>
  <c r="X661" i="5" s="1"/>
  <c r="X105" i="44" s="1"/>
  <c r="X111" i="44" s="1"/>
  <c r="X576" i="5"/>
  <c r="F634" i="5"/>
  <c r="F633" i="5" s="1"/>
  <c r="F661" i="5" s="1"/>
  <c r="F105" i="44" s="1"/>
  <c r="F111" i="44" s="1"/>
  <c r="F576" i="5"/>
  <c r="AE464" i="5"/>
  <c r="AE463" i="5" s="1"/>
  <c r="AE602" i="5" s="1"/>
  <c r="AE67" i="5"/>
  <c r="S464" i="5"/>
  <c r="S463" i="5" s="1"/>
  <c r="S602" i="5" s="1"/>
  <c r="S67" i="5"/>
  <c r="S5" i="5" s="1"/>
  <c r="S601" i="5"/>
  <c r="AA464" i="2"/>
  <c r="AA463" i="2" s="1"/>
  <c r="AA602" i="2" s="1"/>
  <c r="AA67" i="2"/>
  <c r="I625" i="1"/>
  <c r="I624" i="1" s="1"/>
  <c r="I660" i="1" s="1"/>
  <c r="I86" i="44" s="1"/>
  <c r="I555" i="1"/>
  <c r="I464" i="2"/>
  <c r="I463" i="2" s="1"/>
  <c r="I602" i="2" s="1"/>
  <c r="I67" i="2"/>
  <c r="I5" i="2" s="1"/>
  <c r="G625" i="1"/>
  <c r="G624" i="1" s="1"/>
  <c r="G660" i="1" s="1"/>
  <c r="G86" i="44" s="1"/>
  <c r="G555" i="1"/>
  <c r="T557" i="2"/>
  <c r="T556" i="2" s="1"/>
  <c r="T298" i="2"/>
  <c r="T297" i="2" s="1"/>
  <c r="AD464" i="2"/>
  <c r="AD463" i="2" s="1"/>
  <c r="AD602" i="2" s="1"/>
  <c r="AD67" i="2"/>
  <c r="Y625" i="1"/>
  <c r="Y624" i="1" s="1"/>
  <c r="Y660" i="1" s="1"/>
  <c r="Y86" i="44" s="1"/>
  <c r="Y555" i="1"/>
  <c r="I601" i="1"/>
  <c r="W625" i="1"/>
  <c r="W624" i="1" s="1"/>
  <c r="W660" i="1" s="1"/>
  <c r="W86" i="44" s="1"/>
  <c r="W555" i="1"/>
  <c r="X7" i="2"/>
  <c r="X458" i="2"/>
  <c r="X457" i="2" s="1"/>
  <c r="L625" i="5"/>
  <c r="AA464" i="3"/>
  <c r="AA463" i="3" s="1"/>
  <c r="AA602" i="3" s="1"/>
  <c r="AA67" i="3"/>
  <c r="M457" i="2"/>
  <c r="S463" i="3"/>
  <c r="S602" i="3" s="1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R471" i="5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T634" i="5"/>
  <c r="T633" i="5" s="1"/>
  <c r="T661" i="5" s="1"/>
  <c r="T105" i="44" s="1"/>
  <c r="T111" i="44" s="1"/>
  <c r="T576" i="5"/>
  <c r="L634" i="5"/>
  <c r="L633" i="5" s="1"/>
  <c r="L661" i="5" s="1"/>
  <c r="L105" i="44" s="1"/>
  <c r="L576" i="5"/>
  <c r="C463" i="5"/>
  <c r="C602" i="5" s="1"/>
  <c r="M457" i="5"/>
  <c r="AB457" i="5"/>
  <c r="Z7" i="1"/>
  <c r="Z5" i="1" s="1"/>
  <c r="K297" i="1"/>
  <c r="W67" i="5"/>
  <c r="U67" i="3"/>
  <c r="AA604" i="39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L471" i="39"/>
  <c r="L455" i="39" s="1"/>
  <c r="L453" i="39" s="1"/>
  <c r="E609" i="41"/>
  <c r="E604" i="41" s="1"/>
  <c r="E471" i="41"/>
  <c r="E455" i="41" s="1"/>
  <c r="E453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606" i="5"/>
  <c r="E604" i="5" s="1"/>
  <c r="E658" i="5" s="1"/>
  <c r="E45" i="44" s="1"/>
  <c r="E471" i="5"/>
  <c r="J606" i="1"/>
  <c r="J604" i="1" s="1"/>
  <c r="J658" i="1" s="1"/>
  <c r="J46" i="44" s="1"/>
  <c r="J471" i="1"/>
  <c r="T471" i="39"/>
  <c r="T455" i="39" s="1"/>
  <c r="T453" i="39" s="1"/>
  <c r="AC471" i="39"/>
  <c r="AC455" i="39" s="1"/>
  <c r="AC453" i="39" s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Z453" i="41" s="1"/>
  <c r="M471" i="41"/>
  <c r="M455" i="41" s="1"/>
  <c r="M453" i="41" s="1"/>
  <c r="R471" i="41"/>
  <c r="R455" i="41" s="1"/>
  <c r="R453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G604" i="39"/>
  <c r="R604" i="39"/>
  <c r="L606" i="1"/>
  <c r="L604" i="1" s="1"/>
  <c r="L658" i="1" s="1"/>
  <c r="L46" i="44" s="1"/>
  <c r="L471" i="1"/>
  <c r="N634" i="5"/>
  <c r="N633" i="5" s="1"/>
  <c r="N661" i="5" s="1"/>
  <c r="N105" i="44" s="1"/>
  <c r="N576" i="5"/>
  <c r="D634" i="5"/>
  <c r="D633" i="5" s="1"/>
  <c r="D661" i="5" s="1"/>
  <c r="D105" i="44" s="1"/>
  <c r="D576" i="5"/>
  <c r="C458" i="3"/>
  <c r="C457" i="3" s="1"/>
  <c r="C7" i="3"/>
  <c r="C5" i="3" s="1"/>
  <c r="Z557" i="2"/>
  <c r="Z556" i="2" s="1"/>
  <c r="Z298" i="2"/>
  <c r="Z297" i="2" s="1"/>
  <c r="U464" i="5"/>
  <c r="U463" i="5" s="1"/>
  <c r="U602" i="5" s="1"/>
  <c r="U67" i="5"/>
  <c r="O7" i="1"/>
  <c r="O5" i="1" s="1"/>
  <c r="J7" i="5"/>
  <c r="L464" i="5"/>
  <c r="L463" i="5" s="1"/>
  <c r="L602" i="5" s="1"/>
  <c r="L67" i="5"/>
  <c r="E463" i="2"/>
  <c r="E602" i="2" s="1"/>
  <c r="AC5" i="1"/>
  <c r="N601" i="5"/>
  <c r="N600" i="5" s="1"/>
  <c r="N456" i="5"/>
  <c r="J625" i="5"/>
  <c r="J624" i="5" s="1"/>
  <c r="J660" i="5" s="1"/>
  <c r="J85" i="44" s="1"/>
  <c r="J555" i="5"/>
  <c r="AC297" i="1"/>
  <c r="L67" i="2"/>
  <c r="R457" i="1"/>
  <c r="E457" i="5"/>
  <c r="U457" i="2"/>
  <c r="K524" i="2"/>
  <c r="Z613" i="2"/>
  <c r="Z659" i="2" s="1"/>
  <c r="Z64" i="44" s="1"/>
  <c r="AD457" i="3"/>
  <c r="I458" i="3"/>
  <c r="I7" i="3"/>
  <c r="I5" i="3" s="1"/>
  <c r="K457" i="3"/>
  <c r="Y7" i="3"/>
  <c r="G463" i="3"/>
  <c r="G602" i="3" s="1"/>
  <c r="V606" i="5"/>
  <c r="V604" i="5" s="1"/>
  <c r="V658" i="5" s="1"/>
  <c r="V45" i="44" s="1"/>
  <c r="V471" i="5"/>
  <c r="W111" i="2"/>
  <c r="Z605" i="3"/>
  <c r="AE605" i="2"/>
  <c r="AE604" i="2" s="1"/>
  <c r="AE658" i="2" s="1"/>
  <c r="AE44" i="44" s="1"/>
  <c r="AE471" i="2"/>
  <c r="M606" i="5"/>
  <c r="M604" i="5" s="1"/>
  <c r="M658" i="5" s="1"/>
  <c r="M45" i="44" s="1"/>
  <c r="M471" i="5"/>
  <c r="Q606" i="5"/>
  <c r="Q604" i="5" s="1"/>
  <c r="Q658" i="5" s="1"/>
  <c r="Q45" i="44" s="1"/>
  <c r="Q471" i="5"/>
  <c r="AE609" i="41"/>
  <c r="AE604" i="41" s="1"/>
  <c r="AE471" i="41"/>
  <c r="AE455" i="41" s="1"/>
  <c r="AE453" i="41" s="1"/>
  <c r="I634" i="5"/>
  <c r="I633" i="5" s="1"/>
  <c r="I661" i="5" s="1"/>
  <c r="I105" i="44" s="1"/>
  <c r="I111" i="44" s="1"/>
  <c r="I576" i="5"/>
  <c r="P605" i="3"/>
  <c r="U606" i="5"/>
  <c r="U604" i="5" s="1"/>
  <c r="U658" i="5" s="1"/>
  <c r="U45" i="44" s="1"/>
  <c r="U471" i="5"/>
  <c r="AB605" i="3"/>
  <c r="O458" i="5"/>
  <c r="O457" i="5" s="1"/>
  <c r="O7" i="5"/>
  <c r="AE457" i="5"/>
  <c r="C299" i="2"/>
  <c r="L458" i="1"/>
  <c r="L457" i="1" s="1"/>
  <c r="L7" i="1"/>
  <c r="L5" i="1" s="1"/>
  <c r="K463" i="2"/>
  <c r="K602" i="2" s="1"/>
  <c r="O67" i="5"/>
  <c r="W458" i="1"/>
  <c r="W457" i="1" s="1"/>
  <c r="W7" i="1"/>
  <c r="W5" i="1" s="1"/>
  <c r="Z458" i="5"/>
  <c r="Z457" i="5" s="1"/>
  <c r="Z7" i="5"/>
  <c r="Z5" i="5" s="1"/>
  <c r="AA7" i="5"/>
  <c r="AA5" i="5" s="1"/>
  <c r="V541" i="1"/>
  <c r="V617" i="1" s="1"/>
  <c r="W299" i="2"/>
  <c r="N7" i="2"/>
  <c r="N458" i="2"/>
  <c r="N457" i="2" s="1"/>
  <c r="AD614" i="5"/>
  <c r="Q625" i="5"/>
  <c r="AD625" i="1"/>
  <c r="AC625" i="5"/>
  <c r="AC624" i="5" s="1"/>
  <c r="AC660" i="5" s="1"/>
  <c r="AC85" i="44" s="1"/>
  <c r="AC555" i="5"/>
  <c r="AD613" i="2"/>
  <c r="AD659" i="2" s="1"/>
  <c r="AD64" i="44" s="1"/>
  <c r="U458" i="1"/>
  <c r="U457" i="1" s="1"/>
  <c r="U7" i="1"/>
  <c r="U5" i="1" s="1"/>
  <c r="G614" i="5"/>
  <c r="G613" i="5" s="1"/>
  <c r="G659" i="5" s="1"/>
  <c r="G65" i="44" s="1"/>
  <c r="G524" i="5"/>
  <c r="Z7" i="2"/>
  <c r="Z5" i="2" s="1"/>
  <c r="AA625" i="5"/>
  <c r="AA624" i="5" s="1"/>
  <c r="AA660" i="5" s="1"/>
  <c r="AA85" i="44" s="1"/>
  <c r="AA555" i="5"/>
  <c r="O458" i="3"/>
  <c r="O7" i="3"/>
  <c r="O5" i="3" s="1"/>
  <c r="I463" i="3"/>
  <c r="I602" i="3" s="1"/>
  <c r="V458" i="3"/>
  <c r="V7" i="3"/>
  <c r="X67" i="3"/>
  <c r="V463" i="3"/>
  <c r="V602" i="3" s="1"/>
  <c r="T464" i="3"/>
  <c r="T463" i="3" s="1"/>
  <c r="T602" i="3" s="1"/>
  <c r="T67" i="3"/>
  <c r="C625" i="5"/>
  <c r="C624" i="5" s="1"/>
  <c r="C660" i="5" s="1"/>
  <c r="C85" i="44" s="1"/>
  <c r="C555" i="5"/>
  <c r="G541" i="1"/>
  <c r="G617" i="1" s="1"/>
  <c r="P7" i="5"/>
  <c r="P5" i="5" s="1"/>
  <c r="E625" i="5"/>
  <c r="E624" i="5" s="1"/>
  <c r="E660" i="5" s="1"/>
  <c r="E85" i="44" s="1"/>
  <c r="E555" i="5"/>
  <c r="G7" i="2"/>
  <c r="AA614" i="5"/>
  <c r="AA613" i="5" s="1"/>
  <c r="AA659" i="5" s="1"/>
  <c r="AA65" i="44" s="1"/>
  <c r="AA524" i="5"/>
  <c r="Y614" i="5"/>
  <c r="Y613" i="5" s="1"/>
  <c r="Y659" i="5" s="1"/>
  <c r="Y65" i="44" s="1"/>
  <c r="AB614" i="5"/>
  <c r="AB613" i="5" s="1"/>
  <c r="AB659" i="5" s="1"/>
  <c r="AB65" i="44" s="1"/>
  <c r="AB524" i="5"/>
  <c r="AA191" i="1"/>
  <c r="W614" i="5"/>
  <c r="M615" i="1"/>
  <c r="M613" i="1" s="1"/>
  <c r="M659" i="1" s="1"/>
  <c r="M66" i="44" s="1"/>
  <c r="M524" i="1"/>
  <c r="F541" i="1"/>
  <c r="F617" i="1" s="1"/>
  <c r="J615" i="1"/>
  <c r="Q614" i="5"/>
  <c r="F614" i="5"/>
  <c r="L541" i="1"/>
  <c r="L617" i="1" s="1"/>
  <c r="U614" i="5"/>
  <c r="U609" i="41"/>
  <c r="U604" i="41" s="1"/>
  <c r="U471" i="41"/>
  <c r="U455" i="41" s="1"/>
  <c r="U453" i="41" s="1"/>
  <c r="F605" i="2"/>
  <c r="F604" i="2" s="1"/>
  <c r="F658" i="2" s="1"/>
  <c r="F44" i="44" s="1"/>
  <c r="F471" i="2"/>
  <c r="G609" i="41"/>
  <c r="G604" i="41" s="1"/>
  <c r="G471" i="41"/>
  <c r="G455" i="41" s="1"/>
  <c r="G453" i="41" s="1"/>
  <c r="E606" i="1"/>
  <c r="E604" i="1" s="1"/>
  <c r="E658" i="1" s="1"/>
  <c r="E46" i="44" s="1"/>
  <c r="E471" i="1"/>
  <c r="X606" i="1"/>
  <c r="X604" i="1" s="1"/>
  <c r="X658" i="1" s="1"/>
  <c r="X46" i="44" s="1"/>
  <c r="X471" i="1"/>
  <c r="AA634" i="5"/>
  <c r="AA633" i="5" s="1"/>
  <c r="AA661" i="5" s="1"/>
  <c r="AA105" i="44" s="1"/>
  <c r="AA111" i="44" s="1"/>
  <c r="AA576" i="5"/>
  <c r="O634" i="5"/>
  <c r="O633" i="5" s="1"/>
  <c r="O661" i="5" s="1"/>
  <c r="O105" i="44" s="1"/>
  <c r="O111" i="44" s="1"/>
  <c r="O576" i="5"/>
  <c r="E634" i="5"/>
  <c r="E633" i="5" s="1"/>
  <c r="E661" i="5" s="1"/>
  <c r="E105" i="44" s="1"/>
  <c r="E576" i="5"/>
  <c r="O605" i="3"/>
  <c r="AC606" i="5"/>
  <c r="AC604" i="5" s="1"/>
  <c r="AC658" i="5" s="1"/>
  <c r="AC45" i="44" s="1"/>
  <c r="AC471" i="5"/>
  <c r="AD605" i="2"/>
  <c r="AD604" i="2" s="1"/>
  <c r="AD658" i="2" s="1"/>
  <c r="AD44" i="44" s="1"/>
  <c r="AD471" i="2"/>
  <c r="V658" i="40"/>
  <c r="V599" i="40"/>
  <c r="V597" i="40" s="1"/>
  <c r="I658" i="40"/>
  <c r="I599" i="40"/>
  <c r="I597" i="40" s="1"/>
  <c r="L658" i="40"/>
  <c r="L599" i="40"/>
  <c r="L597" i="40" s="1"/>
  <c r="O599" i="41"/>
  <c r="O597" i="41" s="1"/>
  <c r="Z606" i="5"/>
  <c r="Z604" i="5" s="1"/>
  <c r="Z658" i="5" s="1"/>
  <c r="Z45" i="44" s="1"/>
  <c r="Z471" i="5"/>
  <c r="F458" i="5"/>
  <c r="F457" i="5" s="1"/>
  <c r="F7" i="5"/>
  <c r="X464" i="2"/>
  <c r="X463" i="2" s="1"/>
  <c r="X602" i="2" s="1"/>
  <c r="X67" i="2"/>
  <c r="K458" i="1"/>
  <c r="K457" i="1" s="1"/>
  <c r="K7" i="1"/>
  <c r="K5" i="1" s="1"/>
  <c r="N557" i="2"/>
  <c r="N556" i="2" s="1"/>
  <c r="N298" i="2"/>
  <c r="N297" i="2" s="1"/>
  <c r="C458" i="5"/>
  <c r="C457" i="5" s="1"/>
  <c r="C7" i="5"/>
  <c r="C5" i="5" s="1"/>
  <c r="AC464" i="2"/>
  <c r="AC463" i="2" s="1"/>
  <c r="AC602" i="2" s="1"/>
  <c r="AC67" i="2"/>
  <c r="S625" i="5"/>
  <c r="S624" i="5" s="1"/>
  <c r="S660" i="5" s="1"/>
  <c r="S85" i="44" s="1"/>
  <c r="S555" i="5"/>
  <c r="J557" i="2"/>
  <c r="J298" i="2"/>
  <c r="O625" i="1"/>
  <c r="O624" i="1" s="1"/>
  <c r="O660" i="1" s="1"/>
  <c r="O86" i="44" s="1"/>
  <c r="O555" i="1"/>
  <c r="T625" i="5"/>
  <c r="T624" i="5" s="1"/>
  <c r="T660" i="5" s="1"/>
  <c r="T85" i="44" s="1"/>
  <c r="T555" i="5"/>
  <c r="AB464" i="5"/>
  <c r="AB463" i="5" s="1"/>
  <c r="AB602" i="5" s="1"/>
  <c r="AB67" i="5"/>
  <c r="AC464" i="5"/>
  <c r="AC463" i="5" s="1"/>
  <c r="AC602" i="5" s="1"/>
  <c r="AC67" i="5"/>
  <c r="AC5" i="5" s="1"/>
  <c r="O7" i="2"/>
  <c r="O5" i="2" s="1"/>
  <c r="O458" i="2"/>
  <c r="O457" i="2" s="1"/>
  <c r="U625" i="5"/>
  <c r="U624" i="5" s="1"/>
  <c r="U660" i="5" s="1"/>
  <c r="U85" i="44" s="1"/>
  <c r="U555" i="5"/>
  <c r="Y5" i="2"/>
  <c r="Z297" i="5"/>
  <c r="T614" i="5"/>
  <c r="T613" i="5" s="1"/>
  <c r="T659" i="5" s="1"/>
  <c r="T65" i="44" s="1"/>
  <c r="F601" i="2"/>
  <c r="F600" i="2" s="1"/>
  <c r="V625" i="5"/>
  <c r="V624" i="5" s="1"/>
  <c r="V660" i="5" s="1"/>
  <c r="V85" i="44" s="1"/>
  <c r="V555" i="5"/>
  <c r="G458" i="3"/>
  <c r="G457" i="3" s="1"/>
  <c r="G7" i="3"/>
  <c r="X614" i="5"/>
  <c r="N625" i="5"/>
  <c r="N624" i="5" s="1"/>
  <c r="N660" i="5" s="1"/>
  <c r="N85" i="44" s="1"/>
  <c r="R625" i="5"/>
  <c r="R624" i="5" s="1"/>
  <c r="R660" i="5" s="1"/>
  <c r="R85" i="44" s="1"/>
  <c r="R555" i="5"/>
  <c r="D625" i="1"/>
  <c r="D624" i="1" s="1"/>
  <c r="D660" i="1" s="1"/>
  <c r="D86" i="44" s="1"/>
  <c r="D555" i="1"/>
  <c r="L614" i="5"/>
  <c r="AB625" i="1"/>
  <c r="AB555" i="1"/>
  <c r="L625" i="1"/>
  <c r="M7" i="2"/>
  <c r="M5" i="2" s="1"/>
  <c r="Q541" i="3"/>
  <c r="Q617" i="3" s="1"/>
  <c r="N463" i="3"/>
  <c r="N602" i="3" s="1"/>
  <c r="T7" i="3"/>
  <c r="E605" i="2"/>
  <c r="E604" i="2" s="1"/>
  <c r="E658" i="2" s="1"/>
  <c r="E44" i="44" s="1"/>
  <c r="E471" i="2"/>
  <c r="Q111" i="44"/>
  <c r="U605" i="3"/>
  <c r="O606" i="5"/>
  <c r="O604" i="5" s="1"/>
  <c r="O658" i="5" s="1"/>
  <c r="O45" i="44" s="1"/>
  <c r="O471" i="5"/>
  <c r="D606" i="1"/>
  <c r="D604" i="1" s="1"/>
  <c r="D658" i="1" s="1"/>
  <c r="D46" i="44" s="1"/>
  <c r="D471" i="1"/>
  <c r="S634" i="5"/>
  <c r="S633" i="5" s="1"/>
  <c r="S661" i="5" s="1"/>
  <c r="S105" i="44" s="1"/>
  <c r="S111" i="44" s="1"/>
  <c r="S576" i="5"/>
  <c r="H634" i="5"/>
  <c r="H633" i="5" s="1"/>
  <c r="H661" i="5" s="1"/>
  <c r="H105" i="44" s="1"/>
  <c r="H111" i="44" s="1"/>
  <c r="H576" i="5"/>
  <c r="I471" i="2"/>
  <c r="N111" i="44"/>
  <c r="Y471" i="2"/>
  <c r="AE471" i="1"/>
  <c r="H7" i="5"/>
  <c r="H5" i="5" s="1"/>
  <c r="G7" i="5"/>
  <c r="G5" i="5" s="1"/>
  <c r="K625" i="1"/>
  <c r="K624" i="1" s="1"/>
  <c r="K660" i="1" s="1"/>
  <c r="K86" i="44" s="1"/>
  <c r="K555" i="1"/>
  <c r="W463" i="5"/>
  <c r="W602" i="5" s="1"/>
  <c r="W625" i="5"/>
  <c r="H614" i="5"/>
  <c r="H613" i="5" s="1"/>
  <c r="H659" i="5" s="1"/>
  <c r="H65" i="44" s="1"/>
  <c r="H524" i="5"/>
  <c r="D614" i="5"/>
  <c r="U463" i="3"/>
  <c r="U602" i="3" s="1"/>
  <c r="F605" i="3"/>
  <c r="W605" i="3"/>
  <c r="AA605" i="3"/>
  <c r="W471" i="39"/>
  <c r="W455" i="39" s="1"/>
  <c r="W453" i="39" s="1"/>
  <c r="AE471" i="39"/>
  <c r="AE455" i="39" s="1"/>
  <c r="AE453" i="39" s="1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604" i="41" s="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L604" i="39"/>
  <c r="AA609" i="41"/>
  <c r="AA604" i="41" s="1"/>
  <c r="AA471" i="41"/>
  <c r="AA455" i="41" s="1"/>
  <c r="AA453" i="41" s="1"/>
  <c r="W634" i="5"/>
  <c r="W633" i="5" s="1"/>
  <c r="W661" i="5" s="1"/>
  <c r="W105" i="44" s="1"/>
  <c r="W111" i="44" s="1"/>
  <c r="W576" i="5"/>
  <c r="M605" i="2"/>
  <c r="M604" i="2" s="1"/>
  <c r="M658" i="2" s="1"/>
  <c r="M44" i="44" s="1"/>
  <c r="M471" i="2"/>
  <c r="T604" i="39"/>
  <c r="AC604" i="39"/>
  <c r="AA604" i="40"/>
  <c r="W604" i="40"/>
  <c r="U604" i="40"/>
  <c r="Z604" i="41"/>
  <c r="M604" i="41"/>
  <c r="R604" i="41"/>
  <c r="D471" i="39"/>
  <c r="D455" i="39" s="1"/>
  <c r="D453" i="39" s="1"/>
  <c r="C471" i="39"/>
  <c r="C455" i="39" s="1"/>
  <c r="C453" i="39" s="1"/>
  <c r="N471" i="39"/>
  <c r="N455" i="39" s="1"/>
  <c r="N453" i="39" s="1"/>
  <c r="X458" i="5"/>
  <c r="X457" i="5" s="1"/>
  <c r="X7" i="5"/>
  <c r="X5" i="5" s="1"/>
  <c r="M464" i="5"/>
  <c r="M463" i="5" s="1"/>
  <c r="M602" i="5" s="1"/>
  <c r="M67" i="5"/>
  <c r="F464" i="5"/>
  <c r="F463" i="5" s="1"/>
  <c r="F602" i="5" s="1"/>
  <c r="F67" i="5"/>
  <c r="O457" i="1"/>
  <c r="J601" i="5"/>
  <c r="R297" i="1"/>
  <c r="J7" i="1"/>
  <c r="J5" i="1" s="1"/>
  <c r="AC601" i="1"/>
  <c r="AC600" i="1" s="1"/>
  <c r="AC456" i="1"/>
  <c r="AE7" i="1"/>
  <c r="AE5" i="1" s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Q464" i="5"/>
  <c r="Q463" i="5" s="1"/>
  <c r="Q602" i="5" s="1"/>
  <c r="Q67" i="5"/>
  <c r="U7" i="2"/>
  <c r="K613" i="2"/>
  <c r="K659" i="2" s="1"/>
  <c r="K64" i="44" s="1"/>
  <c r="P458" i="3"/>
  <c r="P7" i="3"/>
  <c r="AC67" i="3"/>
  <c r="Q605" i="3"/>
  <c r="S605" i="3"/>
  <c r="P606" i="5"/>
  <c r="P604" i="5" s="1"/>
  <c r="P658" i="5" s="1"/>
  <c r="P45" i="44" s="1"/>
  <c r="P471" i="5"/>
  <c r="L111" i="44"/>
  <c r="V605" i="3"/>
  <c r="W606" i="5"/>
  <c r="W604" i="5" s="1"/>
  <c r="W658" i="5" s="1"/>
  <c r="W45" i="44" s="1"/>
  <c r="W471" i="5"/>
  <c r="N606" i="1"/>
  <c r="N604" i="1" s="1"/>
  <c r="N658" i="1" s="1"/>
  <c r="N46" i="44" s="1"/>
  <c r="N471" i="1"/>
  <c r="O606" i="1"/>
  <c r="O604" i="1" s="1"/>
  <c r="O658" i="1" s="1"/>
  <c r="O46" i="44" s="1"/>
  <c r="O471" i="1"/>
  <c r="D605" i="3"/>
  <c r="Y111" i="44"/>
  <c r="AB634" i="5"/>
  <c r="AB633" i="5" s="1"/>
  <c r="AB661" i="5" s="1"/>
  <c r="AB105" i="44" s="1"/>
  <c r="AB111" i="44" s="1"/>
  <c r="AB576" i="5"/>
  <c r="J634" i="5"/>
  <c r="J633" i="5" s="1"/>
  <c r="J661" i="5" s="1"/>
  <c r="J105" i="44" s="1"/>
  <c r="J576" i="5"/>
  <c r="P67" i="1"/>
  <c r="P299" i="2"/>
  <c r="P67" i="2"/>
  <c r="I458" i="5"/>
  <c r="I457" i="5" s="1"/>
  <c r="I7" i="5"/>
  <c r="O463" i="5"/>
  <c r="O602" i="5" s="1"/>
  <c r="I464" i="5"/>
  <c r="I463" i="5" s="1"/>
  <c r="I602" i="5" s="1"/>
  <c r="I67" i="5"/>
  <c r="Y7" i="5"/>
  <c r="R464" i="5"/>
  <c r="R463" i="5" s="1"/>
  <c r="R602" i="5" s="1"/>
  <c r="R67" i="5"/>
  <c r="I557" i="2"/>
  <c r="I556" i="2" s="1"/>
  <c r="H464" i="2"/>
  <c r="H463" i="2" s="1"/>
  <c r="H602" i="2" s="1"/>
  <c r="H67" i="2"/>
  <c r="M458" i="1"/>
  <c r="M457" i="1" s="1"/>
  <c r="M7" i="1"/>
  <c r="M5" i="1" s="1"/>
  <c r="AA457" i="5"/>
  <c r="D458" i="1"/>
  <c r="D457" i="1" s="1"/>
  <c r="D7" i="1"/>
  <c r="D5" i="1" s="1"/>
  <c r="C297" i="1"/>
  <c r="Y257" i="1"/>
  <c r="AD7" i="2"/>
  <c r="AD458" i="2"/>
  <c r="AD457" i="2" s="1"/>
  <c r="E464" i="5"/>
  <c r="E463" i="5" s="1"/>
  <c r="E602" i="5" s="1"/>
  <c r="E67" i="5"/>
  <c r="X297" i="1"/>
  <c r="T524" i="2"/>
  <c r="L299" i="2"/>
  <c r="F464" i="3"/>
  <c r="F463" i="3" s="1"/>
  <c r="F602" i="3" s="1"/>
  <c r="F67" i="3"/>
  <c r="X463" i="3"/>
  <c r="X602" i="3" s="1"/>
  <c r="P457" i="5"/>
  <c r="M191" i="5"/>
  <c r="K191" i="5"/>
  <c r="E524" i="2"/>
  <c r="Y524" i="2"/>
  <c r="J457" i="2"/>
  <c r="AA615" i="1"/>
  <c r="AA613" i="1" s="1"/>
  <c r="AA659" i="1" s="1"/>
  <c r="AA66" i="44" s="1"/>
  <c r="AA524" i="1"/>
  <c r="N191" i="5"/>
  <c r="X257" i="1"/>
  <c r="J191" i="5"/>
  <c r="G191" i="1"/>
  <c r="Z191" i="5"/>
  <c r="I605" i="3"/>
  <c r="L605" i="2"/>
  <c r="L604" i="2" s="1"/>
  <c r="L658" i="2" s="1"/>
  <c r="L44" i="44" s="1"/>
  <c r="L471" i="2"/>
  <c r="K658" i="39"/>
  <c r="K599" i="39"/>
  <c r="K597" i="39" s="1"/>
  <c r="S658" i="39"/>
  <c r="S599" i="39"/>
  <c r="S597" i="39" s="1"/>
  <c r="AB609" i="41"/>
  <c r="AB604" i="41" s="1"/>
  <c r="AB471" i="41"/>
  <c r="AB455" i="41" s="1"/>
  <c r="AB453" i="41" s="1"/>
  <c r="AA606" i="5"/>
  <c r="AA604" i="5" s="1"/>
  <c r="AA658" i="5" s="1"/>
  <c r="AA45" i="44" s="1"/>
  <c r="AA471" i="5"/>
  <c r="I606" i="5"/>
  <c r="I604" i="5" s="1"/>
  <c r="I658" i="5" s="1"/>
  <c r="I45" i="44" s="1"/>
  <c r="I471" i="5"/>
  <c r="AB658" i="39"/>
  <c r="AB599" i="39"/>
  <c r="AB597" i="39" s="1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E453" i="39"/>
  <c r="Z453" i="40"/>
  <c r="AB453" i="40"/>
  <c r="P453" i="40"/>
  <c r="D453" i="40"/>
  <c r="S606" i="5"/>
  <c r="G634" i="5"/>
  <c r="G633" i="5" s="1"/>
  <c r="G661" i="5" s="1"/>
  <c r="G105" i="44" s="1"/>
  <c r="G111" i="44" s="1"/>
  <c r="G576" i="5"/>
  <c r="J464" i="5"/>
  <c r="J463" i="5" s="1"/>
  <c r="J602" i="5" s="1"/>
  <c r="J67" i="5"/>
  <c r="C464" i="2"/>
  <c r="C463" i="2" s="1"/>
  <c r="C602" i="2" s="1"/>
  <c r="C67" i="2"/>
  <c r="E601" i="1"/>
  <c r="E600" i="1" s="1"/>
  <c r="E456" i="1"/>
  <c r="AD464" i="5"/>
  <c r="AD463" i="5" s="1"/>
  <c r="AD602" i="5" s="1"/>
  <c r="AD67" i="5"/>
  <c r="AB458" i="1"/>
  <c r="AB457" i="1" s="1"/>
  <c r="AB7" i="1"/>
  <c r="AB5" i="1" s="1"/>
  <c r="G464" i="2"/>
  <c r="G463" i="2" s="1"/>
  <c r="G602" i="2" s="1"/>
  <c r="G67" i="2"/>
  <c r="P625" i="1"/>
  <c r="P624" i="1" s="1"/>
  <c r="P660" i="1" s="1"/>
  <c r="P86" i="44" s="1"/>
  <c r="P555" i="1"/>
  <c r="T464" i="5"/>
  <c r="T463" i="5" s="1"/>
  <c r="T602" i="5" s="1"/>
  <c r="T67" i="5"/>
  <c r="U615" i="1"/>
  <c r="U613" i="1" s="1"/>
  <c r="U659" i="1" s="1"/>
  <c r="U66" i="44" s="1"/>
  <c r="U524" i="1"/>
  <c r="V625" i="1"/>
  <c r="V624" i="1" s="1"/>
  <c r="V660" i="1" s="1"/>
  <c r="V86" i="44" s="1"/>
  <c r="V555" i="1"/>
  <c r="P7" i="2"/>
  <c r="P458" i="2"/>
  <c r="P457" i="2" s="1"/>
  <c r="G625" i="5"/>
  <c r="G624" i="5" s="1"/>
  <c r="G660" i="5" s="1"/>
  <c r="G85" i="44" s="1"/>
  <c r="G555" i="5"/>
  <c r="Z625" i="5"/>
  <c r="Z624" i="5" s="1"/>
  <c r="Z660" i="5" s="1"/>
  <c r="Z85" i="44" s="1"/>
  <c r="Z555" i="5"/>
  <c r="D7" i="2"/>
  <c r="D458" i="2"/>
  <c r="D457" i="2" s="1"/>
  <c r="E524" i="1"/>
  <c r="AC614" i="5"/>
  <c r="AC524" i="5"/>
  <c r="L464" i="3"/>
  <c r="L463" i="3" s="1"/>
  <c r="L602" i="3" s="1"/>
  <c r="L67" i="3"/>
  <c r="R464" i="3"/>
  <c r="R463" i="3" s="1"/>
  <c r="R602" i="3" s="1"/>
  <c r="R67" i="3"/>
  <c r="AE297" i="5"/>
  <c r="S557" i="2"/>
  <c r="S556" i="2" s="1"/>
  <c r="Q464" i="3"/>
  <c r="Q463" i="3" s="1"/>
  <c r="Q602" i="3" s="1"/>
  <c r="Q67" i="3"/>
  <c r="U458" i="3"/>
  <c r="U457" i="3" s="1"/>
  <c r="U7" i="3"/>
  <c r="Q606" i="1"/>
  <c r="Q604" i="1" s="1"/>
  <c r="Q658" i="1" s="1"/>
  <c r="Q46" i="44" s="1"/>
  <c r="Q471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111" i="44" s="1"/>
  <c r="V576" i="5"/>
  <c r="G457" i="5"/>
  <c r="O191" i="5"/>
  <c r="L5" i="5"/>
  <c r="D625" i="5"/>
  <c r="D624" i="5" s="1"/>
  <c r="D660" i="5" s="1"/>
  <c r="D85" i="44" s="1"/>
  <c r="D555" i="5"/>
  <c r="H457" i="2"/>
  <c r="X7" i="3"/>
  <c r="E111" i="2"/>
  <c r="W604" i="39"/>
  <c r="AE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K604" i="1" s="1"/>
  <c r="K658" i="1" s="1"/>
  <c r="K46" i="44" s="1"/>
  <c r="K471" i="1"/>
  <c r="U606" i="1"/>
  <c r="U604" i="1" s="1"/>
  <c r="U658" i="1" s="1"/>
  <c r="U46" i="44" s="1"/>
  <c r="U471" i="1"/>
  <c r="R606" i="1"/>
  <c r="R604" i="1" s="1"/>
  <c r="R658" i="1" s="1"/>
  <c r="R46" i="44" s="1"/>
  <c r="R471" i="1"/>
  <c r="Y471" i="39"/>
  <c r="Y455" i="39" s="1"/>
  <c r="Y453" i="39" s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C453" i="41" s="1"/>
  <c r="T471" i="41"/>
  <c r="T455" i="41" s="1"/>
  <c r="T453" i="41" s="1"/>
  <c r="F606" i="5"/>
  <c r="F604" i="5" s="1"/>
  <c r="F658" i="5" s="1"/>
  <c r="F45" i="44" s="1"/>
  <c r="F471" i="5"/>
  <c r="D604" i="39"/>
  <c r="C604" i="39"/>
  <c r="N604" i="39"/>
  <c r="X471" i="41"/>
  <c r="X455" i="41" s="1"/>
  <c r="X453" i="41" s="1"/>
  <c r="K471" i="41"/>
  <c r="K455" i="41" s="1"/>
  <c r="K453" i="41" s="1"/>
  <c r="F471" i="41"/>
  <c r="F455" i="41" s="1"/>
  <c r="F453" i="41" s="1"/>
  <c r="S471" i="41"/>
  <c r="S455" i="41" s="1"/>
  <c r="S453" i="41" s="1"/>
  <c r="Z634" i="5"/>
  <c r="Z633" i="5" s="1"/>
  <c r="Z661" i="5" s="1"/>
  <c r="Z105" i="44" s="1"/>
  <c r="Z111" i="44" s="1"/>
  <c r="Z576" i="5"/>
  <c r="R634" i="5"/>
  <c r="R633" i="5" s="1"/>
  <c r="R661" i="5" s="1"/>
  <c r="R105" i="44" s="1"/>
  <c r="R111" i="44" s="1"/>
  <c r="R576" i="5"/>
  <c r="O463" i="2"/>
  <c r="O602" i="2" s="1"/>
  <c r="AD7" i="5"/>
  <c r="U557" i="2"/>
  <c r="U556" i="2" s="1"/>
  <c r="U298" i="2"/>
  <c r="AA67" i="1"/>
  <c r="K7" i="2"/>
  <c r="K458" i="2"/>
  <c r="K457" i="2" s="1"/>
  <c r="R625" i="1"/>
  <c r="R624" i="1" s="1"/>
  <c r="R660" i="1" s="1"/>
  <c r="R86" i="44" s="1"/>
  <c r="R555" i="1"/>
  <c r="F625" i="5"/>
  <c r="F624" i="5" s="1"/>
  <c r="F660" i="5" s="1"/>
  <c r="F85" i="44" s="1"/>
  <c r="F555" i="5"/>
  <c r="J457" i="1"/>
  <c r="E297" i="1"/>
  <c r="AA557" i="2"/>
  <c r="AA556" i="2" s="1"/>
  <c r="AA298" i="2"/>
  <c r="AE457" i="1"/>
  <c r="H297" i="5"/>
  <c r="J625" i="1"/>
  <c r="U297" i="1"/>
  <c r="T297" i="1"/>
  <c r="K297" i="5"/>
  <c r="AA297" i="1"/>
  <c r="P625" i="5"/>
  <c r="P624" i="5" s="1"/>
  <c r="P660" i="5" s="1"/>
  <c r="P85" i="44" s="1"/>
  <c r="P555" i="5"/>
  <c r="L524" i="2"/>
  <c r="W457" i="2"/>
  <c r="AE299" i="2"/>
  <c r="P524" i="1"/>
  <c r="O625" i="5"/>
  <c r="O624" i="5" s="1"/>
  <c r="O660" i="5" s="1"/>
  <c r="O85" i="44" s="1"/>
  <c r="O555" i="5"/>
  <c r="Z7" i="3"/>
  <c r="Z5" i="3" s="1"/>
  <c r="AE463" i="3"/>
  <c r="AE602" i="3" s="1"/>
  <c r="D463" i="3"/>
  <c r="D602" i="3" s="1"/>
  <c r="M463" i="3"/>
  <c r="M602" i="3" s="1"/>
  <c r="AC463" i="3"/>
  <c r="AC602" i="3" s="1"/>
  <c r="J7" i="3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V604" i="1" s="1"/>
  <c r="V658" i="1" s="1"/>
  <c r="V46" i="44" s="1"/>
  <c r="V471" i="1"/>
  <c r="N606" i="5"/>
  <c r="N604" i="5" s="1"/>
  <c r="N658" i="5" s="1"/>
  <c r="N45" i="44" s="1"/>
  <c r="N471" i="5"/>
  <c r="K634" i="5"/>
  <c r="K633" i="5" s="1"/>
  <c r="K661" i="5" s="1"/>
  <c r="K105" i="44" s="1"/>
  <c r="K111" i="44" s="1"/>
  <c r="K576" i="5"/>
  <c r="K606" i="5"/>
  <c r="D458" i="5"/>
  <c r="D457" i="5" s="1"/>
  <c r="D7" i="5"/>
  <c r="D5" i="5" s="1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Y457" i="5"/>
  <c r="G299" i="2"/>
  <c r="M463" i="2"/>
  <c r="M602" i="2" s="1"/>
  <c r="M297" i="5"/>
  <c r="N625" i="1"/>
  <c r="N624" i="1" s="1"/>
  <c r="N660" i="1" s="1"/>
  <c r="N86" i="44" s="1"/>
  <c r="N555" i="1"/>
  <c r="M257" i="1"/>
  <c r="M191" i="1" s="1"/>
  <c r="R458" i="5"/>
  <c r="R457" i="5" s="1"/>
  <c r="R7" i="5"/>
  <c r="H297" i="1"/>
  <c r="K464" i="5"/>
  <c r="K463" i="5" s="1"/>
  <c r="K602" i="5" s="1"/>
  <c r="K67" i="5"/>
  <c r="K5" i="5" s="1"/>
  <c r="N67" i="2"/>
  <c r="AD297" i="5"/>
  <c r="C625" i="1"/>
  <c r="C624" i="1" s="1"/>
  <c r="C660" i="1" s="1"/>
  <c r="C86" i="44" s="1"/>
  <c r="C555" i="1"/>
  <c r="Y541" i="1"/>
  <c r="Y617" i="1" s="1"/>
  <c r="I625" i="5"/>
  <c r="I624" i="5" s="1"/>
  <c r="I660" i="5" s="1"/>
  <c r="I85" i="44" s="1"/>
  <c r="I555" i="5"/>
  <c r="X625" i="1"/>
  <c r="X624" i="1" s="1"/>
  <c r="X660" i="1" s="1"/>
  <c r="X86" i="44" s="1"/>
  <c r="X555" i="1"/>
  <c r="E457" i="2"/>
  <c r="G7" i="1"/>
  <c r="G5" i="1" s="1"/>
  <c r="T613" i="2"/>
  <c r="T659" i="2" s="1"/>
  <c r="T64" i="44" s="1"/>
  <c r="T464" i="2"/>
  <c r="T463" i="2" s="1"/>
  <c r="T602" i="2" s="1"/>
  <c r="T67" i="2"/>
  <c r="AB464" i="3"/>
  <c r="AB463" i="3" s="1"/>
  <c r="AB602" i="3" s="1"/>
  <c r="AB67" i="3"/>
  <c r="W463" i="3"/>
  <c r="W602" i="3" s="1"/>
  <c r="L7" i="3"/>
  <c r="P464" i="3"/>
  <c r="P463" i="3" s="1"/>
  <c r="P602" i="3" s="1"/>
  <c r="P67" i="3"/>
  <c r="N457" i="3"/>
  <c r="Q458" i="3"/>
  <c r="Q7" i="3"/>
  <c r="Q457" i="2"/>
  <c r="W457" i="5"/>
  <c r="M614" i="5"/>
  <c r="K614" i="5"/>
  <c r="S7" i="1"/>
  <c r="S5" i="1" s="1"/>
  <c r="E613" i="2"/>
  <c r="E659" i="2" s="1"/>
  <c r="E64" i="44" s="1"/>
  <c r="Y613" i="2"/>
  <c r="Y659" i="2" s="1"/>
  <c r="Y64" i="44" s="1"/>
  <c r="J7" i="2"/>
  <c r="J5" i="2" s="1"/>
  <c r="O463" i="3"/>
  <c r="O602" i="3" s="1"/>
  <c r="AE614" i="5"/>
  <c r="AB615" i="1"/>
  <c r="I257" i="1"/>
  <c r="I191" i="1" s="1"/>
  <c r="C614" i="5"/>
  <c r="C613" i="5" s="1"/>
  <c r="C659" i="5" s="1"/>
  <c r="C65" i="44" s="1"/>
  <c r="C524" i="5"/>
  <c r="X541" i="1"/>
  <c r="X617" i="1" s="1"/>
  <c r="D191" i="1"/>
  <c r="V615" i="1"/>
  <c r="J614" i="5"/>
  <c r="P191" i="5"/>
  <c r="G615" i="1"/>
  <c r="G613" i="1" s="1"/>
  <c r="G659" i="1" s="1"/>
  <c r="G66" i="44" s="1"/>
  <c r="Z614" i="5"/>
  <c r="S615" i="1"/>
  <c r="M2" i="40"/>
  <c r="G2" i="40"/>
  <c r="N2" i="40"/>
  <c r="Z2" i="41"/>
  <c r="AD2" i="40"/>
  <c r="E2" i="40"/>
  <c r="AA2" i="39"/>
  <c r="AE2" i="39"/>
  <c r="D2" i="40"/>
  <c r="W2" i="40"/>
  <c r="I2" i="40"/>
  <c r="O2" i="39"/>
  <c r="L2" i="40"/>
  <c r="U2" i="40"/>
  <c r="AB2" i="40"/>
  <c r="Q2" i="39"/>
  <c r="AA2" i="40"/>
  <c r="AE2" i="41"/>
  <c r="AB2" i="39"/>
  <c r="H2" i="41"/>
  <c r="J2" i="40"/>
  <c r="T2" i="39"/>
  <c r="Y2" i="40"/>
  <c r="P2" i="41"/>
  <c r="C2" i="40"/>
  <c r="I524" i="1" l="1"/>
  <c r="M524" i="2"/>
  <c r="AB7" i="69"/>
  <c r="F34" i="66"/>
  <c r="AE5" i="3"/>
  <c r="H122" i="3"/>
  <c r="X399" i="3"/>
  <c r="X269" i="3"/>
  <c r="X543" i="3" s="1"/>
  <c r="X541" i="3" s="1"/>
  <c r="X617" i="3" s="1"/>
  <c r="P524" i="2"/>
  <c r="H478" i="3"/>
  <c r="H606" i="3" s="1"/>
  <c r="X565" i="3"/>
  <c r="X628" i="3" s="1"/>
  <c r="R26" i="66"/>
  <c r="S26" i="66" s="1"/>
  <c r="AB94" i="67"/>
  <c r="I94" i="67"/>
  <c r="D94" i="67"/>
  <c r="C577" i="3"/>
  <c r="C634" i="3" s="1"/>
  <c r="I460" i="3"/>
  <c r="I457" i="3" s="1"/>
  <c r="S460" i="3"/>
  <c r="S457" i="3" s="1"/>
  <c r="T460" i="3"/>
  <c r="T457" i="3" s="1"/>
  <c r="K577" i="3"/>
  <c r="K634" i="3" s="1"/>
  <c r="AC460" i="3"/>
  <c r="AC457" i="3" s="1"/>
  <c r="T30" i="67"/>
  <c r="Q460" i="3"/>
  <c r="Q457" i="3" s="1"/>
  <c r="V460" i="3"/>
  <c r="V457" i="3" s="1"/>
  <c r="E460" i="3"/>
  <c r="E457" i="3" s="1"/>
  <c r="AA460" i="3"/>
  <c r="AA457" i="3" s="1"/>
  <c r="O30" i="67"/>
  <c r="P460" i="3"/>
  <c r="P457" i="3" s="1"/>
  <c r="Y460" i="3"/>
  <c r="Y457" i="3" s="1"/>
  <c r="O460" i="3"/>
  <c r="O457" i="3" s="1"/>
  <c r="L460" i="3"/>
  <c r="L457" i="3" s="1"/>
  <c r="R460" i="3"/>
  <c r="R457" i="3" s="1"/>
  <c r="H577" i="3"/>
  <c r="H634" i="3" s="1"/>
  <c r="AA577" i="3"/>
  <c r="AA634" i="3" s="1"/>
  <c r="C133" i="71"/>
  <c r="D133" i="71" s="1"/>
  <c r="C8" i="70"/>
  <c r="C217" i="71"/>
  <c r="D217" i="71" s="1"/>
  <c r="C53" i="70"/>
  <c r="AE358" i="3"/>
  <c r="C198" i="71"/>
  <c r="D198" i="71" s="1"/>
  <c r="C25" i="70"/>
  <c r="C36" i="70"/>
  <c r="C219" i="71"/>
  <c r="D219" i="71" s="1"/>
  <c r="C211" i="71"/>
  <c r="D211" i="71" s="1"/>
  <c r="C29" i="70"/>
  <c r="C123" i="70"/>
  <c r="C165" i="71"/>
  <c r="D165" i="71" s="1"/>
  <c r="C195" i="71"/>
  <c r="D195" i="71" s="1"/>
  <c r="C4" i="70"/>
  <c r="AE564" i="3"/>
  <c r="AE562" i="3" s="1"/>
  <c r="AE627" i="3" s="1"/>
  <c r="C213" i="71"/>
  <c r="D213" i="71" s="1"/>
  <c r="C13" i="70"/>
  <c r="C199" i="71"/>
  <c r="D199" i="71" s="1"/>
  <c r="C9" i="70"/>
  <c r="AE533" i="3"/>
  <c r="C146" i="71"/>
  <c r="D146" i="71" s="1"/>
  <c r="C51" i="70"/>
  <c r="D50" i="70"/>
  <c r="D85" i="70"/>
  <c r="D210" i="70"/>
  <c r="D62" i="70"/>
  <c r="D54" i="70"/>
  <c r="D61" i="70"/>
  <c r="D24" i="70"/>
  <c r="D75" i="70"/>
  <c r="D175" i="70"/>
  <c r="D221" i="70"/>
  <c r="D213" i="70"/>
  <c r="D70" i="70"/>
  <c r="AE478" i="3"/>
  <c r="AE606" i="3" s="1"/>
  <c r="D219" i="70"/>
  <c r="D222" i="70"/>
  <c r="D42" i="70"/>
  <c r="D95" i="70"/>
  <c r="D94" i="70"/>
  <c r="D74" i="70"/>
  <c r="D71" i="70"/>
  <c r="D81" i="70"/>
  <c r="D229" i="70"/>
  <c r="D206" i="70"/>
  <c r="C188" i="71"/>
  <c r="D188" i="71" s="1"/>
  <c r="C87" i="70"/>
  <c r="C144" i="71"/>
  <c r="D144" i="71" s="1"/>
  <c r="C28" i="70"/>
  <c r="C189" i="71"/>
  <c r="D189" i="71" s="1"/>
  <c r="C37" i="70"/>
  <c r="D108" i="70"/>
  <c r="D107" i="70"/>
  <c r="D124" i="70"/>
  <c r="D90" i="70"/>
  <c r="D86" i="70"/>
  <c r="D98" i="70"/>
  <c r="D59" i="70"/>
  <c r="D78" i="71"/>
  <c r="D218" i="70"/>
  <c r="D49" i="70"/>
  <c r="D125" i="70"/>
  <c r="D77" i="70"/>
  <c r="D78" i="70"/>
  <c r="D45" i="70"/>
  <c r="D209" i="70"/>
  <c r="D214" i="70"/>
  <c r="D220" i="70"/>
  <c r="D89" i="70"/>
  <c r="D57" i="70"/>
  <c r="D233" i="70"/>
  <c r="D58" i="70"/>
  <c r="D217" i="70"/>
  <c r="D41" i="70"/>
  <c r="D15" i="70"/>
  <c r="D34" i="70"/>
  <c r="D231" i="70"/>
  <c r="D40" i="70"/>
  <c r="D91" i="70"/>
  <c r="C194" i="71"/>
  <c r="D194" i="71" s="1"/>
  <c r="C5" i="70"/>
  <c r="C103" i="70"/>
  <c r="C215" i="71"/>
  <c r="D215" i="71" s="1"/>
  <c r="D66" i="70"/>
  <c r="D72" i="70"/>
  <c r="D38" i="70"/>
  <c r="D76" i="70"/>
  <c r="D183" i="70"/>
  <c r="D31" i="70"/>
  <c r="D26" i="70"/>
  <c r="D79" i="70"/>
  <c r="D168" i="70"/>
  <c r="D56" i="70"/>
  <c r="D30" i="70"/>
  <c r="D82" i="70"/>
  <c r="D208" i="70"/>
  <c r="D196" i="70"/>
  <c r="D174" i="70"/>
  <c r="D207" i="70"/>
  <c r="D211" i="70"/>
  <c r="D11" i="70"/>
  <c r="D227" i="70"/>
  <c r="C222" i="71"/>
  <c r="D222" i="71" s="1"/>
  <c r="C14" i="70"/>
  <c r="AE528" i="3"/>
  <c r="C69" i="70"/>
  <c r="C135" i="71"/>
  <c r="D135" i="71" s="1"/>
  <c r="H597" i="41"/>
  <c r="D39" i="70"/>
  <c r="D60" i="70"/>
  <c r="D46" i="70"/>
  <c r="D47" i="70"/>
  <c r="D223" i="70"/>
  <c r="D232" i="70"/>
  <c r="D215" i="70"/>
  <c r="D7" i="70"/>
  <c r="D27" i="70"/>
  <c r="D228" i="70"/>
  <c r="D6" i="70"/>
  <c r="D10" i="70"/>
  <c r="D52" i="70"/>
  <c r="D64" i="70"/>
  <c r="D97" i="70"/>
  <c r="D234" i="70"/>
  <c r="D230" i="70"/>
  <c r="D93" i="70"/>
  <c r="D55" i="70"/>
  <c r="D44" i="70"/>
  <c r="D216" i="70"/>
  <c r="D212" i="70"/>
  <c r="D73" i="70"/>
  <c r="D235" i="70"/>
  <c r="AC7" i="67"/>
  <c r="AC58" i="67" s="1"/>
  <c r="X658" i="39"/>
  <c r="X599" i="39"/>
  <c r="X597" i="39" s="1"/>
  <c r="T5" i="3"/>
  <c r="J627" i="1"/>
  <c r="J624" i="1" s="1"/>
  <c r="J660" i="1" s="1"/>
  <c r="J86" i="44" s="1"/>
  <c r="J555" i="1"/>
  <c r="Z658" i="39"/>
  <c r="Z599" i="39"/>
  <c r="Z597" i="39" s="1"/>
  <c r="T627" i="1"/>
  <c r="T624" i="1" s="1"/>
  <c r="T660" i="1" s="1"/>
  <c r="T86" i="44" s="1"/>
  <c r="T555" i="1"/>
  <c r="AE5" i="2"/>
  <c r="Q471" i="39"/>
  <c r="Q455" i="39" s="1"/>
  <c r="Q453" i="39" s="1"/>
  <c r="T191" i="5"/>
  <c r="AC7" i="69"/>
  <c r="D524" i="2"/>
  <c r="X7" i="69"/>
  <c r="I602" i="1"/>
  <c r="I456" i="1"/>
  <c r="L627" i="1"/>
  <c r="L624" i="1" s="1"/>
  <c r="L660" i="1" s="1"/>
  <c r="L86" i="44" s="1"/>
  <c r="L555" i="1"/>
  <c r="E658" i="39"/>
  <c r="E599" i="39"/>
  <c r="E597" i="39" s="1"/>
  <c r="J636" i="2"/>
  <c r="J633" i="2" s="1"/>
  <c r="J661" i="2" s="1"/>
  <c r="J104" i="44" s="1"/>
  <c r="J111" i="44" s="1"/>
  <c r="J576" i="2"/>
  <c r="I600" i="1"/>
  <c r="D111" i="44"/>
  <c r="F624" i="1"/>
  <c r="F660" i="1" s="1"/>
  <c r="F86" i="44" s="1"/>
  <c r="E111" i="44"/>
  <c r="Q613" i="1"/>
  <c r="Q659" i="1" s="1"/>
  <c r="Q66" i="44" s="1"/>
  <c r="V269" i="3"/>
  <c r="V543" i="3" s="1"/>
  <c r="G565" i="3"/>
  <c r="G628" i="3" s="1"/>
  <c r="E30" i="67"/>
  <c r="J543" i="1"/>
  <c r="J541" i="1" s="1"/>
  <c r="J617" i="1" s="1"/>
  <c r="J613" i="1" s="1"/>
  <c r="J659" i="1" s="1"/>
  <c r="J66" i="44" s="1"/>
  <c r="U471" i="39"/>
  <c r="U455" i="39" s="1"/>
  <c r="U453" i="39" s="1"/>
  <c r="G191" i="5"/>
  <c r="I191" i="5"/>
  <c r="P297" i="5"/>
  <c r="P4" i="5" s="1"/>
  <c r="G5" i="68"/>
  <c r="F456" i="2"/>
  <c r="L391" i="3"/>
  <c r="M471" i="39"/>
  <c r="M455" i="39" s="1"/>
  <c r="M453" i="39" s="1"/>
  <c r="X471" i="39"/>
  <c r="X455" i="39" s="1"/>
  <c r="X453" i="39" s="1"/>
  <c r="M407" i="3"/>
  <c r="D7" i="69"/>
  <c r="D57" i="69" s="1"/>
  <c r="Q7" i="67"/>
  <c r="Q58" i="67" s="1"/>
  <c r="AD7" i="67"/>
  <c r="AD58" i="67" s="1"/>
  <c r="I7" i="69"/>
  <c r="I57" i="69" s="1"/>
  <c r="F7" i="66"/>
  <c r="AA7" i="67"/>
  <c r="AA58" i="67" s="1"/>
  <c r="W7" i="69"/>
  <c r="G7" i="69"/>
  <c r="G57" i="69" s="1"/>
  <c r="J7" i="69"/>
  <c r="J57" i="69" s="1"/>
  <c r="H2" i="66"/>
  <c r="AB7" i="67"/>
  <c r="AB58" i="67" s="1"/>
  <c r="H7" i="69"/>
  <c r="H57" i="69" s="1"/>
  <c r="F7" i="67"/>
  <c r="F58" i="67" s="1"/>
  <c r="U7" i="69"/>
  <c r="U57" i="69" s="1"/>
  <c r="N7" i="67"/>
  <c r="N58" i="67" s="1"/>
  <c r="V7" i="69"/>
  <c r="AE7" i="67"/>
  <c r="AE58" i="67" s="1"/>
  <c r="L57" i="69"/>
  <c r="Y57" i="69"/>
  <c r="R57" i="69"/>
  <c r="V524" i="5"/>
  <c r="V614" i="5"/>
  <c r="V613" i="5" s="1"/>
  <c r="V659" i="5" s="1"/>
  <c r="V65" i="44" s="1"/>
  <c r="J615" i="5"/>
  <c r="J524" i="5"/>
  <c r="AC57" i="69"/>
  <c r="V601" i="1"/>
  <c r="V600" i="1" s="1"/>
  <c r="V456" i="1"/>
  <c r="AC579" i="3"/>
  <c r="AC636" i="3" s="1"/>
  <c r="AD27" i="69"/>
  <c r="AD27" i="67"/>
  <c r="M580" i="3"/>
  <c r="M637" i="3" s="1"/>
  <c r="N28" i="69"/>
  <c r="N28" i="67"/>
  <c r="AF28" i="69"/>
  <c r="AF28" i="67"/>
  <c r="T579" i="3"/>
  <c r="T636" i="3" s="1"/>
  <c r="U27" i="69"/>
  <c r="U27" i="67"/>
  <c r="U580" i="3"/>
  <c r="U637" i="3" s="1"/>
  <c r="V28" i="69"/>
  <c r="V28" i="67"/>
  <c r="Y579" i="3"/>
  <c r="Y636" i="3" s="1"/>
  <c r="Z27" i="69"/>
  <c r="Z27" i="67"/>
  <c r="AA25" i="69"/>
  <c r="AA24" i="69" s="1"/>
  <c r="AA59" i="69" s="1"/>
  <c r="AA25" i="67"/>
  <c r="R25" i="69"/>
  <c r="R25" i="67"/>
  <c r="R94" i="67" s="1"/>
  <c r="G28" i="69"/>
  <c r="G28" i="67"/>
  <c r="I579" i="3"/>
  <c r="I636" i="3" s="1"/>
  <c r="J27" i="69"/>
  <c r="J27" i="67"/>
  <c r="AE577" i="3"/>
  <c r="AE634" i="3" s="1"/>
  <c r="AF25" i="69"/>
  <c r="AF25" i="67"/>
  <c r="N579" i="3"/>
  <c r="N636" i="3" s="1"/>
  <c r="O27" i="69"/>
  <c r="O27" i="67"/>
  <c r="Q25" i="69"/>
  <c r="Q25" i="67"/>
  <c r="AD577" i="3"/>
  <c r="AD634" i="3" s="1"/>
  <c r="AE25" i="69"/>
  <c r="AE25" i="67"/>
  <c r="D579" i="3"/>
  <c r="D636" i="3" s="1"/>
  <c r="E27" i="69"/>
  <c r="E27" i="67"/>
  <c r="W577" i="3"/>
  <c r="W634" i="3" s="1"/>
  <c r="X25" i="69"/>
  <c r="X25" i="67"/>
  <c r="J93" i="67"/>
  <c r="J18" i="67"/>
  <c r="J59" i="67" s="1"/>
  <c r="AE636" i="1"/>
  <c r="AE633" i="1" s="1"/>
  <c r="AE661" i="1" s="1"/>
  <c r="AE106" i="44" s="1"/>
  <c r="AE576" i="1"/>
  <c r="K27" i="66"/>
  <c r="R18" i="66" s="1"/>
  <c r="S18" i="66" s="1"/>
  <c r="D24" i="66"/>
  <c r="K25" i="68"/>
  <c r="F24" i="68"/>
  <c r="F5" i="68" s="1"/>
  <c r="X18" i="67"/>
  <c r="X59" i="67" s="1"/>
  <c r="X93" i="67"/>
  <c r="O18" i="67"/>
  <c r="O59" i="67" s="1"/>
  <c r="O93" i="67"/>
  <c r="P18" i="67"/>
  <c r="P59" i="67" s="1"/>
  <c r="P93" i="67"/>
  <c r="W18" i="67"/>
  <c r="W59" i="67" s="1"/>
  <c r="W93" i="67"/>
  <c r="K12" i="66"/>
  <c r="D11" i="66"/>
  <c r="D7" i="66" s="1"/>
  <c r="W57" i="69"/>
  <c r="T7" i="67"/>
  <c r="T58" i="67" s="1"/>
  <c r="K19" i="66"/>
  <c r="D18" i="66"/>
  <c r="AB57" i="69"/>
  <c r="V57" i="69"/>
  <c r="U93" i="67"/>
  <c r="U18" i="67"/>
  <c r="U59" i="67" s="1"/>
  <c r="K17" i="66"/>
  <c r="R24" i="66" s="1"/>
  <c r="S24" i="66" s="1"/>
  <c r="D29" i="66"/>
  <c r="L579" i="3"/>
  <c r="L636" i="3" s="1"/>
  <c r="M27" i="69"/>
  <c r="M27" i="67"/>
  <c r="E25" i="69"/>
  <c r="E25" i="67"/>
  <c r="E94" i="67" s="1"/>
  <c r="Z25" i="69"/>
  <c r="Z25" i="67"/>
  <c r="Z94" i="67" s="1"/>
  <c r="E269" i="3"/>
  <c r="V25" i="69"/>
  <c r="V25" i="67"/>
  <c r="V94" i="67" s="1"/>
  <c r="W27" i="69"/>
  <c r="W27" i="67"/>
  <c r="H383" i="3"/>
  <c r="Q367" i="3"/>
  <c r="Q558" i="3" s="1"/>
  <c r="AE4" i="65"/>
  <c r="E32" i="66"/>
  <c r="E5" i="66" s="1"/>
  <c r="E2" i="68" s="1"/>
  <c r="AB27" i="69"/>
  <c r="AB24" i="69" s="1"/>
  <c r="AB27" i="67"/>
  <c r="AB24" i="67" s="1"/>
  <c r="AB60" i="67" s="1"/>
  <c r="M25" i="69"/>
  <c r="M25" i="67"/>
  <c r="K25" i="69"/>
  <c r="K25" i="67"/>
  <c r="AD25" i="69"/>
  <c r="AD25" i="67"/>
  <c r="AD94" i="67" s="1"/>
  <c r="Y27" i="69"/>
  <c r="Y27" i="67"/>
  <c r="N577" i="3"/>
  <c r="N634" i="3" s="1"/>
  <c r="O25" i="69"/>
  <c r="O25" i="67"/>
  <c r="P579" i="3"/>
  <c r="P636" i="3" s="1"/>
  <c r="Q27" i="69"/>
  <c r="Q27" i="67"/>
  <c r="E579" i="3"/>
  <c r="E636" i="3" s="1"/>
  <c r="F27" i="69"/>
  <c r="F27" i="67"/>
  <c r="AE111" i="5"/>
  <c r="F30" i="66"/>
  <c r="F29" i="66" s="1"/>
  <c r="P25" i="69"/>
  <c r="P24" i="69" s="1"/>
  <c r="P59" i="69" s="1"/>
  <c r="P25" i="67"/>
  <c r="H93" i="67"/>
  <c r="H18" i="67"/>
  <c r="H59" i="67" s="1"/>
  <c r="K27" i="68"/>
  <c r="D24" i="68"/>
  <c r="E7" i="69"/>
  <c r="X7" i="67"/>
  <c r="X58" i="67" s="1"/>
  <c r="G18" i="67"/>
  <c r="G59" i="67" s="1"/>
  <c r="G93" i="67"/>
  <c r="K28" i="68"/>
  <c r="AA7" i="69"/>
  <c r="F7" i="69"/>
  <c r="T7" i="69"/>
  <c r="N7" i="69"/>
  <c r="L18" i="67"/>
  <c r="L59" i="67" s="1"/>
  <c r="L93" i="67"/>
  <c r="E18" i="67"/>
  <c r="E59" i="67" s="1"/>
  <c r="E93" i="67"/>
  <c r="F93" i="67"/>
  <c r="F18" i="67"/>
  <c r="F59" i="67" s="1"/>
  <c r="AB18" i="67"/>
  <c r="AB59" i="67" s="1"/>
  <c r="AB93" i="67"/>
  <c r="I18" i="67"/>
  <c r="I59" i="67" s="1"/>
  <c r="I93" i="67"/>
  <c r="AF93" i="67"/>
  <c r="AF18" i="67"/>
  <c r="AF59" i="67" s="1"/>
  <c r="AE7" i="69"/>
  <c r="S7" i="67"/>
  <c r="S58" i="67" s="1"/>
  <c r="Q7" i="69"/>
  <c r="J613" i="5"/>
  <c r="J659" i="5" s="1"/>
  <c r="J65" i="44" s="1"/>
  <c r="V524" i="1"/>
  <c r="AB5" i="3"/>
  <c r="X257" i="3"/>
  <c r="Y92" i="67" s="1"/>
  <c r="Q555" i="5"/>
  <c r="AD604" i="5"/>
  <c r="AD658" i="5" s="1"/>
  <c r="AD45" i="44" s="1"/>
  <c r="W599" i="41"/>
  <c r="W597" i="41" s="1"/>
  <c r="Z456" i="1"/>
  <c r="AC580" i="3"/>
  <c r="AC637" i="3" s="1"/>
  <c r="AD28" i="69"/>
  <c r="AD28" i="67"/>
  <c r="AB579" i="3"/>
  <c r="AB636" i="3" s="1"/>
  <c r="AC27" i="69"/>
  <c r="AC27" i="67"/>
  <c r="AB580" i="3"/>
  <c r="AB637" i="3" s="1"/>
  <c r="AC28" i="69"/>
  <c r="AC28" i="67"/>
  <c r="S25" i="69"/>
  <c r="S24" i="69" s="1"/>
  <c r="S59" i="69" s="1"/>
  <c r="S25" i="67"/>
  <c r="S94" i="67" s="1"/>
  <c r="J25" i="69"/>
  <c r="J25" i="67"/>
  <c r="J94" i="67" s="1"/>
  <c r="U269" i="3"/>
  <c r="U543" i="3" s="1"/>
  <c r="D301" i="3"/>
  <c r="D300" i="3" s="1"/>
  <c r="O28" i="69"/>
  <c r="O28" i="67"/>
  <c r="H559" i="3"/>
  <c r="H626" i="3" s="1"/>
  <c r="E580" i="3"/>
  <c r="E637" i="3" s="1"/>
  <c r="F28" i="69"/>
  <c r="F28" i="67"/>
  <c r="T580" i="3"/>
  <c r="T637" i="3" s="1"/>
  <c r="U28" i="69"/>
  <c r="U28" i="67"/>
  <c r="X122" i="3"/>
  <c r="AB399" i="3"/>
  <c r="V580" i="3"/>
  <c r="V637" i="3" s="1"/>
  <c r="W28" i="69"/>
  <c r="W28" i="67"/>
  <c r="Y580" i="3"/>
  <c r="Y637" i="3" s="1"/>
  <c r="Z28" i="69"/>
  <c r="Z28" i="67"/>
  <c r="F269" i="3"/>
  <c r="F543" i="3" s="1"/>
  <c r="V577" i="3"/>
  <c r="V634" i="3" s="1"/>
  <c r="W25" i="69"/>
  <c r="W25" i="67"/>
  <c r="W94" i="67" s="1"/>
  <c r="F32" i="66"/>
  <c r="S257" i="1"/>
  <c r="S191" i="1" s="1"/>
  <c r="X577" i="3"/>
  <c r="X634" i="3" s="1"/>
  <c r="Y25" i="69"/>
  <c r="Y24" i="69" s="1"/>
  <c r="Y25" i="67"/>
  <c r="AE579" i="3"/>
  <c r="AE636" i="3" s="1"/>
  <c r="AF27" i="69"/>
  <c r="AF27" i="67"/>
  <c r="AF24" i="67" s="1"/>
  <c r="AF60" i="67" s="1"/>
  <c r="X27" i="69"/>
  <c r="X27" i="67"/>
  <c r="AE27" i="69"/>
  <c r="AE24" i="69" s="1"/>
  <c r="AE59" i="69" s="1"/>
  <c r="AE27" i="67"/>
  <c r="AE24" i="67" s="1"/>
  <c r="AE60" i="67" s="1"/>
  <c r="T565" i="3"/>
  <c r="T628" i="3" s="1"/>
  <c r="G580" i="3"/>
  <c r="G637" i="3" s="1"/>
  <c r="H28" i="69"/>
  <c r="H28" i="67"/>
  <c r="J580" i="3"/>
  <c r="J637" i="3" s="1"/>
  <c r="K28" i="69"/>
  <c r="K28" i="67"/>
  <c r="D93" i="67"/>
  <c r="D18" i="67"/>
  <c r="D59" i="67" s="1"/>
  <c r="M7" i="67"/>
  <c r="M58" i="67" s="1"/>
  <c r="N93" i="67"/>
  <c r="N18" i="67"/>
  <c r="N59" i="67" s="1"/>
  <c r="AF7" i="69"/>
  <c r="G24" i="66"/>
  <c r="Q24" i="67"/>
  <c r="Q60" i="67" s="1"/>
  <c r="O7" i="67"/>
  <c r="O58" i="67" s="1"/>
  <c r="AE636" i="2"/>
  <c r="AE633" i="2" s="1"/>
  <c r="AE661" i="2" s="1"/>
  <c r="AE104" i="44" s="1"/>
  <c r="AE576" i="2"/>
  <c r="X57" i="69"/>
  <c r="AD93" i="67"/>
  <c r="AD18" i="67"/>
  <c r="AD59" i="67" s="1"/>
  <c r="AA18" i="67"/>
  <c r="AA59" i="67" s="1"/>
  <c r="AA93" i="67"/>
  <c r="T93" i="67"/>
  <c r="T18" i="67"/>
  <c r="T59" i="67" s="1"/>
  <c r="Q18" i="67"/>
  <c r="Q59" i="67" s="1"/>
  <c r="K28" i="66"/>
  <c r="Z7" i="69"/>
  <c r="K18" i="67"/>
  <c r="K59" i="67" s="1"/>
  <c r="K93" i="67"/>
  <c r="S18" i="67"/>
  <c r="S59" i="67" s="1"/>
  <c r="S93" i="67"/>
  <c r="S7" i="69"/>
  <c r="P257" i="3"/>
  <c r="Q92" i="67" s="1"/>
  <c r="L555" i="5"/>
  <c r="S555" i="65"/>
  <c r="U25" i="69"/>
  <c r="U25" i="67"/>
  <c r="L580" i="3"/>
  <c r="L637" i="3" s="1"/>
  <c r="M28" i="69"/>
  <c r="M28" i="67"/>
  <c r="I30" i="67"/>
  <c r="F25" i="69"/>
  <c r="F25" i="67"/>
  <c r="F94" i="67" s="1"/>
  <c r="Q580" i="3"/>
  <c r="Q637" i="3" s="1"/>
  <c r="R28" i="69"/>
  <c r="R24" i="69" s="1"/>
  <c r="R28" i="67"/>
  <c r="AC25" i="69"/>
  <c r="AC25" i="67"/>
  <c r="L27" i="69"/>
  <c r="L24" i="69" s="1"/>
  <c r="L27" i="67"/>
  <c r="L24" i="67" s="1"/>
  <c r="L60" i="67" s="1"/>
  <c r="D580" i="3"/>
  <c r="D637" i="3" s="1"/>
  <c r="E28" i="69"/>
  <c r="E28" i="67"/>
  <c r="X478" i="3"/>
  <c r="X606" i="3" s="1"/>
  <c r="N25" i="69"/>
  <c r="N25" i="67"/>
  <c r="N94" i="67" s="1"/>
  <c r="I580" i="3"/>
  <c r="I637" i="3" s="1"/>
  <c r="J28" i="69"/>
  <c r="J28" i="67"/>
  <c r="F577" i="3"/>
  <c r="F634" i="3" s="1"/>
  <c r="G25" i="69"/>
  <c r="G24" i="69" s="1"/>
  <c r="G59" i="69" s="1"/>
  <c r="G25" i="67"/>
  <c r="H25" i="69"/>
  <c r="H25" i="67"/>
  <c r="I27" i="69"/>
  <c r="I24" i="69" s="1"/>
  <c r="I59" i="69" s="1"/>
  <c r="I27" i="67"/>
  <c r="I24" i="67" s="1"/>
  <c r="I60" i="67" s="1"/>
  <c r="M579" i="3"/>
  <c r="M636" i="3" s="1"/>
  <c r="N27" i="69"/>
  <c r="N27" i="67"/>
  <c r="Y463" i="3"/>
  <c r="Y602" i="3" s="1"/>
  <c r="U579" i="3"/>
  <c r="U636" i="3" s="1"/>
  <c r="V27" i="69"/>
  <c r="V27" i="67"/>
  <c r="AC613" i="1"/>
  <c r="AC659" i="1" s="1"/>
  <c r="AC66" i="44" s="1"/>
  <c r="L191" i="5"/>
  <c r="L4" i="5" s="1"/>
  <c r="U349" i="3"/>
  <c r="T25" i="69"/>
  <c r="T25" i="67"/>
  <c r="T94" i="67" s="1"/>
  <c r="J579" i="3"/>
  <c r="J636" i="3" s="1"/>
  <c r="K27" i="69"/>
  <c r="K27" i="67"/>
  <c r="S580" i="3"/>
  <c r="S637" i="3" s="1"/>
  <c r="T28" i="69"/>
  <c r="T28" i="67"/>
  <c r="M7" i="69"/>
  <c r="V93" i="67"/>
  <c r="V18" i="67"/>
  <c r="V59" i="67" s="1"/>
  <c r="O7" i="69"/>
  <c r="K25" i="66"/>
  <c r="R9" i="66" s="1"/>
  <c r="S9" i="66" s="1"/>
  <c r="F24" i="66"/>
  <c r="Z93" i="67"/>
  <c r="Z18" i="67"/>
  <c r="Z59" i="67" s="1"/>
  <c r="D7" i="67"/>
  <c r="D58" i="67" s="1"/>
  <c r="R93" i="67"/>
  <c r="R18" i="67"/>
  <c r="R59" i="67" s="1"/>
  <c r="I7" i="67"/>
  <c r="I58" i="67" s="1"/>
  <c r="K57" i="69"/>
  <c r="K12" i="68"/>
  <c r="K11" i="68" s="1"/>
  <c r="D11" i="68"/>
  <c r="D7" i="68" s="1"/>
  <c r="AE18" i="67"/>
  <c r="AE59" i="67" s="1"/>
  <c r="AE93" i="67"/>
  <c r="W7" i="67"/>
  <c r="W58" i="67" s="1"/>
  <c r="G7" i="67"/>
  <c r="G58" i="67" s="1"/>
  <c r="G29" i="66"/>
  <c r="K31" i="66"/>
  <c r="R10" i="66" s="1"/>
  <c r="S10" i="66" s="1"/>
  <c r="U7" i="67"/>
  <c r="U58" i="67" s="1"/>
  <c r="D18" i="68"/>
  <c r="K19" i="68"/>
  <c r="K18" i="68" s="1"/>
  <c r="N6" i="68" s="1"/>
  <c r="P7" i="69"/>
  <c r="K17" i="68"/>
  <c r="AD7" i="69"/>
  <c r="O577" i="3"/>
  <c r="O425" i="3"/>
  <c r="S425" i="3"/>
  <c r="S577" i="3"/>
  <c r="AD555" i="1"/>
  <c r="I391" i="3"/>
  <c r="I4" i="1"/>
  <c r="AD624" i="1"/>
  <c r="AD660" i="1" s="1"/>
  <c r="AD86" i="44" s="1"/>
  <c r="I562" i="3"/>
  <c r="I627" i="3" s="1"/>
  <c r="AB624" i="1"/>
  <c r="AB660" i="1" s="1"/>
  <c r="AB86" i="44" s="1"/>
  <c r="D297" i="5"/>
  <c r="D4" i="5" s="1"/>
  <c r="Y349" i="3"/>
  <c r="D349" i="3"/>
  <c r="D299" i="3" s="1"/>
  <c r="I349" i="3"/>
  <c r="T4" i="65"/>
  <c r="AB565" i="3"/>
  <c r="AB628" i="3" s="1"/>
  <c r="G399" i="3"/>
  <c r="T399" i="3"/>
  <c r="U455" i="65"/>
  <c r="U453" i="65" s="1"/>
  <c r="M562" i="3"/>
  <c r="M627" i="3" s="1"/>
  <c r="AC559" i="3"/>
  <c r="AC626" i="3" s="1"/>
  <c r="I561" i="3"/>
  <c r="I559" i="3" s="1"/>
  <c r="I626" i="3" s="1"/>
  <c r="I383" i="3"/>
  <c r="AA367" i="3"/>
  <c r="AA558" i="3" s="1"/>
  <c r="O367" i="3"/>
  <c r="O558" i="3" s="1"/>
  <c r="W455" i="65"/>
  <c r="W453" i="65" s="1"/>
  <c r="I555" i="65"/>
  <c r="I455" i="65" s="1"/>
  <c r="X297" i="2"/>
  <c r="O570" i="3"/>
  <c r="O568" i="3" s="1"/>
  <c r="O629" i="3" s="1"/>
  <c r="O407" i="3"/>
  <c r="I297" i="2"/>
  <c r="I4" i="2" s="1"/>
  <c r="AB367" i="3"/>
  <c r="AB558" i="3" s="1"/>
  <c r="J556" i="2"/>
  <c r="J625" i="2" s="1"/>
  <c r="J624" i="2" s="1"/>
  <c r="J660" i="2" s="1"/>
  <c r="AB556" i="2"/>
  <c r="R367" i="3"/>
  <c r="R558" i="3" s="1"/>
  <c r="D367" i="3"/>
  <c r="D558" i="3" s="1"/>
  <c r="H557" i="2"/>
  <c r="H556" i="2" s="1"/>
  <c r="H555" i="2" s="1"/>
  <c r="O298" i="2"/>
  <c r="O297" i="2" s="1"/>
  <c r="O4" i="2" s="1"/>
  <c r="Y4" i="2"/>
  <c r="Q298" i="2"/>
  <c r="Q297" i="2" s="1"/>
  <c r="Q4" i="2" s="1"/>
  <c r="AD299" i="2"/>
  <c r="S349" i="3"/>
  <c r="V557" i="2"/>
  <c r="V556" i="2" s="1"/>
  <c r="V625" i="2" s="1"/>
  <c r="V624" i="2" s="1"/>
  <c r="V660" i="2" s="1"/>
  <c r="V298" i="2"/>
  <c r="V297" i="2" s="1"/>
  <c r="E299" i="2"/>
  <c r="E557" i="2" s="1"/>
  <c r="E556" i="2" s="1"/>
  <c r="R557" i="2"/>
  <c r="R556" i="2" s="1"/>
  <c r="R298" i="2"/>
  <c r="R297" i="2" s="1"/>
  <c r="R4" i="2" s="1"/>
  <c r="V567" i="3"/>
  <c r="V565" i="3" s="1"/>
  <c r="V628" i="3" s="1"/>
  <c r="V399" i="3"/>
  <c r="U297" i="2"/>
  <c r="Q624" i="5"/>
  <c r="Q660" i="5" s="1"/>
  <c r="Q85" i="44" s="1"/>
  <c r="F555" i="1"/>
  <c r="L624" i="5"/>
  <c r="L660" i="5" s="1"/>
  <c r="L85" i="44" s="1"/>
  <c r="I4" i="65"/>
  <c r="AD407" i="3"/>
  <c r="N349" i="3"/>
  <c r="H567" i="3"/>
  <c r="H565" i="3" s="1"/>
  <c r="H628" i="3" s="1"/>
  <c r="H399" i="3"/>
  <c r="P570" i="3"/>
  <c r="P568" i="3" s="1"/>
  <c r="P629" i="3" s="1"/>
  <c r="P407" i="3"/>
  <c r="Y415" i="3"/>
  <c r="C570" i="3"/>
  <c r="C568" i="3" s="1"/>
  <c r="C629" i="3" s="1"/>
  <c r="C407" i="3"/>
  <c r="AA297" i="2"/>
  <c r="W555" i="5"/>
  <c r="F298" i="2"/>
  <c r="F297" i="2" s="1"/>
  <c r="K555" i="5"/>
  <c r="AB298" i="2"/>
  <c r="AB297" i="2" s="1"/>
  <c r="AB4" i="2" s="1"/>
  <c r="X455" i="65"/>
  <c r="X453" i="65" s="1"/>
  <c r="D4" i="65"/>
  <c r="AD4" i="1"/>
  <c r="U299" i="3"/>
  <c r="U557" i="3" s="1"/>
  <c r="AD367" i="3"/>
  <c r="AD558" i="3" s="1"/>
  <c r="AD568" i="3"/>
  <c r="AD629" i="3" s="1"/>
  <c r="K349" i="3"/>
  <c r="Z570" i="3"/>
  <c r="Z568" i="3" s="1"/>
  <c r="Z629" i="3" s="1"/>
  <c r="Z407" i="3"/>
  <c r="Y570" i="3"/>
  <c r="Y568" i="3" s="1"/>
  <c r="Y629" i="3" s="1"/>
  <c r="Y407" i="3"/>
  <c r="M567" i="3"/>
  <c r="M565" i="3" s="1"/>
  <c r="M628" i="3" s="1"/>
  <c r="M399" i="3"/>
  <c r="Y571" i="3"/>
  <c r="Y630" i="3" s="1"/>
  <c r="S298" i="2"/>
  <c r="S297" i="2" s="1"/>
  <c r="S4" i="2" s="1"/>
  <c r="W624" i="5"/>
  <c r="W660" i="5" s="1"/>
  <c r="W85" i="44" s="1"/>
  <c r="N555" i="5"/>
  <c r="J297" i="2"/>
  <c r="J4" i="2" s="1"/>
  <c r="K624" i="5"/>
  <c r="K660" i="5" s="1"/>
  <c r="K85" i="44" s="1"/>
  <c r="Q455" i="65"/>
  <c r="Q453" i="65" s="1"/>
  <c r="AA301" i="3"/>
  <c r="AA300" i="3" s="1"/>
  <c r="AA299" i="3" s="1"/>
  <c r="E383" i="3"/>
  <c r="Y367" i="3"/>
  <c r="Y558" i="3" s="1"/>
  <c r="AC568" i="3"/>
  <c r="AC629" i="3" s="1"/>
  <c r="S415" i="3"/>
  <c r="C567" i="3"/>
  <c r="C565" i="3" s="1"/>
  <c r="C628" i="3" s="1"/>
  <c r="C399" i="3"/>
  <c r="D570" i="3"/>
  <c r="D568" i="3" s="1"/>
  <c r="D629" i="3" s="1"/>
  <c r="D407" i="3"/>
  <c r="AA573" i="3"/>
  <c r="AA571" i="3" s="1"/>
  <c r="AA630" i="3" s="1"/>
  <c r="AA415" i="3"/>
  <c r="AB407" i="3"/>
  <c r="E613" i="1"/>
  <c r="E659" i="1" s="1"/>
  <c r="E66" i="44" s="1"/>
  <c r="V613" i="1"/>
  <c r="V659" i="1" s="1"/>
  <c r="V66" i="44" s="1"/>
  <c r="U257" i="1"/>
  <c r="U191" i="1" s="1"/>
  <c r="U4" i="1" s="1"/>
  <c r="G524" i="1"/>
  <c r="Z257" i="1"/>
  <c r="Z191" i="1" s="1"/>
  <c r="Z4" i="1" s="1"/>
  <c r="K524" i="1"/>
  <c r="O257" i="1"/>
  <c r="O191" i="1" s="1"/>
  <c r="O4" i="1" s="1"/>
  <c r="Q257" i="3"/>
  <c r="H191" i="1"/>
  <c r="S617" i="1"/>
  <c r="S613" i="1" s="1"/>
  <c r="S659" i="1" s="1"/>
  <c r="S66" i="44" s="1"/>
  <c r="S71" i="44" s="1"/>
  <c r="S524" i="1"/>
  <c r="I613" i="1"/>
  <c r="I659" i="1" s="1"/>
  <c r="I66" i="44" s="1"/>
  <c r="L191" i="1"/>
  <c r="L4" i="1" s="1"/>
  <c r="O613" i="1"/>
  <c r="O659" i="1" s="1"/>
  <c r="O66" i="44" s="1"/>
  <c r="O71" i="44" s="1"/>
  <c r="J191" i="1"/>
  <c r="J4" i="1" s="1"/>
  <c r="Q524" i="1"/>
  <c r="Q191" i="1"/>
  <c r="Q4" i="1" s="1"/>
  <c r="C191" i="1"/>
  <c r="F613" i="1"/>
  <c r="F659" i="1" s="1"/>
  <c r="F66" i="44" s="1"/>
  <c r="C613" i="1"/>
  <c r="C659" i="1" s="1"/>
  <c r="C66" i="44" s="1"/>
  <c r="C71" i="44" s="1"/>
  <c r="P613" i="1"/>
  <c r="P659" i="1" s="1"/>
  <c r="P66" i="44" s="1"/>
  <c r="P191" i="1"/>
  <c r="O524" i="1"/>
  <c r="R615" i="1"/>
  <c r="R613" i="1" s="1"/>
  <c r="R659" i="1" s="1"/>
  <c r="R66" i="44" s="1"/>
  <c r="AE615" i="1"/>
  <c r="AE613" i="1" s="1"/>
  <c r="AE659" i="1" s="1"/>
  <c r="AE66" i="44" s="1"/>
  <c r="AE524" i="1"/>
  <c r="AC524" i="1"/>
  <c r="AC455" i="1" s="1"/>
  <c r="S4" i="1"/>
  <c r="X191" i="1"/>
  <c r="X4" i="1" s="1"/>
  <c r="AE191" i="1"/>
  <c r="C524" i="1"/>
  <c r="Y191" i="1"/>
  <c r="Y4" i="1" s="1"/>
  <c r="H524" i="1"/>
  <c r="H455" i="1" s="1"/>
  <c r="F524" i="1"/>
  <c r="AC613" i="5"/>
  <c r="AC659" i="5" s="1"/>
  <c r="AC65" i="44" s="1"/>
  <c r="U613" i="5"/>
  <c r="U659" i="5" s="1"/>
  <c r="U65" i="44" s="1"/>
  <c r="R524" i="5"/>
  <c r="T524" i="5"/>
  <c r="R613" i="5"/>
  <c r="R659" i="5" s="1"/>
  <c r="R65" i="44" s="1"/>
  <c r="S4" i="5"/>
  <c r="K615" i="5"/>
  <c r="K613" i="5" s="1"/>
  <c r="K659" i="5" s="1"/>
  <c r="K65" i="44" s="1"/>
  <c r="K71" i="44" s="1"/>
  <c r="K524" i="5"/>
  <c r="AA4" i="5"/>
  <c r="U524" i="5"/>
  <c r="S524" i="5"/>
  <c r="X615" i="5"/>
  <c r="X613" i="5" s="1"/>
  <c r="X659" i="5" s="1"/>
  <c r="X65" i="44" s="1"/>
  <c r="X524" i="5"/>
  <c r="Z615" i="5"/>
  <c r="Z613" i="5" s="1"/>
  <c r="Z659" i="5" s="1"/>
  <c r="Z65" i="44" s="1"/>
  <c r="Z524" i="5"/>
  <c r="Q613" i="5"/>
  <c r="Q659" i="5" s="1"/>
  <c r="Q65" i="44" s="1"/>
  <c r="Q71" i="44" s="1"/>
  <c r="W613" i="5"/>
  <c r="W659" i="5" s="1"/>
  <c r="W65" i="44" s="1"/>
  <c r="L524" i="5"/>
  <c r="F613" i="5"/>
  <c r="F659" i="5" s="1"/>
  <c r="F65" i="44" s="1"/>
  <c r="L613" i="5"/>
  <c r="L659" i="5" s="1"/>
  <c r="L65" i="44" s="1"/>
  <c r="Q524" i="5"/>
  <c r="W524" i="5"/>
  <c r="AE615" i="5"/>
  <c r="AE613" i="5" s="1"/>
  <c r="AE659" i="5" s="1"/>
  <c r="AE65" i="44" s="1"/>
  <c r="AE524" i="5"/>
  <c r="X191" i="5"/>
  <c r="X4" i="5" s="1"/>
  <c r="E524" i="5"/>
  <c r="F524" i="5"/>
  <c r="W191" i="5"/>
  <c r="U191" i="5"/>
  <c r="Y524" i="5"/>
  <c r="AC191" i="5"/>
  <c r="AC4" i="5" s="1"/>
  <c r="E191" i="5"/>
  <c r="N614" i="5"/>
  <c r="N613" i="5" s="1"/>
  <c r="N659" i="5" s="1"/>
  <c r="N65" i="44" s="1"/>
  <c r="N524" i="5"/>
  <c r="P614" i="5"/>
  <c r="P613" i="5" s="1"/>
  <c r="P659" i="5" s="1"/>
  <c r="P65" i="44" s="1"/>
  <c r="P524" i="5"/>
  <c r="I524" i="5"/>
  <c r="I614" i="5"/>
  <c r="I613" i="5" s="1"/>
  <c r="I659" i="5" s="1"/>
  <c r="I65" i="44" s="1"/>
  <c r="C4" i="5"/>
  <c r="AA620" i="2"/>
  <c r="AA613" i="2" s="1"/>
  <c r="AA659" i="2" s="1"/>
  <c r="AA64" i="44" s="1"/>
  <c r="AA524" i="2"/>
  <c r="V620" i="2"/>
  <c r="V613" i="2" s="1"/>
  <c r="V659" i="2" s="1"/>
  <c r="V64" i="44" s="1"/>
  <c r="V71" i="44" s="1"/>
  <c r="V524" i="2"/>
  <c r="AD615" i="5"/>
  <c r="AD613" i="5" s="1"/>
  <c r="AD659" i="5" s="1"/>
  <c r="AD65" i="44" s="1"/>
  <c r="AD71" i="44" s="1"/>
  <c r="AD524" i="5"/>
  <c r="W615" i="1"/>
  <c r="W613" i="1" s="1"/>
  <c r="W659" i="1" s="1"/>
  <c r="W66" i="44" s="1"/>
  <c r="W524" i="1"/>
  <c r="D615" i="5"/>
  <c r="D613" i="5" s="1"/>
  <c r="D659" i="5" s="1"/>
  <c r="D65" i="44" s="1"/>
  <c r="D71" i="44" s="1"/>
  <c r="D524" i="5"/>
  <c r="T543" i="1"/>
  <c r="T541" i="1" s="1"/>
  <c r="T257" i="1"/>
  <c r="T191" i="1" s="1"/>
  <c r="T4" i="1" s="1"/>
  <c r="N543" i="1"/>
  <c r="N541" i="1" s="1"/>
  <c r="N257" i="1"/>
  <c r="N191" i="1" s="1"/>
  <c r="N4" i="1" s="1"/>
  <c r="Q658" i="39"/>
  <c r="Q599" i="39"/>
  <c r="Q597" i="39" s="1"/>
  <c r="F610" i="39"/>
  <c r="F604" i="39" s="1"/>
  <c r="F471" i="39"/>
  <c r="F455" i="39" s="1"/>
  <c r="F453" i="39" s="1"/>
  <c r="AB453" i="39"/>
  <c r="M599" i="39"/>
  <c r="M597" i="39" s="1"/>
  <c r="M658" i="39"/>
  <c r="M656" i="39" s="1"/>
  <c r="E160" i="3"/>
  <c r="E509" i="3"/>
  <c r="E508" i="3" s="1"/>
  <c r="E610" i="3" s="1"/>
  <c r="J610" i="39"/>
  <c r="J604" i="39" s="1"/>
  <c r="J471" i="39"/>
  <c r="J455" i="39" s="1"/>
  <c r="J453" i="39" s="1"/>
  <c r="I610" i="39"/>
  <c r="I604" i="39" s="1"/>
  <c r="I471" i="39"/>
  <c r="I455" i="39" s="1"/>
  <c r="I453" i="39" s="1"/>
  <c r="K604" i="5"/>
  <c r="K658" i="5" s="1"/>
  <c r="K45" i="44" s="1"/>
  <c r="S471" i="5"/>
  <c r="Q599" i="41"/>
  <c r="Q597" i="41" s="1"/>
  <c r="U599" i="39"/>
  <c r="U597" i="39" s="1"/>
  <c r="D471" i="5"/>
  <c r="AD610" i="39"/>
  <c r="AD604" i="39" s="1"/>
  <c r="AD471" i="39"/>
  <c r="AD455" i="39" s="1"/>
  <c r="AD453" i="39" s="1"/>
  <c r="J160" i="3"/>
  <c r="J509" i="3"/>
  <c r="J508" i="3" s="1"/>
  <c r="J610" i="3" s="1"/>
  <c r="O610" i="39"/>
  <c r="O604" i="39" s="1"/>
  <c r="O471" i="39"/>
  <c r="O455" i="39" s="1"/>
  <c r="O453" i="39" s="1"/>
  <c r="K471" i="5"/>
  <c r="S604" i="5"/>
  <c r="S658" i="5" s="1"/>
  <c r="S45" i="44" s="1"/>
  <c r="D604" i="5"/>
  <c r="D658" i="5" s="1"/>
  <c r="D45" i="44" s="1"/>
  <c r="V610" i="39"/>
  <c r="V604" i="39" s="1"/>
  <c r="V471" i="39"/>
  <c r="V455" i="39" s="1"/>
  <c r="V453" i="39" s="1"/>
  <c r="Z509" i="3"/>
  <c r="Z508" i="3" s="1"/>
  <c r="Z610" i="3" s="1"/>
  <c r="Z160" i="3"/>
  <c r="V4" i="1"/>
  <c r="N5" i="3"/>
  <c r="Y5" i="3"/>
  <c r="F5" i="1"/>
  <c r="F4" i="1" s="1"/>
  <c r="V5" i="3"/>
  <c r="Q456" i="1"/>
  <c r="AD456" i="1"/>
  <c r="J570" i="3"/>
  <c r="J568" i="3" s="1"/>
  <c r="J629" i="3" s="1"/>
  <c r="J407" i="3"/>
  <c r="G4" i="1"/>
  <c r="E4" i="1"/>
  <c r="V509" i="3"/>
  <c r="V508" i="3" s="1"/>
  <c r="V610" i="3" s="1"/>
  <c r="V160" i="3"/>
  <c r="AD579" i="3"/>
  <c r="AD425" i="3"/>
  <c r="AD160" i="3"/>
  <c r="AD509" i="3"/>
  <c r="AD508" i="3" s="1"/>
  <c r="AD610" i="3" s="1"/>
  <c r="E71" i="44"/>
  <c r="V4" i="5"/>
  <c r="S600" i="5"/>
  <c r="S657" i="5" s="1"/>
  <c r="V456" i="5"/>
  <c r="W5" i="3"/>
  <c r="F5" i="2"/>
  <c r="X5" i="3"/>
  <c r="K5" i="2"/>
  <c r="K4" i="2" s="1"/>
  <c r="D5" i="2"/>
  <c r="E5" i="3"/>
  <c r="P5" i="2"/>
  <c r="I456" i="2"/>
  <c r="H456" i="5"/>
  <c r="H455" i="5" s="1"/>
  <c r="I601" i="2"/>
  <c r="I600" i="2" s="1"/>
  <c r="I657" i="2" s="1"/>
  <c r="Z601" i="1"/>
  <c r="Z600" i="1" s="1"/>
  <c r="Z657" i="1" s="1"/>
  <c r="G5" i="3"/>
  <c r="U5" i="3"/>
  <c r="AD5" i="2"/>
  <c r="H5" i="1"/>
  <c r="H4" i="1" s="1"/>
  <c r="R5" i="5"/>
  <c r="R4" i="5" s="1"/>
  <c r="U5" i="2"/>
  <c r="W579" i="3"/>
  <c r="W425" i="3"/>
  <c r="K571" i="3"/>
  <c r="K630" i="3" s="1"/>
  <c r="AE391" i="3"/>
  <c r="AD301" i="3"/>
  <c r="AD300" i="3" s="1"/>
  <c r="AD299" i="3" s="1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AB617" i="1"/>
  <c r="AB613" i="1" s="1"/>
  <c r="AB659" i="1" s="1"/>
  <c r="AB66" i="44" s="1"/>
  <c r="AB71" i="44" s="1"/>
  <c r="AB524" i="1"/>
  <c r="V301" i="3"/>
  <c r="V300" i="3" s="1"/>
  <c r="K415" i="3"/>
  <c r="F301" i="3"/>
  <c r="F300" i="3" s="1"/>
  <c r="Z615" i="1"/>
  <c r="Z613" i="1" s="1"/>
  <c r="Z659" i="1" s="1"/>
  <c r="Z66" i="44" s="1"/>
  <c r="Z524" i="1"/>
  <c r="H579" i="3"/>
  <c r="H425" i="3"/>
  <c r="AA71" i="44"/>
  <c r="G577" i="3"/>
  <c r="G425" i="3"/>
  <c r="P577" i="3"/>
  <c r="P425" i="3"/>
  <c r="U71" i="44"/>
  <c r="O349" i="3"/>
  <c r="K191" i="1"/>
  <c r="K4" i="1" s="1"/>
  <c r="C455" i="65"/>
  <c r="C453" i="65" s="1"/>
  <c r="M615" i="5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M613" i="5"/>
  <c r="M659" i="5" s="1"/>
  <c r="M65" i="44" s="1"/>
  <c r="M71" i="44" s="1"/>
  <c r="F486" i="3"/>
  <c r="F478" i="3" s="1"/>
  <c r="F606" i="3" s="1"/>
  <c r="F122" i="3"/>
  <c r="R564" i="3"/>
  <c r="R562" i="3" s="1"/>
  <c r="R627" i="3" s="1"/>
  <c r="R391" i="3"/>
  <c r="O122" i="3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D425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T122" i="3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U577" i="3"/>
  <c r="U425" i="3"/>
  <c r="AD486" i="3"/>
  <c r="AD478" i="3" s="1"/>
  <c r="AD122" i="3"/>
  <c r="AE30" i="67" s="1"/>
  <c r="V516" i="3"/>
  <c r="V515" i="3" s="1"/>
  <c r="V611" i="3" s="1"/>
  <c r="V173" i="3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V579" i="3"/>
  <c r="V425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Y541" i="3" s="1"/>
  <c r="Y617" i="3" s="1"/>
  <c r="Y257" i="3"/>
  <c r="Z92" i="67" s="1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Q486" i="3"/>
  <c r="Q478" i="3" s="1"/>
  <c r="Q122" i="3"/>
  <c r="I471" i="41"/>
  <c r="I455" i="41" s="1"/>
  <c r="I453" i="41" s="1"/>
  <c r="I609" i="41"/>
  <c r="I604" i="41" s="1"/>
  <c r="AB577" i="3"/>
  <c r="AB425" i="3"/>
  <c r="K579" i="3"/>
  <c r="K425" i="3"/>
  <c r="C509" i="3"/>
  <c r="C508" i="3" s="1"/>
  <c r="C610" i="3" s="1"/>
  <c r="C160" i="3"/>
  <c r="J577" i="3"/>
  <c r="J425" i="3"/>
  <c r="AB516" i="3"/>
  <c r="AB515" i="3" s="1"/>
  <c r="AB611" i="3" s="1"/>
  <c r="AB173" i="3"/>
  <c r="X349" i="3"/>
  <c r="V573" i="3"/>
  <c r="V571" i="3" s="1"/>
  <c r="V630" i="3" s="1"/>
  <c r="V415" i="3"/>
  <c r="G542" i="3"/>
  <c r="G541" i="3" s="1"/>
  <c r="G617" i="3" s="1"/>
  <c r="G257" i="3"/>
  <c r="H92" i="67" s="1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Q299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C425" i="3"/>
  <c r="AB564" i="3"/>
  <c r="AB562" i="3" s="1"/>
  <c r="AB627" i="3" s="1"/>
  <c r="AB391" i="3"/>
  <c r="C573" i="3"/>
  <c r="C571" i="3" s="1"/>
  <c r="C630" i="3" s="1"/>
  <c r="C415" i="3"/>
  <c r="X579" i="3"/>
  <c r="X425" i="3"/>
  <c r="I517" i="3"/>
  <c r="I515" i="3" s="1"/>
  <c r="I611" i="3" s="1"/>
  <c r="I173" i="3"/>
  <c r="J31" i="67" s="1"/>
  <c r="J96" i="67" s="1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AE530" i="3" s="1"/>
  <c r="AE615" i="3" s="1"/>
  <c r="J542" i="3"/>
  <c r="G4" i="5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H160" i="3"/>
  <c r="H509" i="3"/>
  <c r="H508" i="3" s="1"/>
  <c r="Y577" i="3"/>
  <c r="Y425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AD543" i="3"/>
  <c r="AD541" i="3" s="1"/>
  <c r="AD617" i="3" s="1"/>
  <c r="AD257" i="3"/>
  <c r="AE92" i="67" s="1"/>
  <c r="W561" i="3"/>
  <c r="W559" i="3" s="1"/>
  <c r="W626" i="3" s="1"/>
  <c r="W383" i="3"/>
  <c r="F542" i="3"/>
  <c r="F541" i="3" s="1"/>
  <c r="F617" i="3" s="1"/>
  <c r="F257" i="3"/>
  <c r="G92" i="67" s="1"/>
  <c r="M542" i="3"/>
  <c r="M541" i="3" s="1"/>
  <c r="M617" i="3" s="1"/>
  <c r="M257" i="3"/>
  <c r="N92" i="67" s="1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N580" i="3"/>
  <c r="N425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71" i="44" s="1"/>
  <c r="H524" i="2"/>
  <c r="AA509" i="3"/>
  <c r="AA508" i="3" s="1"/>
  <c r="AA610" i="3" s="1"/>
  <c r="AA160" i="3"/>
  <c r="AA579" i="3"/>
  <c r="AA425" i="3"/>
  <c r="F516" i="3"/>
  <c r="F515" i="3" s="1"/>
  <c r="F173" i="3"/>
  <c r="F111" i="3" s="1"/>
  <c r="AE487" i="3"/>
  <c r="AE122" i="3"/>
  <c r="AF30" i="67" s="1"/>
  <c r="AB478" i="3"/>
  <c r="N509" i="3"/>
  <c r="N508" i="3" s="1"/>
  <c r="N160" i="3"/>
  <c r="C349" i="3"/>
  <c r="N269" i="3"/>
  <c r="J561" i="3"/>
  <c r="J559" i="3" s="1"/>
  <c r="J626" i="3" s="1"/>
  <c r="J383" i="3"/>
  <c r="V542" i="3"/>
  <c r="V541" i="3" s="1"/>
  <c r="V617" i="3" s="1"/>
  <c r="V257" i="3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R301" i="3"/>
  <c r="R300" i="3" s="1"/>
  <c r="E349" i="3"/>
  <c r="L269" i="3"/>
  <c r="L543" i="3" s="1"/>
  <c r="AA516" i="3"/>
  <c r="AA515" i="3" s="1"/>
  <c r="AA611" i="3" s="1"/>
  <c r="AA173" i="3"/>
  <c r="E173" i="3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U541" i="3" s="1"/>
  <c r="U617" i="3" s="1"/>
  <c r="U257" i="3"/>
  <c r="V92" i="67" s="1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AB269" i="3"/>
  <c r="J269" i="3"/>
  <c r="J543" i="3" s="1"/>
  <c r="AE301" i="3"/>
  <c r="AD567" i="3"/>
  <c r="AD565" i="3" s="1"/>
  <c r="AD628" i="3" s="1"/>
  <c r="AD399" i="3"/>
  <c r="G620" i="2"/>
  <c r="G613" i="2" s="1"/>
  <c r="G659" i="2" s="1"/>
  <c r="G64" i="44" s="1"/>
  <c r="G71" i="44" s="1"/>
  <c r="G524" i="2"/>
  <c r="T425" i="3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R509" i="3"/>
  <c r="R508" i="3" s="1"/>
  <c r="R160" i="3"/>
  <c r="R577" i="3"/>
  <c r="R425" i="3"/>
  <c r="I577" i="3"/>
  <c r="I425" i="3"/>
  <c r="Y122" i="3"/>
  <c r="K367" i="3"/>
  <c r="K558" i="3" s="1"/>
  <c r="S564" i="3"/>
  <c r="S562" i="3" s="1"/>
  <c r="S627" i="3" s="1"/>
  <c r="S391" i="3"/>
  <c r="C391" i="3"/>
  <c r="T542" i="3"/>
  <c r="T541" i="3" s="1"/>
  <c r="T617" i="3" s="1"/>
  <c r="T257" i="3"/>
  <c r="U92" i="67" s="1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425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F349" i="3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425" i="3"/>
  <c r="L577" i="3"/>
  <c r="AB573" i="3"/>
  <c r="AB571" i="3" s="1"/>
  <c r="AB630" i="3" s="1"/>
  <c r="AB415" i="3"/>
  <c r="M122" i="3"/>
  <c r="Q173" i="3"/>
  <c r="Q516" i="3"/>
  <c r="Q515" i="3" s="1"/>
  <c r="Q611" i="3" s="1"/>
  <c r="AB122" i="3"/>
  <c r="J518" i="3"/>
  <c r="J515" i="3" s="1"/>
  <c r="J611" i="3" s="1"/>
  <c r="J173" i="3"/>
  <c r="P561" i="3"/>
  <c r="P559" i="3" s="1"/>
  <c r="P626" i="3" s="1"/>
  <c r="P383" i="3"/>
  <c r="T160" i="3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Z299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J301" i="3"/>
  <c r="J300" i="3" s="1"/>
  <c r="F526" i="3"/>
  <c r="F525" i="3" s="1"/>
  <c r="F192" i="3"/>
  <c r="V349" i="3"/>
  <c r="AE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M425" i="3"/>
  <c r="Z367" i="3"/>
  <c r="Z558" i="3" s="1"/>
  <c r="L486" i="3"/>
  <c r="L478" i="3" s="1"/>
  <c r="L122" i="3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M531" i="3"/>
  <c r="M530" i="3" s="1"/>
  <c r="M615" i="3" s="1"/>
  <c r="M216" i="3"/>
  <c r="AC542" i="3"/>
  <c r="AC541" i="3" s="1"/>
  <c r="AC617" i="3" s="1"/>
  <c r="AC257" i="3"/>
  <c r="AD92" i="67" s="1"/>
  <c r="N301" i="3"/>
  <c r="N300" i="3" s="1"/>
  <c r="I301" i="3"/>
  <c r="I300" i="3" s="1"/>
  <c r="I299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S455" i="65"/>
  <c r="S453" i="65" s="1"/>
  <c r="Y455" i="65"/>
  <c r="Y453" i="65" s="1"/>
  <c r="M455" i="65"/>
  <c r="M453" i="65" s="1"/>
  <c r="W509" i="3"/>
  <c r="W508" i="3" s="1"/>
  <c r="W610" i="3" s="1"/>
  <c r="W160" i="3"/>
  <c r="Z173" i="3"/>
  <c r="Z516" i="3"/>
  <c r="Z515" i="3" s="1"/>
  <c r="Z611" i="3" s="1"/>
  <c r="K486" i="3"/>
  <c r="K478" i="3" s="1"/>
  <c r="K122" i="3"/>
  <c r="L509" i="3"/>
  <c r="L508" i="3" s="1"/>
  <c r="L610" i="3" s="1"/>
  <c r="L160" i="3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C542" i="3"/>
  <c r="C541" i="3" s="1"/>
  <c r="C617" i="3" s="1"/>
  <c r="C257" i="3"/>
  <c r="D92" i="67" s="1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S526" i="3"/>
  <c r="S525" i="3" s="1"/>
  <c r="W531" i="3"/>
  <c r="W530" i="3" s="1"/>
  <c r="W615" i="3" s="1"/>
  <c r="W216" i="3"/>
  <c r="C562" i="3"/>
  <c r="C627" i="3" s="1"/>
  <c r="AA542" i="3"/>
  <c r="AA541" i="3" s="1"/>
  <c r="AA617" i="3" s="1"/>
  <c r="AA257" i="3"/>
  <c r="AB92" i="67" s="1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AE425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B509" i="3"/>
  <c r="AB508" i="3" s="1"/>
  <c r="AB610" i="3" s="1"/>
  <c r="W486" i="3"/>
  <c r="W478" i="3" s="1"/>
  <c r="W122" i="3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P509" i="3"/>
  <c r="P508" i="3" s="1"/>
  <c r="P610" i="3" s="1"/>
  <c r="M478" i="3"/>
  <c r="D509" i="3"/>
  <c r="D508" i="3" s="1"/>
  <c r="D160" i="3"/>
  <c r="Z577" i="3"/>
  <c r="Z425" i="3"/>
  <c r="V486" i="3"/>
  <c r="V478" i="3" s="1"/>
  <c r="V122" i="3"/>
  <c r="Q577" i="3"/>
  <c r="Q425" i="3"/>
  <c r="AC509" i="3"/>
  <c r="AC508" i="3" s="1"/>
  <c r="AC610" i="3" s="1"/>
  <c r="AC160" i="3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S299" i="3" s="1"/>
  <c r="Q531" i="3"/>
  <c r="Q530" i="3" s="1"/>
  <c r="Q615" i="3" s="1"/>
  <c r="Q216" i="3"/>
  <c r="G526" i="3"/>
  <c r="G525" i="3" s="1"/>
  <c r="G192" i="3"/>
  <c r="F580" i="3"/>
  <c r="F425" i="3"/>
  <c r="M173" i="3"/>
  <c r="M516" i="3"/>
  <c r="M515" i="3" s="1"/>
  <c r="M611" i="3" s="1"/>
  <c r="U486" i="3"/>
  <c r="U478" i="3" s="1"/>
  <c r="U122" i="3"/>
  <c r="H542" i="3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D541" i="3" s="1"/>
  <c r="D617" i="3" s="1"/>
  <c r="D257" i="3"/>
  <c r="E92" i="67" s="1"/>
  <c r="W542" i="3"/>
  <c r="W541" i="3" s="1"/>
  <c r="W617" i="3" s="1"/>
  <c r="W257" i="3"/>
  <c r="X92" i="67" s="1"/>
  <c r="X301" i="3"/>
  <c r="X300" i="3" s="1"/>
  <c r="Q573" i="3"/>
  <c r="Q571" i="3" s="1"/>
  <c r="Q630" i="3" s="1"/>
  <c r="Q415" i="3"/>
  <c r="Y301" i="3"/>
  <c r="Y300" i="3" s="1"/>
  <c r="Y299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P455" i="65"/>
  <c r="P453" i="65" s="1"/>
  <c r="G455" i="65"/>
  <c r="G453" i="65" s="1"/>
  <c r="AE455" i="65"/>
  <c r="Q657" i="65"/>
  <c r="Q656" i="65" s="1"/>
  <c r="Q654" i="65" s="1"/>
  <c r="Q599" i="65"/>
  <c r="Q597" i="65" s="1"/>
  <c r="G657" i="65"/>
  <c r="G656" i="65" s="1"/>
  <c r="G654" i="65" s="1"/>
  <c r="G599" i="65"/>
  <c r="G597" i="65" s="1"/>
  <c r="AE657" i="65"/>
  <c r="AE656" i="65" s="1"/>
  <c r="AE654" i="65" s="1"/>
  <c r="AE599" i="65"/>
  <c r="J625" i="65"/>
  <c r="J624" i="65" s="1"/>
  <c r="J660" i="65" s="1"/>
  <c r="J555" i="65"/>
  <c r="J455" i="65" s="1"/>
  <c r="AC455" i="65"/>
  <c r="AC453" i="65" s="1"/>
  <c r="Z455" i="65"/>
  <c r="Z453" i="65" s="1"/>
  <c r="D455" i="65"/>
  <c r="D453" i="65" s="1"/>
  <c r="AB657" i="65"/>
  <c r="F4" i="65"/>
  <c r="AA455" i="65"/>
  <c r="AA453" i="65" s="1"/>
  <c r="P657" i="65"/>
  <c r="P656" i="65" s="1"/>
  <c r="P654" i="65" s="1"/>
  <c r="P599" i="65"/>
  <c r="P597" i="65" s="1"/>
  <c r="J657" i="65"/>
  <c r="H625" i="65"/>
  <c r="H624" i="65" s="1"/>
  <c r="H660" i="65" s="1"/>
  <c r="H555" i="65"/>
  <c r="AB625" i="65"/>
  <c r="AB624" i="65" s="1"/>
  <c r="AB660" i="65" s="1"/>
  <c r="AB555" i="65"/>
  <c r="AB455" i="65" s="1"/>
  <c r="AB453" i="65" s="1"/>
  <c r="C657" i="65"/>
  <c r="C656" i="65" s="1"/>
  <c r="C654" i="65" s="1"/>
  <c r="C599" i="65"/>
  <c r="C597" i="65" s="1"/>
  <c r="J4" i="65"/>
  <c r="I657" i="65"/>
  <c r="I656" i="65" s="1"/>
  <c r="I599" i="65"/>
  <c r="AC657" i="65"/>
  <c r="AC656" i="65" s="1"/>
  <c r="AC654" i="65" s="1"/>
  <c r="AC599" i="65"/>
  <c r="AC597" i="65" s="1"/>
  <c r="S657" i="65"/>
  <c r="S656" i="65" s="1"/>
  <c r="S654" i="65" s="1"/>
  <c r="S599" i="65"/>
  <c r="S597" i="65" s="1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Z597" i="65" s="1"/>
  <c r="D657" i="65"/>
  <c r="D656" i="65" s="1"/>
  <c r="D599" i="65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H455" i="65"/>
  <c r="H453" i="65" s="1"/>
  <c r="U657" i="65"/>
  <c r="U656" i="65" s="1"/>
  <c r="U654" i="65" s="1"/>
  <c r="U599" i="65"/>
  <c r="U597" i="65" s="1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E455" i="65"/>
  <c r="E453" i="65" s="1"/>
  <c r="R455" i="65"/>
  <c r="R453" i="65" s="1"/>
  <c r="K455" i="65"/>
  <c r="K453" i="65" s="1"/>
  <c r="V657" i="65"/>
  <c r="V625" i="65"/>
  <c r="V624" i="65" s="1"/>
  <c r="V660" i="65" s="1"/>
  <c r="V555" i="65"/>
  <c r="V455" i="65" s="1"/>
  <c r="T455" i="65"/>
  <c r="T453" i="65" s="1"/>
  <c r="AD657" i="65"/>
  <c r="H657" i="65"/>
  <c r="X657" i="65"/>
  <c r="X656" i="65" s="1"/>
  <c r="X654" i="65" s="1"/>
  <c r="X599" i="65"/>
  <c r="X597" i="65" s="1"/>
  <c r="O657" i="65"/>
  <c r="O656" i="65" s="1"/>
  <c r="O654" i="65" s="1"/>
  <c r="O599" i="65"/>
  <c r="O597" i="65" s="1"/>
  <c r="W657" i="65"/>
  <c r="W656" i="65" s="1"/>
  <c r="W654" i="65" s="1"/>
  <c r="W599" i="65"/>
  <c r="W597" i="65" s="1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T599" i="65"/>
  <c r="T597" i="65" s="1"/>
  <c r="T657" i="65"/>
  <c r="T656" i="65" s="1"/>
  <c r="Y601" i="2"/>
  <c r="Y600" i="2" s="1"/>
  <c r="Y657" i="2" s="1"/>
  <c r="Y456" i="2"/>
  <c r="J456" i="5"/>
  <c r="J455" i="5" s="1"/>
  <c r="S456" i="5"/>
  <c r="M298" i="2"/>
  <c r="M297" i="2" s="1"/>
  <c r="M4" i="2" s="1"/>
  <c r="M557" i="2"/>
  <c r="M556" i="2" s="1"/>
  <c r="AC4" i="1"/>
  <c r="X613" i="1"/>
  <c r="X659" i="1" s="1"/>
  <c r="X66" i="44" s="1"/>
  <c r="K4" i="5"/>
  <c r="M600" i="3"/>
  <c r="M657" i="3" s="1"/>
  <c r="AC456" i="5"/>
  <c r="AC455" i="5" s="1"/>
  <c r="O5" i="5"/>
  <c r="O4" i="5" s="1"/>
  <c r="AE557" i="2"/>
  <c r="AE556" i="2" s="1"/>
  <c r="AE298" i="2"/>
  <c r="AE297" i="2" s="1"/>
  <c r="D34" i="66" s="1"/>
  <c r="K34" i="66" s="1"/>
  <c r="AE601" i="1"/>
  <c r="AE600" i="1" s="1"/>
  <c r="AE456" i="1"/>
  <c r="N658" i="39"/>
  <c r="N599" i="39"/>
  <c r="N597" i="39" s="1"/>
  <c r="X658" i="40"/>
  <c r="X599" i="40"/>
  <c r="X597" i="40" s="1"/>
  <c r="W658" i="39"/>
  <c r="W599" i="39"/>
  <c r="W597" i="39" s="1"/>
  <c r="W600" i="3"/>
  <c r="G601" i="5"/>
  <c r="G600" i="5" s="1"/>
  <c r="G456" i="5"/>
  <c r="G455" i="5" s="1"/>
  <c r="H657" i="5"/>
  <c r="H599" i="5"/>
  <c r="P601" i="2"/>
  <c r="P600" i="2" s="1"/>
  <c r="P456" i="2"/>
  <c r="J601" i="2"/>
  <c r="J600" i="2" s="1"/>
  <c r="J456" i="2"/>
  <c r="AD601" i="2"/>
  <c r="AD600" i="2" s="1"/>
  <c r="AD456" i="2"/>
  <c r="D4" i="1"/>
  <c r="M601" i="1"/>
  <c r="M600" i="1" s="1"/>
  <c r="M456" i="1"/>
  <c r="M455" i="1" s="1"/>
  <c r="I625" i="2"/>
  <c r="I624" i="2" s="1"/>
  <c r="I660" i="2" s="1"/>
  <c r="I555" i="2"/>
  <c r="I455" i="2" s="1"/>
  <c r="I601" i="5"/>
  <c r="I600" i="5" s="1"/>
  <c r="I456" i="5"/>
  <c r="P557" i="2"/>
  <c r="P556" i="2" s="1"/>
  <c r="P298" i="2"/>
  <c r="P297" i="2" s="1"/>
  <c r="AB456" i="3"/>
  <c r="U658" i="40"/>
  <c r="U599" i="40"/>
  <c r="U597" i="40" s="1"/>
  <c r="T658" i="39"/>
  <c r="T599" i="39"/>
  <c r="T597" i="39" s="1"/>
  <c r="T601" i="2"/>
  <c r="T600" i="2" s="1"/>
  <c r="T456" i="2"/>
  <c r="F657" i="2"/>
  <c r="Y613" i="1"/>
  <c r="Y659" i="1" s="1"/>
  <c r="Y66" i="44" s="1"/>
  <c r="Y71" i="44" s="1"/>
  <c r="N601" i="2"/>
  <c r="N600" i="2" s="1"/>
  <c r="N456" i="2"/>
  <c r="W557" i="2"/>
  <c r="W556" i="2" s="1"/>
  <c r="W298" i="2"/>
  <c r="W297" i="2" s="1"/>
  <c r="Z601" i="5"/>
  <c r="Z600" i="5" s="1"/>
  <c r="Z456" i="5"/>
  <c r="Z455" i="5" s="1"/>
  <c r="L601" i="1"/>
  <c r="L600" i="1" s="1"/>
  <c r="L456" i="1"/>
  <c r="AE601" i="5"/>
  <c r="AE600" i="5" s="1"/>
  <c r="AE456" i="5"/>
  <c r="K601" i="3"/>
  <c r="K600" i="3" s="1"/>
  <c r="K456" i="3"/>
  <c r="U601" i="2"/>
  <c r="U600" i="2" s="1"/>
  <c r="U456" i="2"/>
  <c r="AA601" i="2"/>
  <c r="AA600" i="2" s="1"/>
  <c r="AA456" i="2"/>
  <c r="N657" i="5"/>
  <c r="N599" i="5"/>
  <c r="H658" i="39"/>
  <c r="H599" i="39"/>
  <c r="H597" i="39" s="1"/>
  <c r="D658" i="41"/>
  <c r="D599" i="41"/>
  <c r="D597" i="41" s="1"/>
  <c r="AA658" i="39"/>
  <c r="AA599" i="39"/>
  <c r="AA597" i="39" s="1"/>
  <c r="O625" i="2"/>
  <c r="O624" i="2" s="1"/>
  <c r="O660" i="2" s="1"/>
  <c r="O555" i="2"/>
  <c r="AD658" i="40"/>
  <c r="AD599" i="40"/>
  <c r="AD597" i="40" s="1"/>
  <c r="M601" i="2"/>
  <c r="M600" i="2" s="1"/>
  <c r="M456" i="2"/>
  <c r="X601" i="2"/>
  <c r="X600" i="2" s="1"/>
  <c r="X456" i="2"/>
  <c r="T625" i="2"/>
  <c r="T624" i="2" s="1"/>
  <c r="T660" i="2" s="1"/>
  <c r="T84" i="44" s="1"/>
  <c r="T555" i="2"/>
  <c r="G601" i="2"/>
  <c r="G600" i="2" s="1"/>
  <c r="G456" i="2"/>
  <c r="F601" i="3"/>
  <c r="F600" i="3" s="1"/>
  <c r="F456" i="3"/>
  <c r="AC557" i="2"/>
  <c r="AC556" i="2" s="1"/>
  <c r="AC298" i="2"/>
  <c r="AC297" i="2" s="1"/>
  <c r="AD658" i="41"/>
  <c r="AD599" i="41"/>
  <c r="AD597" i="41" s="1"/>
  <c r="Z601" i="3"/>
  <c r="Z600" i="3" s="1"/>
  <c r="Z456" i="3"/>
  <c r="S601" i="2"/>
  <c r="S600" i="2" s="1"/>
  <c r="S456" i="2"/>
  <c r="AC5" i="2"/>
  <c r="X625" i="2"/>
  <c r="X624" i="2" s="1"/>
  <c r="X660" i="2" s="1"/>
  <c r="X555" i="2"/>
  <c r="Y625" i="2"/>
  <c r="Y624" i="2" s="1"/>
  <c r="Y660" i="2" s="1"/>
  <c r="Y555" i="2"/>
  <c r="K658" i="41"/>
  <c r="K599" i="41"/>
  <c r="K597" i="41" s="1"/>
  <c r="E658" i="40"/>
  <c r="E599" i="40"/>
  <c r="E597" i="40" s="1"/>
  <c r="Y658" i="39"/>
  <c r="Y599" i="39"/>
  <c r="Y597" i="39" s="1"/>
  <c r="L456" i="5"/>
  <c r="C601" i="2"/>
  <c r="C600" i="2" s="1"/>
  <c r="C456" i="2"/>
  <c r="Q601" i="5"/>
  <c r="Q600" i="5" s="1"/>
  <c r="Q456" i="5"/>
  <c r="Q455" i="5" s="1"/>
  <c r="R601" i="2"/>
  <c r="R600" i="2" s="1"/>
  <c r="R456" i="2"/>
  <c r="AD455" i="1"/>
  <c r="L5" i="2"/>
  <c r="T5" i="2"/>
  <c r="T4" i="2" s="1"/>
  <c r="T5" i="5"/>
  <c r="T4" i="5" s="1"/>
  <c r="H5" i="2"/>
  <c r="H4" i="2" s="1"/>
  <c r="R601" i="5"/>
  <c r="R600" i="5" s="1"/>
  <c r="R456" i="5"/>
  <c r="J601" i="1"/>
  <c r="J600" i="1" s="1"/>
  <c r="J456" i="1"/>
  <c r="C658" i="39"/>
  <c r="C599" i="39"/>
  <c r="C597" i="39" s="1"/>
  <c r="H658" i="40"/>
  <c r="H599" i="40"/>
  <c r="H597" i="40" s="1"/>
  <c r="S625" i="2"/>
  <c r="S624" i="2" s="1"/>
  <c r="S660" i="2" s="1"/>
  <c r="S555" i="2"/>
  <c r="D601" i="2"/>
  <c r="D600" i="2" s="1"/>
  <c r="D456" i="2"/>
  <c r="F656" i="40"/>
  <c r="F49" i="44"/>
  <c r="M656" i="40"/>
  <c r="M49" i="44"/>
  <c r="AB658" i="41"/>
  <c r="AB599" i="41"/>
  <c r="AB597" i="41" s="1"/>
  <c r="K656" i="39"/>
  <c r="K48" i="44"/>
  <c r="L557" i="2"/>
  <c r="L556" i="2" s="1"/>
  <c r="L298" i="2"/>
  <c r="L297" i="2" s="1"/>
  <c r="D601" i="1"/>
  <c r="D600" i="1" s="1"/>
  <c r="D456" i="1"/>
  <c r="D455" i="1" s="1"/>
  <c r="AB600" i="3"/>
  <c r="R625" i="2"/>
  <c r="R624" i="2" s="1"/>
  <c r="R660" i="2" s="1"/>
  <c r="R555" i="2"/>
  <c r="AC657" i="1"/>
  <c r="X601" i="5"/>
  <c r="X600" i="5" s="1"/>
  <c r="X456" i="5"/>
  <c r="R658" i="41"/>
  <c r="R599" i="41"/>
  <c r="R597" i="41" s="1"/>
  <c r="W658" i="40"/>
  <c r="W599" i="40"/>
  <c r="W597" i="40" s="1"/>
  <c r="AC658" i="41"/>
  <c r="AC599" i="41"/>
  <c r="AC597" i="41" s="1"/>
  <c r="K601" i="1"/>
  <c r="K600" i="1" s="1"/>
  <c r="K456" i="1"/>
  <c r="Q656" i="41"/>
  <c r="Q50" i="44"/>
  <c r="I656" i="40"/>
  <c r="I49" i="44"/>
  <c r="U656" i="39"/>
  <c r="U48" i="44"/>
  <c r="N5" i="2"/>
  <c r="N4" i="2" s="1"/>
  <c r="W4" i="1"/>
  <c r="C557" i="2"/>
  <c r="C556" i="2" s="1"/>
  <c r="C298" i="2"/>
  <c r="C297" i="2" s="1"/>
  <c r="E601" i="3"/>
  <c r="E600" i="3" s="1"/>
  <c r="E456" i="3"/>
  <c r="AD601" i="3"/>
  <c r="AD600" i="3" s="1"/>
  <c r="AD456" i="3"/>
  <c r="K456" i="5"/>
  <c r="Z625" i="2"/>
  <c r="Z624" i="2" s="1"/>
  <c r="Z660" i="2" s="1"/>
  <c r="Z555" i="2"/>
  <c r="G658" i="39"/>
  <c r="G599" i="39"/>
  <c r="G597" i="39" s="1"/>
  <c r="E658" i="41"/>
  <c r="E599" i="41"/>
  <c r="E597" i="41" s="1"/>
  <c r="K658" i="40"/>
  <c r="K599" i="40"/>
  <c r="K597" i="40" s="1"/>
  <c r="AB601" i="5"/>
  <c r="AB600" i="5" s="1"/>
  <c r="AB456" i="5"/>
  <c r="AB455" i="5" s="1"/>
  <c r="F625" i="2"/>
  <c r="F624" i="2" s="1"/>
  <c r="F660" i="2" s="1"/>
  <c r="F555" i="2"/>
  <c r="F455" i="2" s="1"/>
  <c r="X5" i="2"/>
  <c r="X4" i="2" s="1"/>
  <c r="O656" i="40"/>
  <c r="O49" i="44"/>
  <c r="S656" i="40"/>
  <c r="S49" i="44"/>
  <c r="V601" i="2"/>
  <c r="V600" i="2" s="1"/>
  <c r="V456" i="2"/>
  <c r="G601" i="1"/>
  <c r="G600" i="1" s="1"/>
  <c r="G456" i="1"/>
  <c r="D557" i="2"/>
  <c r="D556" i="2" s="1"/>
  <c r="D298" i="2"/>
  <c r="D297" i="2" s="1"/>
  <c r="D4" i="2" s="1"/>
  <c r="J601" i="3"/>
  <c r="J600" i="3" s="1"/>
  <c r="J456" i="3"/>
  <c r="AD5" i="3"/>
  <c r="E5" i="5"/>
  <c r="N4" i="5"/>
  <c r="X658" i="41"/>
  <c r="X599" i="41"/>
  <c r="X597" i="41" s="1"/>
  <c r="G658" i="40"/>
  <c r="G599" i="40"/>
  <c r="G597" i="40" s="1"/>
  <c r="Y658" i="41"/>
  <c r="Y599" i="41"/>
  <c r="Y597" i="41" s="1"/>
  <c r="X601" i="3"/>
  <c r="X600" i="3" s="1"/>
  <c r="X456" i="3"/>
  <c r="L600" i="5"/>
  <c r="Y657" i="1"/>
  <c r="AA5" i="3"/>
  <c r="F601" i="1"/>
  <c r="F600" i="1" s="1"/>
  <c r="F456" i="1"/>
  <c r="AE456" i="2"/>
  <c r="Q625" i="2"/>
  <c r="Q624" i="2" s="1"/>
  <c r="Q660" i="2" s="1"/>
  <c r="Q84" i="44" s="1"/>
  <c r="Q555" i="2"/>
  <c r="AD657" i="1"/>
  <c r="AD599" i="1"/>
  <c r="AD597" i="1" s="1"/>
  <c r="AB625" i="2"/>
  <c r="AB624" i="2" s="1"/>
  <c r="AB660" i="2" s="1"/>
  <c r="AB555" i="2"/>
  <c r="P656" i="40"/>
  <c r="P49" i="44"/>
  <c r="Z656" i="40"/>
  <c r="Z49" i="44"/>
  <c r="H656" i="41"/>
  <c r="H50" i="44"/>
  <c r="L656" i="41"/>
  <c r="L50" i="44"/>
  <c r="V658" i="41"/>
  <c r="V599" i="41"/>
  <c r="V597" i="41" s="1"/>
  <c r="J5" i="3"/>
  <c r="U625" i="2"/>
  <c r="U624" i="2" s="1"/>
  <c r="U660" i="2" s="1"/>
  <c r="U555" i="2"/>
  <c r="H601" i="2"/>
  <c r="H600" i="2" s="1"/>
  <c r="H456" i="2"/>
  <c r="W601" i="5"/>
  <c r="W600" i="5" s="1"/>
  <c r="W456" i="5"/>
  <c r="Q5" i="3"/>
  <c r="G557" i="2"/>
  <c r="G556" i="2" s="1"/>
  <c r="G298" i="2"/>
  <c r="G297" i="2" s="1"/>
  <c r="W601" i="2"/>
  <c r="W600" i="2" s="1"/>
  <c r="W456" i="2"/>
  <c r="AA625" i="2"/>
  <c r="AA624" i="2" s="1"/>
  <c r="AA660" i="2" s="1"/>
  <c r="AA555" i="2"/>
  <c r="AD5" i="5"/>
  <c r="AD4" i="5" s="1"/>
  <c r="D658" i="39"/>
  <c r="D599" i="39"/>
  <c r="D597" i="39" s="1"/>
  <c r="R658" i="40"/>
  <c r="R599" i="40"/>
  <c r="R597" i="40" s="1"/>
  <c r="T601" i="5"/>
  <c r="T600" i="5" s="1"/>
  <c r="T456" i="5"/>
  <c r="AB4" i="1"/>
  <c r="E455" i="1"/>
  <c r="P601" i="5"/>
  <c r="P600" i="5" s="1"/>
  <c r="P456" i="5"/>
  <c r="AA601" i="5"/>
  <c r="AA600" i="5" s="1"/>
  <c r="AA456" i="5"/>
  <c r="AA455" i="5" s="1"/>
  <c r="Y601" i="3"/>
  <c r="Y600" i="3" s="1"/>
  <c r="P5" i="3"/>
  <c r="J600" i="5"/>
  <c r="M658" i="41"/>
  <c r="M599" i="41"/>
  <c r="M597" i="41" s="1"/>
  <c r="AA658" i="40"/>
  <c r="AA599" i="40"/>
  <c r="AA597" i="40" s="1"/>
  <c r="AA658" i="41"/>
  <c r="AA599" i="41"/>
  <c r="AA597" i="41" s="1"/>
  <c r="L524" i="1"/>
  <c r="H4" i="5"/>
  <c r="G601" i="3"/>
  <c r="G600" i="3" s="1"/>
  <c r="G456" i="3"/>
  <c r="J555" i="2"/>
  <c r="AC600" i="5"/>
  <c r="C601" i="5"/>
  <c r="C600" i="5" s="1"/>
  <c r="C456" i="5"/>
  <c r="C455" i="5" s="1"/>
  <c r="C453" i="5" s="1"/>
  <c r="F5" i="5"/>
  <c r="F4" i="5" s="1"/>
  <c r="U658" i="41"/>
  <c r="U599" i="41"/>
  <c r="U597" i="41" s="1"/>
  <c r="Z4" i="2"/>
  <c r="U601" i="1"/>
  <c r="U600" i="1" s="1"/>
  <c r="U456" i="1"/>
  <c r="U455" i="1" s="1"/>
  <c r="W601" i="1"/>
  <c r="W600" i="1" s="1"/>
  <c r="W456" i="1"/>
  <c r="O601" i="5"/>
  <c r="O600" i="5" s="1"/>
  <c r="O456" i="5"/>
  <c r="O455" i="5" s="1"/>
  <c r="E601" i="5"/>
  <c r="E600" i="5" s="1"/>
  <c r="E456" i="5"/>
  <c r="K600" i="5"/>
  <c r="Q658" i="40"/>
  <c r="Q599" i="40"/>
  <c r="Q597" i="40" s="1"/>
  <c r="M601" i="5"/>
  <c r="M600" i="5" s="1"/>
  <c r="M456" i="5"/>
  <c r="M455" i="5" s="1"/>
  <c r="I455" i="1"/>
  <c r="V4" i="2"/>
  <c r="R5" i="3"/>
  <c r="L601" i="3"/>
  <c r="L600" i="3" s="1"/>
  <c r="L456" i="3"/>
  <c r="C601" i="1"/>
  <c r="C600" i="1" s="1"/>
  <c r="C456" i="1"/>
  <c r="U5" i="5"/>
  <c r="R4" i="1"/>
  <c r="AD601" i="5"/>
  <c r="AD600" i="5" s="1"/>
  <c r="AD456" i="5"/>
  <c r="H657" i="1"/>
  <c r="H599" i="1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M5" i="5"/>
  <c r="M4" i="5" s="1"/>
  <c r="P5" i="1"/>
  <c r="V455" i="5"/>
  <c r="V455" i="1"/>
  <c r="AE600" i="2"/>
  <c r="AA601" i="1"/>
  <c r="AA600" i="1" s="1"/>
  <c r="AA456" i="1"/>
  <c r="AA455" i="1" s="1"/>
  <c r="W5" i="2"/>
  <c r="W5" i="5"/>
  <c r="AB5" i="5"/>
  <c r="AB4" i="5" s="1"/>
  <c r="AE5" i="5"/>
  <c r="AE4" i="5" s="1"/>
  <c r="C5" i="2"/>
  <c r="AA5" i="2"/>
  <c r="AA5" i="1"/>
  <c r="AA4" i="1" s="1"/>
  <c r="N601" i="3"/>
  <c r="N600" i="3" s="1"/>
  <c r="N456" i="3"/>
  <c r="E601" i="2"/>
  <c r="E600" i="2" s="1"/>
  <c r="E456" i="2"/>
  <c r="K601" i="2"/>
  <c r="K600" i="2" s="1"/>
  <c r="K456" i="2"/>
  <c r="Q601" i="2"/>
  <c r="Q600" i="2" s="1"/>
  <c r="Q456" i="2"/>
  <c r="L5" i="3"/>
  <c r="X524" i="1"/>
  <c r="Y601" i="5"/>
  <c r="Y600" i="5" s="1"/>
  <c r="Y456" i="5"/>
  <c r="D601" i="5"/>
  <c r="D600" i="5" s="1"/>
  <c r="D456" i="5"/>
  <c r="AE658" i="39"/>
  <c r="AE599" i="39"/>
  <c r="AE597" i="39" s="1"/>
  <c r="W456" i="3"/>
  <c r="T601" i="3"/>
  <c r="T600" i="3" s="1"/>
  <c r="T456" i="3"/>
  <c r="U601" i="3"/>
  <c r="U600" i="3" s="1"/>
  <c r="U456" i="3"/>
  <c r="M456" i="3"/>
  <c r="AB601" i="1"/>
  <c r="AB600" i="1" s="1"/>
  <c r="AB456" i="1"/>
  <c r="E657" i="1"/>
  <c r="E599" i="1"/>
  <c r="P658" i="41"/>
  <c r="P599" i="41"/>
  <c r="P597" i="41" s="1"/>
  <c r="AC656" i="40"/>
  <c r="AC49" i="44"/>
  <c r="AB656" i="39"/>
  <c r="AB48" i="44"/>
  <c r="S656" i="39"/>
  <c r="S48" i="44"/>
  <c r="T601" i="1"/>
  <c r="T600" i="1" s="1"/>
  <c r="T456" i="1"/>
  <c r="M4" i="1"/>
  <c r="Y5" i="5"/>
  <c r="Y4" i="5" s="1"/>
  <c r="I5" i="5"/>
  <c r="I4" i="5" s="1"/>
  <c r="H625" i="2"/>
  <c r="H624" i="2" s="1"/>
  <c r="H660" i="2" s="1"/>
  <c r="U4" i="2"/>
  <c r="O601" i="1"/>
  <c r="O600" i="1" s="1"/>
  <c r="O456" i="1"/>
  <c r="Z658" i="41"/>
  <c r="Z599" i="41"/>
  <c r="Z597" i="41" s="1"/>
  <c r="AC658" i="39"/>
  <c r="AC599" i="39"/>
  <c r="AC597" i="39" s="1"/>
  <c r="L658" i="39"/>
  <c r="L599" i="39"/>
  <c r="L597" i="39" s="1"/>
  <c r="H601" i="3"/>
  <c r="H600" i="3" s="1"/>
  <c r="H456" i="3"/>
  <c r="L613" i="1"/>
  <c r="L659" i="1" s="1"/>
  <c r="L66" i="44" s="1"/>
  <c r="O601" i="2"/>
  <c r="O600" i="2" s="1"/>
  <c r="O456" i="2"/>
  <c r="N625" i="2"/>
  <c r="N624" i="2" s="1"/>
  <c r="N660" i="2" s="1"/>
  <c r="N555" i="2"/>
  <c r="F601" i="5"/>
  <c r="F600" i="5" s="1"/>
  <c r="F456" i="5"/>
  <c r="F455" i="5" s="1"/>
  <c r="O656" i="41"/>
  <c r="O50" i="44"/>
  <c r="L656" i="40"/>
  <c r="L49" i="44"/>
  <c r="V656" i="40"/>
  <c r="V49" i="44"/>
  <c r="G658" i="41"/>
  <c r="G599" i="41"/>
  <c r="G597" i="41" s="1"/>
  <c r="Y524" i="1"/>
  <c r="Y455" i="1" s="1"/>
  <c r="G5" i="2"/>
  <c r="D601" i="3"/>
  <c r="D600" i="3" s="1"/>
  <c r="D456" i="3"/>
  <c r="Z4" i="5"/>
  <c r="AE658" i="41"/>
  <c r="AE599" i="41"/>
  <c r="AE597" i="41" s="1"/>
  <c r="S601" i="3"/>
  <c r="S600" i="3" s="1"/>
  <c r="S456" i="3"/>
  <c r="R601" i="1"/>
  <c r="R600" i="1" s="1"/>
  <c r="R456" i="1"/>
  <c r="R455" i="1" s="1"/>
  <c r="J5" i="5"/>
  <c r="J4" i="5" s="1"/>
  <c r="C601" i="3"/>
  <c r="C600" i="3" s="1"/>
  <c r="C456" i="3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I657" i="1"/>
  <c r="Y656" i="40"/>
  <c r="Y49" i="44"/>
  <c r="N656" i="40"/>
  <c r="N49" i="44"/>
  <c r="X656" i="39"/>
  <c r="X48" i="44"/>
  <c r="AE601" i="3"/>
  <c r="AE600" i="3" s="1"/>
  <c r="AE456" i="3"/>
  <c r="S601" i="1"/>
  <c r="S600" i="1" s="1"/>
  <c r="S456" i="1"/>
  <c r="S455" i="1" s="1"/>
  <c r="F5" i="3"/>
  <c r="Z601" i="2"/>
  <c r="Z600" i="2" s="1"/>
  <c r="Z456" i="2"/>
  <c r="U601" i="5"/>
  <c r="U600" i="5" s="1"/>
  <c r="U456" i="5"/>
  <c r="U455" i="5" s="1"/>
  <c r="L601" i="2"/>
  <c r="L600" i="2" s="1"/>
  <c r="L456" i="2"/>
  <c r="N601" i="1"/>
  <c r="N600" i="1" s="1"/>
  <c r="N456" i="1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K625" i="2"/>
  <c r="K624" i="2" s="1"/>
  <c r="K660" i="2" s="1"/>
  <c r="K555" i="2"/>
  <c r="P601" i="1"/>
  <c r="P600" i="1" s="1"/>
  <c r="P456" i="1"/>
  <c r="P455" i="1" s="1"/>
  <c r="Q5" i="5"/>
  <c r="Q4" i="5" s="1"/>
  <c r="Q657" i="1"/>
  <c r="Q599" i="1"/>
  <c r="V657" i="5"/>
  <c r="V599" i="5"/>
  <c r="V597" i="5" s="1"/>
  <c r="AC5" i="3"/>
  <c r="V657" i="1"/>
  <c r="V599" i="1"/>
  <c r="X601" i="1"/>
  <c r="X600" i="1" s="1"/>
  <c r="X456" i="1"/>
  <c r="D656" i="40"/>
  <c r="D49" i="44"/>
  <c r="AB656" i="40"/>
  <c r="AB49" i="44"/>
  <c r="Z656" i="39"/>
  <c r="Z48" i="44"/>
  <c r="E656" i="39"/>
  <c r="E48" i="44"/>
  <c r="W656" i="41"/>
  <c r="W50" i="44"/>
  <c r="Q656" i="39"/>
  <c r="Q48" i="44"/>
  <c r="Z2" i="1"/>
  <c r="R2" i="1"/>
  <c r="Y2" i="1"/>
  <c r="N2" i="1"/>
  <c r="Q2" i="1"/>
  <c r="M2" i="1"/>
  <c r="AB2" i="1"/>
  <c r="AA2" i="1"/>
  <c r="D2" i="1"/>
  <c r="G2" i="1"/>
  <c r="U2" i="1"/>
  <c r="O2" i="1"/>
  <c r="H2" i="1"/>
  <c r="J2" i="1"/>
  <c r="AC2" i="1"/>
  <c r="W2" i="1"/>
  <c r="L2" i="1"/>
  <c r="F2" i="1"/>
  <c r="V2" i="1"/>
  <c r="K2" i="1"/>
  <c r="S2" i="1"/>
  <c r="I2" i="1"/>
  <c r="X2" i="1"/>
  <c r="T2" i="1"/>
  <c r="AD2" i="1"/>
  <c r="E2" i="1"/>
  <c r="W24" i="69" l="1"/>
  <c r="W59" i="69" s="1"/>
  <c r="V456" i="3"/>
  <c r="V601" i="3"/>
  <c r="V600" i="3" s="1"/>
  <c r="J84" i="44"/>
  <c r="J71" i="44"/>
  <c r="O24" i="69"/>
  <c r="O59" i="69" s="1"/>
  <c r="I456" i="3"/>
  <c r="I601" i="3"/>
  <c r="I600" i="3" s="1"/>
  <c r="M48" i="44"/>
  <c r="T455" i="5"/>
  <c r="K455" i="1"/>
  <c r="K453" i="1" s="1"/>
  <c r="AE453" i="65"/>
  <c r="M24" i="67"/>
  <c r="M60" i="67" s="1"/>
  <c r="P299" i="3"/>
  <c r="P557" i="3" s="1"/>
  <c r="R299" i="3"/>
  <c r="R557" i="3" s="1"/>
  <c r="R556" i="3" s="1"/>
  <c r="J524" i="1"/>
  <c r="M24" i="69"/>
  <c r="M59" i="69" s="1"/>
  <c r="F455" i="1"/>
  <c r="G455" i="1"/>
  <c r="G453" i="1" s="1"/>
  <c r="J455" i="1"/>
  <c r="AE597" i="65"/>
  <c r="X299" i="3"/>
  <c r="H541" i="3"/>
  <c r="H617" i="3" s="1"/>
  <c r="AE525" i="3"/>
  <c r="Z455" i="1"/>
  <c r="N84" i="44"/>
  <c r="N91" i="44" s="1"/>
  <c r="AA84" i="44"/>
  <c r="AA91" i="44" s="1"/>
  <c r="AB84" i="44"/>
  <c r="AB91" i="44" s="1"/>
  <c r="F84" i="44"/>
  <c r="F91" i="44" s="1"/>
  <c r="R84" i="44"/>
  <c r="R91" i="44" s="1"/>
  <c r="O84" i="44"/>
  <c r="O91" i="44" s="1"/>
  <c r="I84" i="44"/>
  <c r="I91" i="44" s="1"/>
  <c r="R30" i="66"/>
  <c r="S30" i="66" s="1"/>
  <c r="K84" i="44"/>
  <c r="K91" i="44" s="1"/>
  <c r="S84" i="44"/>
  <c r="S91" i="44" s="1"/>
  <c r="X84" i="44"/>
  <c r="X91" i="44" s="1"/>
  <c r="V84" i="44"/>
  <c r="V91" i="44" s="1"/>
  <c r="Z84" i="44"/>
  <c r="Z91" i="44" s="1"/>
  <c r="H84" i="44"/>
  <c r="H91" i="44" s="1"/>
  <c r="U84" i="44"/>
  <c r="U91" i="44" s="1"/>
  <c r="Y84" i="44"/>
  <c r="Y91" i="44" s="1"/>
  <c r="AE4" i="1"/>
  <c r="G33" i="66"/>
  <c r="R16" i="66"/>
  <c r="S16" i="66" s="1"/>
  <c r="R15" i="66"/>
  <c r="S15" i="66" s="1"/>
  <c r="R23" i="66"/>
  <c r="S23" i="66" s="1"/>
  <c r="G94" i="67"/>
  <c r="Y94" i="67"/>
  <c r="M94" i="67"/>
  <c r="X94" i="67"/>
  <c r="AA94" i="67"/>
  <c r="U94" i="67"/>
  <c r="P94" i="67"/>
  <c r="Q94" i="67"/>
  <c r="H94" i="67"/>
  <c r="AC94" i="67"/>
  <c r="K94" i="67"/>
  <c r="AE94" i="67"/>
  <c r="AF94" i="67"/>
  <c r="O94" i="67"/>
  <c r="Q601" i="3"/>
  <c r="Q600" i="3" s="1"/>
  <c r="Q456" i="3"/>
  <c r="AC601" i="3"/>
  <c r="AC600" i="3" s="1"/>
  <c r="AC456" i="3"/>
  <c r="R601" i="3"/>
  <c r="R600" i="3" s="1"/>
  <c r="R456" i="3"/>
  <c r="O601" i="3"/>
  <c r="O600" i="3" s="1"/>
  <c r="O456" i="3"/>
  <c r="P601" i="3"/>
  <c r="P600" i="3" s="1"/>
  <c r="P456" i="3"/>
  <c r="AA601" i="3"/>
  <c r="AA600" i="3" s="1"/>
  <c r="AA456" i="3"/>
  <c r="V30" i="67"/>
  <c r="AC31" i="67"/>
  <c r="AC95" i="67" s="1"/>
  <c r="AA30" i="67"/>
  <c r="L30" i="67"/>
  <c r="M30" i="67"/>
  <c r="AD30" i="67"/>
  <c r="X30" i="67"/>
  <c r="U31" i="67"/>
  <c r="U95" i="67" s="1"/>
  <c r="N30" i="67"/>
  <c r="H30" i="67"/>
  <c r="F30" i="67"/>
  <c r="R30" i="67"/>
  <c r="G30" i="67"/>
  <c r="M31" i="67"/>
  <c r="M95" i="67" s="1"/>
  <c r="AC30" i="67"/>
  <c r="AB30" i="67"/>
  <c r="D30" i="67"/>
  <c r="Q30" i="67"/>
  <c r="P30" i="67"/>
  <c r="Y30" i="67"/>
  <c r="Q31" i="67"/>
  <c r="Q95" i="67" s="1"/>
  <c r="Z30" i="67"/>
  <c r="S30" i="67"/>
  <c r="K30" i="67"/>
  <c r="U30" i="67"/>
  <c r="D69" i="70"/>
  <c r="D5" i="70"/>
  <c r="D28" i="70"/>
  <c r="D9" i="70"/>
  <c r="D123" i="70"/>
  <c r="D36" i="70"/>
  <c r="D53" i="70"/>
  <c r="AE300" i="3"/>
  <c r="C193" i="71"/>
  <c r="D193" i="71" s="1"/>
  <c r="D1" i="71" s="1"/>
  <c r="C3" i="70"/>
  <c r="D51" i="70"/>
  <c r="D4" i="70"/>
  <c r="D29" i="70"/>
  <c r="D25" i="70"/>
  <c r="D14" i="70"/>
  <c r="D37" i="70"/>
  <c r="D87" i="70"/>
  <c r="D13" i="70"/>
  <c r="D8" i="70"/>
  <c r="D103" i="70"/>
  <c r="S599" i="5"/>
  <c r="J91" i="44"/>
  <c r="X31" i="67"/>
  <c r="X96" i="67" s="1"/>
  <c r="G453" i="5"/>
  <c r="T91" i="44"/>
  <c r="P4" i="2"/>
  <c r="AB455" i="1"/>
  <c r="H257" i="3"/>
  <c r="I92" i="67" s="1"/>
  <c r="AA24" i="67"/>
  <c r="AA60" i="67" s="1"/>
  <c r="X455" i="5"/>
  <c r="S455" i="5"/>
  <c r="P24" i="67"/>
  <c r="P60" i="67" s="1"/>
  <c r="J599" i="65"/>
  <c r="W71" i="44"/>
  <c r="U24" i="69"/>
  <c r="U59" i="69" s="1"/>
  <c r="P31" i="67"/>
  <c r="P96" i="67" s="1"/>
  <c r="F31" i="67"/>
  <c r="F96" i="67" s="1"/>
  <c r="K7" i="68"/>
  <c r="N5" i="68" s="1"/>
  <c r="S31" i="67"/>
  <c r="S96" i="67" s="1"/>
  <c r="AA31" i="67"/>
  <c r="AA96" i="67" s="1"/>
  <c r="T24" i="69"/>
  <c r="T59" i="69" s="1"/>
  <c r="AC71" i="44"/>
  <c r="N24" i="69"/>
  <c r="N59" i="69" s="1"/>
  <c r="AF24" i="69"/>
  <c r="AF59" i="69" s="1"/>
  <c r="F5" i="66"/>
  <c r="F2" i="66" s="1"/>
  <c r="U24" i="67"/>
  <c r="U60" i="67" s="1"/>
  <c r="R92" i="67"/>
  <c r="K24" i="69"/>
  <c r="K5" i="69" s="1"/>
  <c r="F71" i="44"/>
  <c r="G5" i="69"/>
  <c r="L59" i="69"/>
  <c r="L5" i="69"/>
  <c r="R59" i="69"/>
  <c r="R5" i="69"/>
  <c r="Y59" i="69"/>
  <c r="Y5" i="69"/>
  <c r="AB59" i="69"/>
  <c r="AB5" i="69"/>
  <c r="AC96" i="67"/>
  <c r="H31" i="67"/>
  <c r="H96" i="67" s="1"/>
  <c r="F24" i="67"/>
  <c r="F60" i="67" s="1"/>
  <c r="K24" i="67"/>
  <c r="K60" i="67" s="1"/>
  <c r="AD24" i="67"/>
  <c r="AD60" i="67" s="1"/>
  <c r="I5" i="69"/>
  <c r="K24" i="68"/>
  <c r="N7" i="68" s="1"/>
  <c r="R24" i="67"/>
  <c r="R60" i="67" s="1"/>
  <c r="V453" i="5"/>
  <c r="U4" i="5"/>
  <c r="U453" i="5" s="1"/>
  <c r="V555" i="2"/>
  <c r="V455" i="2" s="1"/>
  <c r="V453" i="2" s="1"/>
  <c r="I455" i="5"/>
  <c r="AE455" i="1"/>
  <c r="D597" i="65"/>
  <c r="U96" i="67"/>
  <c r="O31" i="67"/>
  <c r="O95" i="67" s="1"/>
  <c r="L31" i="67"/>
  <c r="I31" i="67"/>
  <c r="I95" i="67" s="1"/>
  <c r="P57" i="69"/>
  <c r="P5" i="69"/>
  <c r="K24" i="66"/>
  <c r="N7" i="66" s="1"/>
  <c r="R12" i="66"/>
  <c r="S12" i="66" s="1"/>
  <c r="W24" i="67"/>
  <c r="W60" i="67" s="1"/>
  <c r="AC24" i="69"/>
  <c r="AE57" i="69"/>
  <c r="AE5" i="69"/>
  <c r="AA5" i="69"/>
  <c r="AA57" i="69"/>
  <c r="AD24" i="69"/>
  <c r="AD59" i="69" s="1"/>
  <c r="E2" i="66"/>
  <c r="V24" i="67"/>
  <c r="V60" i="67" s="1"/>
  <c r="Z24" i="67"/>
  <c r="Z60" i="67" s="1"/>
  <c r="K30" i="66"/>
  <c r="R31" i="66" s="1"/>
  <c r="S31" i="66" s="1"/>
  <c r="H24" i="67"/>
  <c r="H60" i="67" s="1"/>
  <c r="X24" i="69"/>
  <c r="G24" i="67"/>
  <c r="G60" i="67" s="1"/>
  <c r="Z24" i="69"/>
  <c r="Z59" i="69" s="1"/>
  <c r="I111" i="3"/>
  <c r="J30" i="67"/>
  <c r="J29" i="67" s="1"/>
  <c r="J61" i="67" s="1"/>
  <c r="M57" i="69"/>
  <c r="M5" i="69"/>
  <c r="Z57" i="69"/>
  <c r="R7" i="66"/>
  <c r="S7" i="66" s="1"/>
  <c r="J24" i="67"/>
  <c r="J60" i="67" s="1"/>
  <c r="J95" i="67"/>
  <c r="F57" i="69"/>
  <c r="E57" i="69"/>
  <c r="W92" i="67"/>
  <c r="Q524" i="3"/>
  <c r="I453" i="1"/>
  <c r="Y456" i="3"/>
  <c r="R298" i="3"/>
  <c r="R297" i="3" s="1"/>
  <c r="AC599" i="1"/>
  <c r="AC597" i="1" s="1"/>
  <c r="R455" i="5"/>
  <c r="R453" i="5" s="1"/>
  <c r="Y455" i="2"/>
  <c r="Y453" i="2" s="1"/>
  <c r="T654" i="65"/>
  <c r="D654" i="65"/>
  <c r="Z31" i="67"/>
  <c r="Z96" i="67" s="1"/>
  <c r="M29" i="67"/>
  <c r="M61" i="67" s="1"/>
  <c r="M96" i="67"/>
  <c r="N31" i="67"/>
  <c r="N96" i="67" s="1"/>
  <c r="K541" i="3"/>
  <c r="K617" i="3" s="1"/>
  <c r="AB31" i="67"/>
  <c r="V31" i="67"/>
  <c r="V96" i="67" s="1"/>
  <c r="D31" i="67"/>
  <c r="D29" i="67" s="1"/>
  <c r="D61" i="67" s="1"/>
  <c r="W31" i="67"/>
  <c r="W96" i="67" s="1"/>
  <c r="Q455" i="1"/>
  <c r="AC24" i="67"/>
  <c r="AC60" i="67" s="1"/>
  <c r="V24" i="69"/>
  <c r="S5" i="69"/>
  <c r="S57" i="69"/>
  <c r="X24" i="67"/>
  <c r="X60" i="67" s="1"/>
  <c r="S24" i="67"/>
  <c r="S60" i="67" s="1"/>
  <c r="S95" i="67"/>
  <c r="N57" i="69"/>
  <c r="R8" i="66"/>
  <c r="S8" i="66" s="1"/>
  <c r="K18" i="66"/>
  <c r="N6" i="66" s="1"/>
  <c r="W5" i="69"/>
  <c r="AE4" i="2"/>
  <c r="AD31" i="67"/>
  <c r="AD96" i="67" s="1"/>
  <c r="V111" i="3"/>
  <c r="W30" i="67"/>
  <c r="D111" i="3"/>
  <c r="E31" i="67"/>
  <c r="E95" i="67" s="1"/>
  <c r="Q29" i="67"/>
  <c r="Q61" i="67" s="1"/>
  <c r="Q96" i="67"/>
  <c r="S111" i="3"/>
  <c r="T31" i="67"/>
  <c r="T95" i="67" s="1"/>
  <c r="Y31" i="67"/>
  <c r="Y95" i="67" s="1"/>
  <c r="R31" i="67"/>
  <c r="R96" i="67" s="1"/>
  <c r="AF31" i="67"/>
  <c r="AF96" i="67" s="1"/>
  <c r="P29" i="67"/>
  <c r="P61" i="67" s="1"/>
  <c r="AE31" i="67"/>
  <c r="AE96" i="67" s="1"/>
  <c r="K31" i="67"/>
  <c r="K96" i="67" s="1"/>
  <c r="K299" i="3"/>
  <c r="K557" i="3" s="1"/>
  <c r="K556" i="3" s="1"/>
  <c r="AD57" i="69"/>
  <c r="D5" i="68"/>
  <c r="O5" i="69"/>
  <c r="O57" i="69"/>
  <c r="T24" i="67"/>
  <c r="T60" i="67" s="1"/>
  <c r="H24" i="69"/>
  <c r="N24" i="67"/>
  <c r="N60" i="67" s="1"/>
  <c r="E24" i="69"/>
  <c r="E59" i="69" s="1"/>
  <c r="AE111" i="44"/>
  <c r="AF57" i="69"/>
  <c r="AF5" i="69"/>
  <c r="G31" i="67"/>
  <c r="G96" i="67" s="1"/>
  <c r="O24" i="67"/>
  <c r="O60" i="67" s="1"/>
  <c r="Q57" i="69"/>
  <c r="T57" i="69"/>
  <c r="F24" i="69"/>
  <c r="F59" i="69" s="1"/>
  <c r="E543" i="3"/>
  <c r="E541" i="3" s="1"/>
  <c r="E617" i="3" s="1"/>
  <c r="E257" i="3"/>
  <c r="F92" i="67" s="1"/>
  <c r="E24" i="67"/>
  <c r="E60" i="67" s="1"/>
  <c r="K11" i="66"/>
  <c r="K7" i="66" s="1"/>
  <c r="R33" i="66"/>
  <c r="S33" i="66" s="1"/>
  <c r="Y24" i="67"/>
  <c r="Y60" i="67" s="1"/>
  <c r="Q24" i="69"/>
  <c r="Q59" i="69" s="1"/>
  <c r="J24" i="69"/>
  <c r="S634" i="3"/>
  <c r="S633" i="3" s="1"/>
  <c r="S661" i="3" s="1"/>
  <c r="S576" i="3"/>
  <c r="V453" i="1"/>
  <c r="AD453" i="1"/>
  <c r="V597" i="1"/>
  <c r="O634" i="3"/>
  <c r="O633" i="3" s="1"/>
  <c r="O661" i="3" s="1"/>
  <c r="O576" i="3"/>
  <c r="S597" i="5"/>
  <c r="W455" i="5"/>
  <c r="I453" i="65"/>
  <c r="P556" i="3"/>
  <c r="P555" i="3" s="1"/>
  <c r="H599" i="65"/>
  <c r="H597" i="65" s="1"/>
  <c r="V453" i="65"/>
  <c r="O299" i="3"/>
  <c r="O557" i="3" s="1"/>
  <c r="O556" i="3" s="1"/>
  <c r="I597" i="65"/>
  <c r="I654" i="65"/>
  <c r="F299" i="3"/>
  <c r="F557" i="3" s="1"/>
  <c r="F556" i="3" s="1"/>
  <c r="J453" i="65"/>
  <c r="F4" i="2"/>
  <c r="F453" i="2" s="1"/>
  <c r="P298" i="3"/>
  <c r="P297" i="3" s="1"/>
  <c r="T299" i="3"/>
  <c r="T557" i="3" s="1"/>
  <c r="T556" i="3" s="1"/>
  <c r="AD298" i="2"/>
  <c r="AD297" i="2" s="1"/>
  <c r="AD557" i="2"/>
  <c r="AD556" i="2" s="1"/>
  <c r="AA4" i="2"/>
  <c r="N299" i="3"/>
  <c r="N298" i="3" s="1"/>
  <c r="N297" i="3" s="1"/>
  <c r="E625" i="2"/>
  <c r="E624" i="2" s="1"/>
  <c r="E660" i="2" s="1"/>
  <c r="E555" i="2"/>
  <c r="E455" i="2" s="1"/>
  <c r="E298" i="2"/>
  <c r="E297" i="2" s="1"/>
  <c r="AA557" i="3"/>
  <c r="AA556" i="3" s="1"/>
  <c r="AA298" i="3"/>
  <c r="AA297" i="3" s="1"/>
  <c r="D557" i="3"/>
  <c r="D556" i="3" s="1"/>
  <c r="D298" i="3"/>
  <c r="D297" i="3" s="1"/>
  <c r="Q91" i="44"/>
  <c r="S453" i="5"/>
  <c r="AC299" i="3"/>
  <c r="AC298" i="3" s="1"/>
  <c r="AC297" i="3" s="1"/>
  <c r="Q455" i="2"/>
  <c r="Q453" i="2" s="1"/>
  <c r="N455" i="5"/>
  <c r="N453" i="5" s="1"/>
  <c r="AB455" i="2"/>
  <c r="AB453" i="2" s="1"/>
  <c r="AA453" i="5"/>
  <c r="L299" i="3"/>
  <c r="L298" i="3" s="1"/>
  <c r="L297" i="3" s="1"/>
  <c r="G299" i="3"/>
  <c r="G298" i="3" s="1"/>
  <c r="G297" i="3" s="1"/>
  <c r="V299" i="3"/>
  <c r="AB299" i="3"/>
  <c r="AB557" i="3" s="1"/>
  <c r="AB556" i="3" s="1"/>
  <c r="Y453" i="1"/>
  <c r="P71" i="44"/>
  <c r="I599" i="1"/>
  <c r="I597" i="1" s="1"/>
  <c r="P4" i="1"/>
  <c r="P453" i="1" s="1"/>
  <c r="AE71" i="44"/>
  <c r="S453" i="1"/>
  <c r="W455" i="1"/>
  <c r="W453" i="1" s="1"/>
  <c r="Q597" i="1"/>
  <c r="Q453" i="1"/>
  <c r="K257" i="3"/>
  <c r="L92" i="67" s="1"/>
  <c r="O455" i="1"/>
  <c r="O453" i="1" s="1"/>
  <c r="F191" i="3"/>
  <c r="R71" i="44"/>
  <c r="E453" i="1"/>
  <c r="Y599" i="1"/>
  <c r="Y597" i="1" s="1"/>
  <c r="E597" i="1"/>
  <c r="AE453" i="1"/>
  <c r="AB453" i="1"/>
  <c r="J453" i="1"/>
  <c r="Z71" i="44"/>
  <c r="X71" i="44"/>
  <c r="AE455" i="5"/>
  <c r="AE453" i="5" s="1"/>
  <c r="W4" i="5"/>
  <c r="E4" i="5"/>
  <c r="P191" i="3"/>
  <c r="L71" i="44"/>
  <c r="P455" i="5"/>
  <c r="P453" i="5" s="1"/>
  <c r="H453" i="5"/>
  <c r="L455" i="5"/>
  <c r="L453" i="5" s="1"/>
  <c r="Y455" i="5"/>
  <c r="Y453" i="5" s="1"/>
  <c r="AD455" i="5"/>
  <c r="AD453" i="5" s="1"/>
  <c r="X453" i="5"/>
  <c r="AC453" i="5"/>
  <c r="V191" i="3"/>
  <c r="Q613" i="3"/>
  <c r="Q659" i="3" s="1"/>
  <c r="E455" i="5"/>
  <c r="E453" i="5" s="1"/>
  <c r="Y191" i="3"/>
  <c r="D455" i="5"/>
  <c r="D453" i="5" s="1"/>
  <c r="I71" i="44"/>
  <c r="T617" i="1"/>
  <c r="T613" i="1" s="1"/>
  <c r="T659" i="1" s="1"/>
  <c r="T66" i="44" s="1"/>
  <c r="T71" i="44" s="1"/>
  <c r="T524" i="1"/>
  <c r="T455" i="1" s="1"/>
  <c r="T453" i="1" s="1"/>
  <c r="N617" i="1"/>
  <c r="N613" i="1" s="1"/>
  <c r="N659" i="1" s="1"/>
  <c r="N66" i="44" s="1"/>
  <c r="N71" i="44" s="1"/>
  <c r="N524" i="1"/>
  <c r="N455" i="1" s="1"/>
  <c r="N453" i="1" s="1"/>
  <c r="F658" i="39"/>
  <c r="F599" i="39"/>
  <c r="F597" i="39" s="1"/>
  <c r="I453" i="2"/>
  <c r="U111" i="3"/>
  <c r="I658" i="39"/>
  <c r="I599" i="39"/>
  <c r="I597" i="39" s="1"/>
  <c r="V599" i="39"/>
  <c r="V597" i="39" s="1"/>
  <c r="V658" i="39"/>
  <c r="K455" i="5"/>
  <c r="K453" i="5" s="1"/>
  <c r="O599" i="39"/>
  <c r="O597" i="39" s="1"/>
  <c r="O658" i="39"/>
  <c r="AD658" i="39"/>
  <c r="AD599" i="39"/>
  <c r="AD597" i="39" s="1"/>
  <c r="K111" i="3"/>
  <c r="J599" i="39"/>
  <c r="J597" i="39" s="1"/>
  <c r="J658" i="39"/>
  <c r="Z599" i="1"/>
  <c r="Z597" i="1" s="1"/>
  <c r="D453" i="1"/>
  <c r="F453" i="1"/>
  <c r="G191" i="3"/>
  <c r="C111" i="3"/>
  <c r="AD636" i="3"/>
  <c r="AD633" i="3" s="1"/>
  <c r="AD661" i="3" s="1"/>
  <c r="AD576" i="3"/>
  <c r="T453" i="5"/>
  <c r="H597" i="1"/>
  <c r="H453" i="1"/>
  <c r="W636" i="3"/>
  <c r="W633" i="3" s="1"/>
  <c r="W661" i="3" s="1"/>
  <c r="W576" i="3"/>
  <c r="R453" i="1"/>
  <c r="W299" i="3"/>
  <c r="H656" i="65"/>
  <c r="H654" i="65" s="1"/>
  <c r="P634" i="3"/>
  <c r="P633" i="3" s="1"/>
  <c r="P661" i="3" s="1"/>
  <c r="P576" i="3"/>
  <c r="H636" i="3"/>
  <c r="H633" i="3" s="1"/>
  <c r="H661" i="3" s="1"/>
  <c r="H576" i="3"/>
  <c r="G576" i="3"/>
  <c r="G634" i="3"/>
  <c r="G633" i="3" s="1"/>
  <c r="G661" i="3" s="1"/>
  <c r="AD191" i="3"/>
  <c r="AA111" i="3"/>
  <c r="W111" i="3"/>
  <c r="G111" i="3"/>
  <c r="F453" i="65"/>
  <c r="Y557" i="3"/>
  <c r="Y556" i="3" s="1"/>
  <c r="Y298" i="3"/>
  <c r="Y297" i="3" s="1"/>
  <c r="G614" i="3"/>
  <c r="G613" i="3" s="1"/>
  <c r="G659" i="3" s="1"/>
  <c r="G524" i="3"/>
  <c r="S557" i="3"/>
  <c r="S556" i="3" s="1"/>
  <c r="S298" i="3"/>
  <c r="S297" i="3" s="1"/>
  <c r="M606" i="3"/>
  <c r="M604" i="3" s="1"/>
  <c r="M658" i="3" s="1"/>
  <c r="M471" i="3"/>
  <c r="E614" i="3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AA191" i="3"/>
  <c r="M111" i="3"/>
  <c r="G606" i="3"/>
  <c r="G604" i="3" s="1"/>
  <c r="G658" i="3" s="1"/>
  <c r="G471" i="3"/>
  <c r="E634" i="3"/>
  <c r="E633" i="3" s="1"/>
  <c r="E661" i="3" s="1"/>
  <c r="E576" i="3"/>
  <c r="O111" i="3"/>
  <c r="X610" i="3"/>
  <c r="X604" i="3" s="1"/>
  <c r="X658" i="3" s="1"/>
  <c r="X471" i="3"/>
  <c r="H299" i="3"/>
  <c r="M299" i="3"/>
  <c r="AE111" i="3"/>
  <c r="C614" i="3"/>
  <c r="C613" i="3" s="1"/>
  <c r="C659" i="3" s="1"/>
  <c r="C524" i="3"/>
  <c r="P111" i="3"/>
  <c r="O614" i="3"/>
  <c r="S541" i="3"/>
  <c r="S617" i="3" s="1"/>
  <c r="H111" i="3"/>
  <c r="J257" i="3"/>
  <c r="AC576" i="3"/>
  <c r="AC634" i="3"/>
  <c r="AC633" i="3" s="1"/>
  <c r="AC661" i="3" s="1"/>
  <c r="L614" i="3"/>
  <c r="AB634" i="3"/>
  <c r="AB633" i="3" s="1"/>
  <c r="AB661" i="3" s="1"/>
  <c r="AB576" i="3"/>
  <c r="Q606" i="3"/>
  <c r="Q604" i="3" s="1"/>
  <c r="Q658" i="3" s="1"/>
  <c r="Q471" i="3"/>
  <c r="C299" i="3"/>
  <c r="M191" i="3"/>
  <c r="AC606" i="3"/>
  <c r="AC604" i="3" s="1"/>
  <c r="AC658" i="3" s="1"/>
  <c r="AC471" i="3"/>
  <c r="D634" i="3"/>
  <c r="D633" i="3" s="1"/>
  <c r="D661" i="3" s="1"/>
  <c r="D576" i="3"/>
  <c r="O257" i="3"/>
  <c r="AD656" i="65"/>
  <c r="AD654" i="65" s="1"/>
  <c r="J656" i="65"/>
  <c r="J654" i="65" s="1"/>
  <c r="Z543" i="3"/>
  <c r="Z541" i="3" s="1"/>
  <c r="Z617" i="3" s="1"/>
  <c r="Z257" i="3"/>
  <c r="K298" i="3"/>
  <c r="K297" i="3" s="1"/>
  <c r="Q634" i="3"/>
  <c r="Q633" i="3" s="1"/>
  <c r="Q661" i="3" s="1"/>
  <c r="Q576" i="3"/>
  <c r="Z634" i="3"/>
  <c r="Z633" i="3" s="1"/>
  <c r="Z661" i="3" s="1"/>
  <c r="Z576" i="3"/>
  <c r="W606" i="3"/>
  <c r="W604" i="3" s="1"/>
  <c r="W658" i="3" s="1"/>
  <c r="W471" i="3"/>
  <c r="Y111" i="3"/>
  <c r="I298" i="3"/>
  <c r="I297" i="3" s="1"/>
  <c r="I557" i="3"/>
  <c r="I556" i="3" s="1"/>
  <c r="AA614" i="3"/>
  <c r="AA613" i="3" s="1"/>
  <c r="AA659" i="3" s="1"/>
  <c r="AA524" i="3"/>
  <c r="Z614" i="3"/>
  <c r="AB111" i="3"/>
  <c r="Y614" i="3"/>
  <c r="Y613" i="3" s="1"/>
  <c r="Y659" i="3" s="1"/>
  <c r="Y524" i="3"/>
  <c r="W191" i="3"/>
  <c r="R576" i="3"/>
  <c r="R634" i="3"/>
  <c r="R633" i="3" s="1"/>
  <c r="R661" i="3" s="1"/>
  <c r="AA606" i="3"/>
  <c r="AA604" i="3" s="1"/>
  <c r="AA658" i="3" s="1"/>
  <c r="AA471" i="3"/>
  <c r="AB543" i="3"/>
  <c r="AB541" i="3" s="1"/>
  <c r="AB617" i="3" s="1"/>
  <c r="AB257" i="3"/>
  <c r="P614" i="3"/>
  <c r="P613" i="3" s="1"/>
  <c r="P659" i="3" s="1"/>
  <c r="P524" i="3"/>
  <c r="N111" i="3"/>
  <c r="AA636" i="3"/>
  <c r="AA633" i="3" s="1"/>
  <c r="AA661" i="3" s="1"/>
  <c r="AA576" i="3"/>
  <c r="U191" i="3"/>
  <c r="C606" i="3"/>
  <c r="C604" i="3" s="1"/>
  <c r="C658" i="3" s="1"/>
  <c r="C471" i="3"/>
  <c r="T614" i="3"/>
  <c r="T613" i="3" s="1"/>
  <c r="T659" i="3" s="1"/>
  <c r="T524" i="3"/>
  <c r="D191" i="3"/>
  <c r="E111" i="3"/>
  <c r="J541" i="3"/>
  <c r="J617" i="3" s="1"/>
  <c r="E299" i="3"/>
  <c r="I658" i="41"/>
  <c r="I599" i="41"/>
  <c r="I597" i="41" s="1"/>
  <c r="R111" i="3"/>
  <c r="I257" i="3"/>
  <c r="V636" i="3"/>
  <c r="V633" i="3" s="1"/>
  <c r="V661" i="3" s="1"/>
  <c r="V576" i="3"/>
  <c r="U576" i="3"/>
  <c r="U634" i="3"/>
  <c r="U633" i="3" s="1"/>
  <c r="U661" i="3" s="1"/>
  <c r="M614" i="3"/>
  <c r="M613" i="3" s="1"/>
  <c r="M659" i="3" s="1"/>
  <c r="M524" i="3"/>
  <c r="O541" i="3"/>
  <c r="O617" i="3" s="1"/>
  <c r="U606" i="3"/>
  <c r="U604" i="3" s="1"/>
  <c r="U658" i="3" s="1"/>
  <c r="U471" i="3"/>
  <c r="F637" i="3"/>
  <c r="F633" i="3" s="1"/>
  <c r="F661" i="3" s="1"/>
  <c r="F576" i="3"/>
  <c r="V614" i="3"/>
  <c r="V613" i="3" s="1"/>
  <c r="V659" i="3" s="1"/>
  <c r="V524" i="3"/>
  <c r="I614" i="3"/>
  <c r="AE637" i="3"/>
  <c r="AE633" i="3" s="1"/>
  <c r="AE661" i="3" s="1"/>
  <c r="AE576" i="3"/>
  <c r="S614" i="3"/>
  <c r="N614" i="3"/>
  <c r="Q191" i="3"/>
  <c r="F614" i="3"/>
  <c r="F613" i="3" s="1"/>
  <c r="F659" i="3" s="1"/>
  <c r="F524" i="3"/>
  <c r="W614" i="3"/>
  <c r="W613" i="3" s="1"/>
  <c r="W659" i="3" s="1"/>
  <c r="W524" i="3"/>
  <c r="X191" i="3"/>
  <c r="U558" i="3"/>
  <c r="U556" i="3" s="1"/>
  <c r="U298" i="3"/>
  <c r="U297" i="3" s="1"/>
  <c r="S610" i="3"/>
  <c r="S604" i="3" s="1"/>
  <c r="S658" i="3" s="1"/>
  <c r="S471" i="3"/>
  <c r="P606" i="3"/>
  <c r="P604" i="3" s="1"/>
  <c r="P658" i="3" s="1"/>
  <c r="P471" i="3"/>
  <c r="AB614" i="3"/>
  <c r="T634" i="3"/>
  <c r="T633" i="3" s="1"/>
  <c r="T661" i="3" s="1"/>
  <c r="T576" i="3"/>
  <c r="H191" i="3"/>
  <c r="AD614" i="3"/>
  <c r="AD613" i="3" s="1"/>
  <c r="AD659" i="3" s="1"/>
  <c r="AD524" i="3"/>
  <c r="N610" i="3"/>
  <c r="N604" i="3" s="1"/>
  <c r="N658" i="3" s="1"/>
  <c r="N471" i="3"/>
  <c r="U614" i="3"/>
  <c r="U613" i="3" s="1"/>
  <c r="U659" i="3" s="1"/>
  <c r="U524" i="3"/>
  <c r="T191" i="3"/>
  <c r="D614" i="3"/>
  <c r="D613" i="3" s="1"/>
  <c r="D659" i="3" s="1"/>
  <c r="D524" i="3"/>
  <c r="AE543" i="3"/>
  <c r="AE541" i="3" s="1"/>
  <c r="AE617" i="3" s="1"/>
  <c r="AE257" i="3"/>
  <c r="Y576" i="3"/>
  <c r="Y634" i="3"/>
  <c r="Y633" i="3" s="1"/>
  <c r="Y661" i="3" s="1"/>
  <c r="E606" i="3"/>
  <c r="E604" i="3" s="1"/>
  <c r="E658" i="3" s="1"/>
  <c r="E471" i="3"/>
  <c r="X636" i="3"/>
  <c r="X633" i="3" s="1"/>
  <c r="X661" i="3" s="1"/>
  <c r="X576" i="3"/>
  <c r="Q557" i="3"/>
  <c r="Q556" i="3" s="1"/>
  <c r="Q298" i="3"/>
  <c r="Q297" i="3" s="1"/>
  <c r="J634" i="3"/>
  <c r="J633" i="3" s="1"/>
  <c r="J661" i="3" s="1"/>
  <c r="J576" i="3"/>
  <c r="K636" i="3"/>
  <c r="K633" i="3" s="1"/>
  <c r="K661" i="3" s="1"/>
  <c r="K576" i="3"/>
  <c r="I541" i="3"/>
  <c r="I617" i="3" s="1"/>
  <c r="AD111" i="3"/>
  <c r="J111" i="3"/>
  <c r="AE614" i="3"/>
  <c r="T111" i="3"/>
  <c r="AE610" i="3"/>
  <c r="AE604" i="3" s="1"/>
  <c r="AE658" i="3" s="1"/>
  <c r="AE471" i="3"/>
  <c r="AC524" i="3"/>
  <c r="AC614" i="3"/>
  <c r="AC613" i="3" s="1"/>
  <c r="AC659" i="3" s="1"/>
  <c r="L257" i="3"/>
  <c r="X557" i="3"/>
  <c r="X556" i="3" s="1"/>
  <c r="X298" i="3"/>
  <c r="X297" i="3" s="1"/>
  <c r="K614" i="3"/>
  <c r="K613" i="3" s="1"/>
  <c r="K659" i="3" s="1"/>
  <c r="K524" i="3"/>
  <c r="AD298" i="3"/>
  <c r="AD297" i="3" s="1"/>
  <c r="AD557" i="3"/>
  <c r="AD556" i="3" s="1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L111" i="3"/>
  <c r="M576" i="3"/>
  <c r="M634" i="3"/>
  <c r="M633" i="3" s="1"/>
  <c r="M661" i="3" s="1"/>
  <c r="J299" i="3"/>
  <c r="Z557" i="3"/>
  <c r="Z556" i="3" s="1"/>
  <c r="Z298" i="3"/>
  <c r="Z297" i="3" s="1"/>
  <c r="T610" i="3"/>
  <c r="T604" i="3" s="1"/>
  <c r="T658" i="3" s="1"/>
  <c r="T471" i="3"/>
  <c r="L634" i="3"/>
  <c r="L633" i="3" s="1"/>
  <c r="L661" i="3" s="1"/>
  <c r="L576" i="3"/>
  <c r="X524" i="3"/>
  <c r="X614" i="3"/>
  <c r="X613" i="3" s="1"/>
  <c r="X659" i="3" s="1"/>
  <c r="I606" i="3"/>
  <c r="I604" i="3" s="1"/>
  <c r="I658" i="3" s="1"/>
  <c r="I471" i="3"/>
  <c r="I634" i="3"/>
  <c r="I633" i="3" s="1"/>
  <c r="I661" i="3" s="1"/>
  <c r="I576" i="3"/>
  <c r="R610" i="3"/>
  <c r="R604" i="3" s="1"/>
  <c r="R658" i="3" s="1"/>
  <c r="R471" i="3"/>
  <c r="AE299" i="3"/>
  <c r="H524" i="3"/>
  <c r="H614" i="3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C191" i="3"/>
  <c r="N637" i="3"/>
  <c r="N633" i="3" s="1"/>
  <c r="N661" i="3" s="1"/>
  <c r="N576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J597" i="65"/>
  <c r="N599" i="65"/>
  <c r="N597" i="65" s="1"/>
  <c r="N656" i="65"/>
  <c r="N654" i="65" s="1"/>
  <c r="AB599" i="65"/>
  <c r="AB597" i="65" s="1"/>
  <c r="AB656" i="65"/>
  <c r="AB654" i="65" s="1"/>
  <c r="AC4" i="2"/>
  <c r="P625" i="3"/>
  <c r="P624" i="3" s="1"/>
  <c r="P660" i="3" s="1"/>
  <c r="X455" i="1"/>
  <c r="X453" i="1" s="1"/>
  <c r="F453" i="5"/>
  <c r="O453" i="5"/>
  <c r="U453" i="1"/>
  <c r="M625" i="2"/>
  <c r="M624" i="2" s="1"/>
  <c r="M660" i="2" s="1"/>
  <c r="M555" i="2"/>
  <c r="M455" i="2" s="1"/>
  <c r="M453" i="2" s="1"/>
  <c r="Z455" i="2"/>
  <c r="Z453" i="2" s="1"/>
  <c r="Y599" i="2"/>
  <c r="Y597" i="2" s="1"/>
  <c r="G4" i="2"/>
  <c r="O455" i="2"/>
  <c r="O453" i="2" s="1"/>
  <c r="C4" i="2"/>
  <c r="W4" i="2"/>
  <c r="X455" i="2"/>
  <c r="X453" i="2" s="1"/>
  <c r="AC453" i="1"/>
  <c r="Q8" i="44"/>
  <c r="Q654" i="39"/>
  <c r="V26" i="44"/>
  <c r="V656" i="1"/>
  <c r="L657" i="2"/>
  <c r="Y9" i="44"/>
  <c r="Y654" i="40"/>
  <c r="S657" i="1"/>
  <c r="S599" i="1"/>
  <c r="S597" i="1" s="1"/>
  <c r="T656" i="40"/>
  <c r="T49" i="44"/>
  <c r="AE656" i="41"/>
  <c r="AE50" i="44"/>
  <c r="D657" i="3"/>
  <c r="E8" i="44"/>
  <c r="E654" i="39"/>
  <c r="P657" i="1"/>
  <c r="P599" i="1"/>
  <c r="AB657" i="2"/>
  <c r="AB599" i="2"/>
  <c r="AB597" i="2" s="1"/>
  <c r="R657" i="3"/>
  <c r="AE657" i="3"/>
  <c r="N656" i="41"/>
  <c r="N50" i="44"/>
  <c r="G656" i="41"/>
  <c r="G50" i="44"/>
  <c r="V9" i="44"/>
  <c r="V654" i="40"/>
  <c r="O10" i="44"/>
  <c r="O654" i="41"/>
  <c r="O657" i="2"/>
  <c r="O599" i="2"/>
  <c r="O597" i="2" s="1"/>
  <c r="H657" i="3"/>
  <c r="AC656" i="39"/>
  <c r="AC48" i="44"/>
  <c r="T657" i="1"/>
  <c r="AB657" i="1"/>
  <c r="AB599" i="1"/>
  <c r="AB597" i="1" s="1"/>
  <c r="T657" i="3"/>
  <c r="AE656" i="39"/>
  <c r="AE48" i="44"/>
  <c r="D657" i="5"/>
  <c r="D599" i="5"/>
  <c r="D597" i="5" s="1"/>
  <c r="Q657" i="2"/>
  <c r="Q599" i="2"/>
  <c r="Q597" i="2" s="1"/>
  <c r="AA657" i="1"/>
  <c r="AA599" i="1"/>
  <c r="AA597" i="1" s="1"/>
  <c r="AA657" i="3"/>
  <c r="AD657" i="5"/>
  <c r="AD599" i="5"/>
  <c r="AD597" i="5" s="1"/>
  <c r="M657" i="5"/>
  <c r="M599" i="5"/>
  <c r="M597" i="5" s="1"/>
  <c r="Q656" i="40"/>
  <c r="Q49" i="44"/>
  <c r="Q47" i="44" s="1"/>
  <c r="Q51" i="44" s="1"/>
  <c r="W657" i="1"/>
  <c r="W599" i="1"/>
  <c r="W597" i="1" s="1"/>
  <c r="Z453" i="1"/>
  <c r="AA656" i="41"/>
  <c r="AA50" i="44"/>
  <c r="D656" i="39"/>
  <c r="D48" i="44"/>
  <c r="W657" i="2"/>
  <c r="H657" i="2"/>
  <c r="H599" i="2"/>
  <c r="H597" i="2" s="1"/>
  <c r="L10" i="44"/>
  <c r="L654" i="41"/>
  <c r="P9" i="44"/>
  <c r="P654" i="40"/>
  <c r="L657" i="5"/>
  <c r="L599" i="5"/>
  <c r="L597" i="5" s="1"/>
  <c r="Y656" i="41"/>
  <c r="Y50" i="44"/>
  <c r="X656" i="41"/>
  <c r="X50" i="44"/>
  <c r="O9" i="44"/>
  <c r="O654" i="40"/>
  <c r="AB453" i="5"/>
  <c r="AD657" i="3"/>
  <c r="C625" i="2"/>
  <c r="C624" i="2" s="1"/>
  <c r="C660" i="2" s="1"/>
  <c r="C555" i="2"/>
  <c r="C455" i="2" s="1"/>
  <c r="U8" i="44"/>
  <c r="U654" i="39"/>
  <c r="W656" i="40"/>
  <c r="W49" i="44"/>
  <c r="AC26" i="44"/>
  <c r="AC656" i="1"/>
  <c r="Q453" i="5"/>
  <c r="S455" i="2"/>
  <c r="S453" i="2" s="1"/>
  <c r="AD656" i="40"/>
  <c r="AD49" i="44"/>
  <c r="AA656" i="39"/>
  <c r="AA48" i="44"/>
  <c r="H656" i="39"/>
  <c r="H48" i="44"/>
  <c r="N597" i="5"/>
  <c r="U455" i="2"/>
  <c r="U453" i="2" s="1"/>
  <c r="AE657" i="5"/>
  <c r="AE599" i="5"/>
  <c r="AE597" i="5" s="1"/>
  <c r="Z657" i="5"/>
  <c r="Z599" i="5"/>
  <c r="Z597" i="5" s="1"/>
  <c r="N657" i="2"/>
  <c r="N599" i="2"/>
  <c r="N597" i="2" s="1"/>
  <c r="T656" i="39"/>
  <c r="T48" i="44"/>
  <c r="J657" i="2"/>
  <c r="J599" i="2"/>
  <c r="J597" i="2" s="1"/>
  <c r="P657" i="2"/>
  <c r="X656" i="40"/>
  <c r="X49" i="44"/>
  <c r="AE657" i="1"/>
  <c r="AE599" i="1"/>
  <c r="AE597" i="1" s="1"/>
  <c r="Z8" i="44"/>
  <c r="Z654" i="39"/>
  <c r="F656" i="41"/>
  <c r="F50" i="44"/>
  <c r="R656" i="39"/>
  <c r="R48" i="44"/>
  <c r="S657" i="3"/>
  <c r="Z26" i="44"/>
  <c r="Z656" i="1"/>
  <c r="P657" i="3"/>
  <c r="S8" i="44"/>
  <c r="S654" i="39"/>
  <c r="AC9" i="44"/>
  <c r="AC654" i="40"/>
  <c r="K455" i="2"/>
  <c r="K453" i="2" s="1"/>
  <c r="E657" i="2"/>
  <c r="AE657" i="2"/>
  <c r="C656" i="40"/>
  <c r="C49" i="44"/>
  <c r="L657" i="3"/>
  <c r="E657" i="5"/>
  <c r="E599" i="5"/>
  <c r="E597" i="5" s="1"/>
  <c r="U656" i="41"/>
  <c r="U50" i="44"/>
  <c r="U47" i="44" s="1"/>
  <c r="U51" i="44" s="1"/>
  <c r="M656" i="41"/>
  <c r="M50" i="44"/>
  <c r="M47" i="44" s="1"/>
  <c r="M51" i="44" s="1"/>
  <c r="AA657" i="5"/>
  <c r="AA599" i="5"/>
  <c r="AA597" i="5" s="1"/>
  <c r="R656" i="40"/>
  <c r="R49" i="44"/>
  <c r="AD26" i="44"/>
  <c r="AD656" i="1"/>
  <c r="G657" i="1"/>
  <c r="G599" i="1"/>
  <c r="G597" i="1" s="1"/>
  <c r="V657" i="2"/>
  <c r="V599" i="2"/>
  <c r="V597" i="2" s="1"/>
  <c r="AB657" i="5"/>
  <c r="AB599" i="5"/>
  <c r="AB597" i="5" s="1"/>
  <c r="G656" i="39"/>
  <c r="G48" i="44"/>
  <c r="O657" i="3"/>
  <c r="Q10" i="44"/>
  <c r="Q654" i="41"/>
  <c r="K657" i="1"/>
  <c r="K599" i="1"/>
  <c r="K597" i="1" s="1"/>
  <c r="AC656" i="41"/>
  <c r="AC50" i="44"/>
  <c r="X657" i="5"/>
  <c r="X599" i="5"/>
  <c r="X597" i="5" s="1"/>
  <c r="L625" i="2"/>
  <c r="L624" i="2" s="1"/>
  <c r="L660" i="2" s="1"/>
  <c r="L555" i="2"/>
  <c r="L455" i="2" s="1"/>
  <c r="AB656" i="41"/>
  <c r="AB50" i="44"/>
  <c r="AB47" i="44" s="1"/>
  <c r="AB51" i="44" s="1"/>
  <c r="F9" i="44"/>
  <c r="F654" i="40"/>
  <c r="D657" i="2"/>
  <c r="C656" i="39"/>
  <c r="C48" i="44"/>
  <c r="R657" i="5"/>
  <c r="R599" i="5"/>
  <c r="R597" i="5" s="1"/>
  <c r="Q657" i="5"/>
  <c r="Q599" i="5"/>
  <c r="Q597" i="5" s="1"/>
  <c r="E656" i="40"/>
  <c r="E49" i="44"/>
  <c r="S657" i="2"/>
  <c r="S599" i="2"/>
  <c r="S597" i="2" s="1"/>
  <c r="AD656" i="41"/>
  <c r="AD50" i="44"/>
  <c r="F657" i="3"/>
  <c r="N25" i="44"/>
  <c r="N656" i="5"/>
  <c r="U657" i="2"/>
  <c r="U599" i="2"/>
  <c r="U597" i="2" s="1"/>
  <c r="L455" i="1"/>
  <c r="L453" i="1" s="1"/>
  <c r="F599" i="2"/>
  <c r="T455" i="2"/>
  <c r="T453" i="2" s="1"/>
  <c r="P625" i="2"/>
  <c r="P624" i="2" s="1"/>
  <c r="P660" i="2" s="1"/>
  <c r="P555" i="2"/>
  <c r="P455" i="2" s="1"/>
  <c r="P453" i="2" s="1"/>
  <c r="I599" i="2"/>
  <c r="I597" i="2" s="1"/>
  <c r="G657" i="5"/>
  <c r="G599" i="5"/>
  <c r="G597" i="5" s="1"/>
  <c r="D9" i="44"/>
  <c r="D654" i="40"/>
  <c r="J656" i="40"/>
  <c r="J49" i="44"/>
  <c r="Z657" i="2"/>
  <c r="Z599" i="2"/>
  <c r="Z597" i="2" s="1"/>
  <c r="X8" i="44"/>
  <c r="X654" i="39"/>
  <c r="AE656" i="40"/>
  <c r="AE49" i="44"/>
  <c r="M8" i="44"/>
  <c r="M654" i="39"/>
  <c r="L9" i="44"/>
  <c r="L654" i="40"/>
  <c r="F657" i="5"/>
  <c r="F599" i="5"/>
  <c r="F597" i="5" s="1"/>
  <c r="L656" i="39"/>
  <c r="L48" i="44"/>
  <c r="L47" i="44" s="1"/>
  <c r="L51" i="44" s="1"/>
  <c r="Z656" i="41"/>
  <c r="Z50" i="44"/>
  <c r="Z47" i="44" s="1"/>
  <c r="Z51" i="44" s="1"/>
  <c r="O657" i="1"/>
  <c r="O599" i="1"/>
  <c r="O597" i="1" s="1"/>
  <c r="E26" i="44"/>
  <c r="E656" i="1"/>
  <c r="U657" i="3"/>
  <c r="Y657" i="5"/>
  <c r="Y599" i="5"/>
  <c r="Y597" i="5" s="1"/>
  <c r="Q657" i="3"/>
  <c r="K657" i="2"/>
  <c r="K599" i="2"/>
  <c r="K597" i="2" s="1"/>
  <c r="S656" i="41"/>
  <c r="S50" i="44"/>
  <c r="S47" i="44" s="1"/>
  <c r="S51" i="44" s="1"/>
  <c r="S52" i="44" s="1"/>
  <c r="H26" i="44"/>
  <c r="H656" i="1"/>
  <c r="C657" i="1"/>
  <c r="O657" i="5"/>
  <c r="O599" i="5"/>
  <c r="O597" i="5" s="1"/>
  <c r="U657" i="1"/>
  <c r="U599" i="1"/>
  <c r="U597" i="1" s="1"/>
  <c r="C657" i="5"/>
  <c r="C599" i="5"/>
  <c r="C597" i="5" s="1"/>
  <c r="J657" i="5"/>
  <c r="J599" i="5"/>
  <c r="J597" i="5" s="1"/>
  <c r="Y657" i="3"/>
  <c r="T657" i="5"/>
  <c r="T599" i="5"/>
  <c r="T597" i="5" s="1"/>
  <c r="G625" i="2"/>
  <c r="G624" i="2" s="1"/>
  <c r="G660" i="2" s="1"/>
  <c r="G555" i="2"/>
  <c r="G455" i="2" s="1"/>
  <c r="W657" i="5"/>
  <c r="W599" i="5"/>
  <c r="V656" i="41"/>
  <c r="V50" i="44"/>
  <c r="H10" i="44"/>
  <c r="H654" i="41"/>
  <c r="Z9" i="44"/>
  <c r="Z654" i="40"/>
  <c r="X657" i="3"/>
  <c r="G656" i="40"/>
  <c r="G49" i="44"/>
  <c r="J657" i="3"/>
  <c r="D625" i="2"/>
  <c r="D624" i="2" s="1"/>
  <c r="D660" i="2" s="1"/>
  <c r="D555" i="2"/>
  <c r="D455" i="2" s="1"/>
  <c r="D453" i="2" s="1"/>
  <c r="S9" i="44"/>
  <c r="S654" i="40"/>
  <c r="E657" i="3"/>
  <c r="R656" i="41"/>
  <c r="R50" i="44"/>
  <c r="J453" i="5"/>
  <c r="L4" i="2"/>
  <c r="R455" i="2"/>
  <c r="R453" i="2" s="1"/>
  <c r="AC657" i="3"/>
  <c r="D656" i="41"/>
  <c r="D50" i="44"/>
  <c r="AA455" i="2"/>
  <c r="AA453" i="2" s="1"/>
  <c r="L657" i="1"/>
  <c r="L599" i="1"/>
  <c r="L597" i="1" s="1"/>
  <c r="W625" i="2"/>
  <c r="W624" i="2" s="1"/>
  <c r="W660" i="2" s="1"/>
  <c r="W555" i="2"/>
  <c r="W455" i="2" s="1"/>
  <c r="F656" i="2"/>
  <c r="F4" i="44" s="1"/>
  <c r="F24" i="44"/>
  <c r="T657" i="2"/>
  <c r="T599" i="2"/>
  <c r="T597" i="2" s="1"/>
  <c r="U656" i="40"/>
  <c r="U49" i="44"/>
  <c r="I453" i="5"/>
  <c r="M453" i="1"/>
  <c r="AD657" i="2"/>
  <c r="I656" i="2"/>
  <c r="I4" i="44" s="1"/>
  <c r="I24" i="44"/>
  <c r="H597" i="5"/>
  <c r="W657" i="3"/>
  <c r="W656" i="39"/>
  <c r="W48" i="44"/>
  <c r="W47" i="44" s="1"/>
  <c r="W51" i="44" s="1"/>
  <c r="N656" i="39"/>
  <c r="N48" i="44"/>
  <c r="AE625" i="2"/>
  <c r="AE624" i="2" s="1"/>
  <c r="AE660" i="2" s="1"/>
  <c r="AE555" i="2"/>
  <c r="AE455" i="2" s="1"/>
  <c r="W10" i="44"/>
  <c r="W654" i="41"/>
  <c r="X657" i="1"/>
  <c r="X599" i="1"/>
  <c r="X597" i="1" s="1"/>
  <c r="V25" i="44"/>
  <c r="V656" i="5"/>
  <c r="AC657" i="2"/>
  <c r="U657" i="5"/>
  <c r="U599" i="5"/>
  <c r="I26" i="44"/>
  <c r="I656" i="1"/>
  <c r="AB9" i="44"/>
  <c r="AB654" i="40"/>
  <c r="Q26" i="44"/>
  <c r="Q656" i="1"/>
  <c r="P656" i="39"/>
  <c r="P48" i="44"/>
  <c r="C656" i="41"/>
  <c r="C50" i="44"/>
  <c r="N657" i="1"/>
  <c r="N599" i="1"/>
  <c r="N597" i="1" s="1"/>
  <c r="N9" i="44"/>
  <c r="N654" i="40"/>
  <c r="Y656" i="2"/>
  <c r="Y4" i="44" s="1"/>
  <c r="Y24" i="44"/>
  <c r="C657" i="3"/>
  <c r="R657" i="1"/>
  <c r="R599" i="1"/>
  <c r="R597" i="1" s="1"/>
  <c r="I657" i="3"/>
  <c r="AB8" i="44"/>
  <c r="AB654" i="39"/>
  <c r="P656" i="41"/>
  <c r="P50" i="44"/>
  <c r="N657" i="3"/>
  <c r="AA453" i="1"/>
  <c r="J656" i="41"/>
  <c r="J50" i="44"/>
  <c r="T656" i="41"/>
  <c r="T50" i="44"/>
  <c r="S25" i="44"/>
  <c r="S656" i="5"/>
  <c r="M453" i="5"/>
  <c r="K657" i="5"/>
  <c r="K599" i="5"/>
  <c r="K597" i="5" s="1"/>
  <c r="AC657" i="5"/>
  <c r="AC599" i="5"/>
  <c r="AC597" i="5" s="1"/>
  <c r="G657" i="3"/>
  <c r="AA656" i="40"/>
  <c r="AA49" i="44"/>
  <c r="P657" i="5"/>
  <c r="P599" i="5"/>
  <c r="P597" i="5" s="1"/>
  <c r="H455" i="2"/>
  <c r="H453" i="2" s="1"/>
  <c r="F657" i="1"/>
  <c r="F599" i="1"/>
  <c r="F597" i="1" s="1"/>
  <c r="Y26" i="44"/>
  <c r="Y656" i="1"/>
  <c r="K656" i="40"/>
  <c r="K49" i="44"/>
  <c r="E656" i="41"/>
  <c r="E50" i="44"/>
  <c r="E47" i="44" s="1"/>
  <c r="E51" i="44" s="1"/>
  <c r="E52" i="44" s="1"/>
  <c r="V657" i="3"/>
  <c r="I9" i="44"/>
  <c r="I654" i="40"/>
  <c r="AB657" i="3"/>
  <c r="D657" i="1"/>
  <c r="D599" i="1"/>
  <c r="D597" i="1" s="1"/>
  <c r="K8" i="44"/>
  <c r="K654" i="39"/>
  <c r="M9" i="44"/>
  <c r="M654" i="40"/>
  <c r="H656" i="40"/>
  <c r="H49" i="44"/>
  <c r="J657" i="1"/>
  <c r="J599" i="1"/>
  <c r="J597" i="1" s="1"/>
  <c r="R657" i="2"/>
  <c r="R599" i="2"/>
  <c r="R597" i="2" s="1"/>
  <c r="C657" i="2"/>
  <c r="Y656" i="39"/>
  <c r="Y48" i="44"/>
  <c r="K656" i="41"/>
  <c r="K50" i="44"/>
  <c r="Z657" i="3"/>
  <c r="AC625" i="2"/>
  <c r="AC624" i="2" s="1"/>
  <c r="AC660" i="2" s="1"/>
  <c r="AC555" i="2"/>
  <c r="AC455" i="2" s="1"/>
  <c r="G657" i="2"/>
  <c r="X657" i="2"/>
  <c r="X599" i="2"/>
  <c r="X597" i="2" s="1"/>
  <c r="M657" i="2"/>
  <c r="AA657" i="2"/>
  <c r="AA599" i="2"/>
  <c r="AA597" i="2" s="1"/>
  <c r="K657" i="3"/>
  <c r="Z453" i="5"/>
  <c r="N455" i="2"/>
  <c r="N453" i="2" s="1"/>
  <c r="I657" i="5"/>
  <c r="I599" i="5"/>
  <c r="I597" i="5" s="1"/>
  <c r="M657" i="1"/>
  <c r="M599" i="1"/>
  <c r="M597" i="1" s="1"/>
  <c r="J455" i="2"/>
  <c r="J453" i="2" s="1"/>
  <c r="H25" i="44"/>
  <c r="H656" i="5"/>
  <c r="AE2" i="1"/>
  <c r="U5" i="69" l="1"/>
  <c r="N5" i="69"/>
  <c r="R555" i="3"/>
  <c r="R625" i="3"/>
  <c r="R624" i="3" s="1"/>
  <c r="R660" i="3" s="1"/>
  <c r="S34" i="67" s="1"/>
  <c r="U597" i="5"/>
  <c r="W597" i="5"/>
  <c r="Z29" i="67"/>
  <c r="Z61" i="67" s="1"/>
  <c r="AC29" i="67"/>
  <c r="AC61" i="67" s="1"/>
  <c r="T5" i="69"/>
  <c r="U29" i="67"/>
  <c r="U61" i="67" s="1"/>
  <c r="H613" i="3"/>
  <c r="H659" i="3" s="1"/>
  <c r="I33" i="67" s="1"/>
  <c r="X29" i="67"/>
  <c r="X61" i="67" s="1"/>
  <c r="F95" i="67"/>
  <c r="C1" i="71"/>
  <c r="W453" i="5"/>
  <c r="R92" i="44"/>
  <c r="C84" i="44"/>
  <c r="C91" i="44" s="1"/>
  <c r="K72" i="44"/>
  <c r="L33" i="67"/>
  <c r="L62" i="67" s="1"/>
  <c r="X112" i="44"/>
  <c r="F112" i="44"/>
  <c r="R112" i="44"/>
  <c r="AA72" i="44"/>
  <c r="AB33" i="67"/>
  <c r="AB62" i="67" s="1"/>
  <c r="AC112" i="44"/>
  <c r="H112" i="44"/>
  <c r="W84" i="44"/>
  <c r="W91" i="44" s="1"/>
  <c r="D84" i="44"/>
  <c r="D91" i="44" s="1"/>
  <c r="L84" i="44"/>
  <c r="L91" i="44" s="1"/>
  <c r="H72" i="44"/>
  <c r="L112" i="44"/>
  <c r="M72" i="44"/>
  <c r="N33" i="67"/>
  <c r="N62" i="67" s="1"/>
  <c r="V112" i="44"/>
  <c r="Q112" i="44"/>
  <c r="G112" i="44"/>
  <c r="AD112" i="44"/>
  <c r="E84" i="44"/>
  <c r="E91" i="44" s="1"/>
  <c r="K59" i="69"/>
  <c r="AC72" i="44"/>
  <c r="AD33" i="67"/>
  <c r="AD62" i="67" s="1"/>
  <c r="J112" i="44"/>
  <c r="D72" i="44"/>
  <c r="E33" i="67"/>
  <c r="E62" i="67" s="1"/>
  <c r="W72" i="44"/>
  <c r="X33" i="67"/>
  <c r="AA112" i="44"/>
  <c r="Y72" i="44"/>
  <c r="Z33" i="67"/>
  <c r="C72" i="44"/>
  <c r="D33" i="67"/>
  <c r="D62" i="67" s="1"/>
  <c r="E112" i="44"/>
  <c r="G72" i="44"/>
  <c r="H33" i="67"/>
  <c r="H62" i="67" s="1"/>
  <c r="Q72" i="44"/>
  <c r="R33" i="67"/>
  <c r="R62" i="67" s="1"/>
  <c r="AE84" i="44"/>
  <c r="AE91" i="44" s="1"/>
  <c r="P84" i="44"/>
  <c r="P91" i="44" s="1"/>
  <c r="P92" i="44" s="1"/>
  <c r="M84" i="44"/>
  <c r="M91" i="44" s="1"/>
  <c r="N112" i="44"/>
  <c r="Y33" i="67"/>
  <c r="Y62" i="67" s="1"/>
  <c r="K112" i="44"/>
  <c r="T112" i="44"/>
  <c r="F72" i="44"/>
  <c r="G33" i="67"/>
  <c r="V72" i="44"/>
  <c r="W33" i="67"/>
  <c r="U112" i="44"/>
  <c r="D112" i="44"/>
  <c r="AB112" i="44"/>
  <c r="E613" i="3"/>
  <c r="E659" i="3" s="1"/>
  <c r="P112" i="44"/>
  <c r="O112" i="44"/>
  <c r="N95" i="67"/>
  <c r="AC84" i="44"/>
  <c r="AC91" i="44" s="1"/>
  <c r="G84" i="44"/>
  <c r="G91" i="44" s="1"/>
  <c r="Q34" i="67"/>
  <c r="I112" i="44"/>
  <c r="M112" i="44"/>
  <c r="Y112" i="44"/>
  <c r="U72" i="44"/>
  <c r="V33" i="67"/>
  <c r="AD72" i="44"/>
  <c r="AE33" i="67"/>
  <c r="AE62" i="67" s="1"/>
  <c r="AE112" i="44"/>
  <c r="U33" i="67"/>
  <c r="Q33" i="67"/>
  <c r="Z112" i="44"/>
  <c r="W112" i="44"/>
  <c r="S112" i="44"/>
  <c r="K33" i="66"/>
  <c r="R6" i="66" s="1"/>
  <c r="S6" i="66" s="1"/>
  <c r="G32" i="66"/>
  <c r="G5" i="66" s="1"/>
  <c r="G2" i="66" s="1"/>
  <c r="D96" i="67"/>
  <c r="D95" i="67"/>
  <c r="V95" i="67"/>
  <c r="W95" i="67"/>
  <c r="AE95" i="67"/>
  <c r="X95" i="67"/>
  <c r="V29" i="67"/>
  <c r="V61" i="67" s="1"/>
  <c r="Z95" i="67"/>
  <c r="R95" i="67"/>
  <c r="AD95" i="67"/>
  <c r="AB96" i="67"/>
  <c r="AB95" i="67"/>
  <c r="L96" i="67"/>
  <c r="L95" i="67"/>
  <c r="AF95" i="67"/>
  <c r="K95" i="67"/>
  <c r="H95" i="67"/>
  <c r="P95" i="67"/>
  <c r="AA95" i="67"/>
  <c r="G95" i="67"/>
  <c r="F2" i="68"/>
  <c r="G2" i="68"/>
  <c r="G55" i="69"/>
  <c r="AD5" i="69"/>
  <c r="P72" i="44"/>
  <c r="AB52" i="44"/>
  <c r="J191" i="3"/>
  <c r="F29" i="67"/>
  <c r="F61" i="67" s="1"/>
  <c r="D1" i="70"/>
  <c r="F3" i="70" s="1"/>
  <c r="G3" i="70" s="1"/>
  <c r="D3" i="70"/>
  <c r="E91" i="67"/>
  <c r="AE453" i="2"/>
  <c r="N557" i="3"/>
  <c r="N556" i="3" s="1"/>
  <c r="E524" i="3"/>
  <c r="T298" i="3"/>
  <c r="T297" i="3" s="1"/>
  <c r="T4" i="3" s="1"/>
  <c r="AB29" i="67"/>
  <c r="AB61" i="67" s="1"/>
  <c r="X72" i="44"/>
  <c r="O298" i="3"/>
  <c r="O297" i="3" s="1"/>
  <c r="M599" i="2"/>
  <c r="M597" i="2" s="1"/>
  <c r="E191" i="3"/>
  <c r="U91" i="67"/>
  <c r="H29" i="67"/>
  <c r="H61" i="67" s="1"/>
  <c r="S29" i="67"/>
  <c r="S61" i="67" s="1"/>
  <c r="M52" i="44"/>
  <c r="T599" i="1"/>
  <c r="T597" i="1" s="1"/>
  <c r="W91" i="67"/>
  <c r="W29" i="67"/>
  <c r="W61" i="67" s="1"/>
  <c r="Z5" i="69"/>
  <c r="Z55" i="69" s="1"/>
  <c r="Y91" i="67"/>
  <c r="AA29" i="67"/>
  <c r="AA61" i="67" s="1"/>
  <c r="Q5" i="69"/>
  <c r="AB613" i="3"/>
  <c r="AB659" i="3" s="1"/>
  <c r="K191" i="3"/>
  <c r="J59" i="69"/>
  <c r="J5" i="69"/>
  <c r="T55" i="69"/>
  <c r="H59" i="69"/>
  <c r="H5" i="69"/>
  <c r="O55" i="69"/>
  <c r="T96" i="67"/>
  <c r="T29" i="67"/>
  <c r="T61" i="67" s="1"/>
  <c r="R91" i="67"/>
  <c r="N55" i="69"/>
  <c r="AD91" i="67"/>
  <c r="L91" i="67"/>
  <c r="E5" i="69"/>
  <c r="R21" i="66"/>
  <c r="S21" i="66" s="1"/>
  <c r="K29" i="66"/>
  <c r="N8" i="66" s="1"/>
  <c r="AA55" i="69"/>
  <c r="AC59" i="69"/>
  <c r="AC5" i="69"/>
  <c r="P55" i="69"/>
  <c r="I29" i="67"/>
  <c r="I61" i="67" s="1"/>
  <c r="I96" i="67"/>
  <c r="N29" i="67"/>
  <c r="N61" i="67" s="1"/>
  <c r="I55" i="69"/>
  <c r="K29" i="67"/>
  <c r="K61" i="67" s="1"/>
  <c r="AF29" i="67"/>
  <c r="AF61" i="67" s="1"/>
  <c r="AB55" i="69"/>
  <c r="Y55" i="69"/>
  <c r="R55" i="69"/>
  <c r="AE191" i="3"/>
  <c r="AF92" i="67"/>
  <c r="AB191" i="3"/>
  <c r="Z191" i="3"/>
  <c r="O191" i="3"/>
  <c r="P92" i="67"/>
  <c r="AD4" i="2"/>
  <c r="N5" i="66"/>
  <c r="AF55" i="69"/>
  <c r="AD55" i="69"/>
  <c r="D32" i="66"/>
  <c r="D5" i="66" s="1"/>
  <c r="D2" i="66" s="1"/>
  <c r="U55" i="69"/>
  <c r="F5" i="69"/>
  <c r="M55" i="69"/>
  <c r="X59" i="69"/>
  <c r="X5" i="69"/>
  <c r="AE55" i="69"/>
  <c r="O96" i="67"/>
  <c r="O29" i="67"/>
  <c r="O61" i="67" s="1"/>
  <c r="R191" i="3"/>
  <c r="S92" i="67"/>
  <c r="W55" i="69"/>
  <c r="S55" i="69"/>
  <c r="R29" i="67"/>
  <c r="R61" i="67" s="1"/>
  <c r="D91" i="67"/>
  <c r="AD29" i="67"/>
  <c r="AD61" i="67" s="1"/>
  <c r="AE91" i="67"/>
  <c r="H91" i="67"/>
  <c r="K55" i="69"/>
  <c r="L55" i="69"/>
  <c r="X47" i="44"/>
  <c r="X51" i="44" s="1"/>
  <c r="X52" i="44" s="1"/>
  <c r="S191" i="3"/>
  <c r="N191" i="3"/>
  <c r="N4" i="3" s="1"/>
  <c r="L191" i="3"/>
  <c r="M92" i="67"/>
  <c r="I191" i="3"/>
  <c r="K92" i="67"/>
  <c r="E4" i="2"/>
  <c r="E453" i="2" s="1"/>
  <c r="Y29" i="67"/>
  <c r="Y61" i="67" s="1"/>
  <c r="Y96" i="67"/>
  <c r="E29" i="67"/>
  <c r="E61" i="67" s="1"/>
  <c r="E96" i="67"/>
  <c r="V59" i="69"/>
  <c r="V5" i="69"/>
  <c r="G29" i="67"/>
  <c r="G61" i="67" s="1"/>
  <c r="AE29" i="67"/>
  <c r="AE61" i="67" s="1"/>
  <c r="L29" i="67"/>
  <c r="L61" i="67" s="1"/>
  <c r="K5" i="68"/>
  <c r="P597" i="1"/>
  <c r="F597" i="2"/>
  <c r="F298" i="3"/>
  <c r="F297" i="3" s="1"/>
  <c r="F4" i="3" s="1"/>
  <c r="L557" i="3"/>
  <c r="L556" i="3" s="1"/>
  <c r="L555" i="3" s="1"/>
  <c r="E599" i="2"/>
  <c r="G557" i="3"/>
  <c r="G556" i="3" s="1"/>
  <c r="G625" i="3" s="1"/>
  <c r="G624" i="3" s="1"/>
  <c r="AC557" i="3"/>
  <c r="AC556" i="3" s="1"/>
  <c r="AC555" i="3" s="1"/>
  <c r="AC455" i="3" s="1"/>
  <c r="AD625" i="2"/>
  <c r="AD624" i="2" s="1"/>
  <c r="AD555" i="2"/>
  <c r="AD455" i="2" s="1"/>
  <c r="AB298" i="3"/>
  <c r="AB297" i="3" s="1"/>
  <c r="Q4" i="3"/>
  <c r="V557" i="3"/>
  <c r="V556" i="3" s="1"/>
  <c r="V298" i="3"/>
  <c r="V297" i="3" s="1"/>
  <c r="V4" i="3" s="1"/>
  <c r="D625" i="3"/>
  <c r="D624" i="3" s="1"/>
  <c r="D660" i="3" s="1"/>
  <c r="D555" i="3"/>
  <c r="D455" i="3" s="1"/>
  <c r="AC453" i="2"/>
  <c r="G599" i="2"/>
  <c r="G597" i="2" s="1"/>
  <c r="D4" i="3"/>
  <c r="AA555" i="3"/>
  <c r="AA455" i="3" s="1"/>
  <c r="AA625" i="3"/>
  <c r="AA624" i="3" s="1"/>
  <c r="AA660" i="3" s="1"/>
  <c r="P455" i="3"/>
  <c r="S613" i="3"/>
  <c r="S659" i="3" s="1"/>
  <c r="P4" i="3"/>
  <c r="Y4" i="3"/>
  <c r="T72" i="44"/>
  <c r="X4" i="3"/>
  <c r="F48" i="44"/>
  <c r="F47" i="44" s="1"/>
  <c r="F51" i="44" s="1"/>
  <c r="F52" i="44" s="1"/>
  <c r="F656" i="39"/>
  <c r="Z52" i="44"/>
  <c r="P656" i="3"/>
  <c r="AA4" i="3"/>
  <c r="N47" i="44"/>
  <c r="N51" i="44" s="1"/>
  <c r="N52" i="44" s="1"/>
  <c r="G453" i="2"/>
  <c r="O656" i="39"/>
  <c r="O48" i="44"/>
  <c r="O47" i="44" s="1"/>
  <c r="O51" i="44" s="1"/>
  <c r="O52" i="44" s="1"/>
  <c r="I656" i="39"/>
  <c r="I48" i="44"/>
  <c r="J48" i="44"/>
  <c r="J47" i="44" s="1"/>
  <c r="J51" i="44" s="1"/>
  <c r="J52" i="44" s="1"/>
  <c r="J656" i="39"/>
  <c r="AD656" i="39"/>
  <c r="AD48" i="44"/>
  <c r="V48" i="44"/>
  <c r="V47" i="44" s="1"/>
  <c r="V51" i="44" s="1"/>
  <c r="V52" i="44" s="1"/>
  <c r="V656" i="39"/>
  <c r="Q52" i="44"/>
  <c r="Y47" i="44"/>
  <c r="Y51" i="44" s="1"/>
  <c r="Y52" i="44" s="1"/>
  <c r="U52" i="44"/>
  <c r="K47" i="44"/>
  <c r="K51" i="44" s="1"/>
  <c r="K52" i="44" s="1"/>
  <c r="W52" i="44"/>
  <c r="L52" i="44"/>
  <c r="P599" i="3"/>
  <c r="AB524" i="3"/>
  <c r="Z613" i="3"/>
  <c r="Z659" i="3" s="1"/>
  <c r="AD47" i="44"/>
  <c r="AD51" i="44" s="1"/>
  <c r="AD52" i="44" s="1"/>
  <c r="W453" i="2"/>
  <c r="W557" i="3"/>
  <c r="W556" i="3" s="1"/>
  <c r="W298" i="3"/>
  <c r="W297" i="3" s="1"/>
  <c r="W4" i="3" s="1"/>
  <c r="AE613" i="3"/>
  <c r="AE659" i="3" s="1"/>
  <c r="S524" i="3"/>
  <c r="AE524" i="3"/>
  <c r="Z524" i="3"/>
  <c r="G4" i="3"/>
  <c r="AC4" i="3"/>
  <c r="AD4" i="3"/>
  <c r="R617" i="3"/>
  <c r="R613" i="3" s="1"/>
  <c r="R659" i="3" s="1"/>
  <c r="R524" i="3"/>
  <c r="R455" i="3" s="1"/>
  <c r="AD625" i="3"/>
  <c r="AD624" i="3" s="1"/>
  <c r="AD555" i="3"/>
  <c r="AD455" i="3" s="1"/>
  <c r="N524" i="3"/>
  <c r="I625" i="3"/>
  <c r="I624" i="3" s="1"/>
  <c r="I660" i="3" s="1"/>
  <c r="I555" i="3"/>
  <c r="L524" i="3"/>
  <c r="O524" i="3"/>
  <c r="J613" i="3"/>
  <c r="Y625" i="3"/>
  <c r="Y624" i="3" s="1"/>
  <c r="Y555" i="3"/>
  <c r="Y455" i="3" s="1"/>
  <c r="Z625" i="3"/>
  <c r="Z624" i="3" s="1"/>
  <c r="Z555" i="3"/>
  <c r="X625" i="3"/>
  <c r="X624" i="3" s="1"/>
  <c r="X555" i="3"/>
  <c r="X455" i="3" s="1"/>
  <c r="Q625" i="3"/>
  <c r="Q624" i="3" s="1"/>
  <c r="Q555" i="3"/>
  <c r="Q455" i="3" s="1"/>
  <c r="U625" i="3"/>
  <c r="U624" i="3" s="1"/>
  <c r="U555" i="3"/>
  <c r="U455" i="3" s="1"/>
  <c r="N613" i="3"/>
  <c r="I656" i="41"/>
  <c r="I50" i="44"/>
  <c r="L613" i="3"/>
  <c r="M557" i="3"/>
  <c r="M556" i="3" s="1"/>
  <c r="M298" i="3"/>
  <c r="M297" i="3" s="1"/>
  <c r="M4" i="3" s="1"/>
  <c r="O4" i="3"/>
  <c r="J298" i="3"/>
  <c r="J297" i="3" s="1"/>
  <c r="J4" i="3" s="1"/>
  <c r="J557" i="3"/>
  <c r="J556" i="3" s="1"/>
  <c r="N555" i="3"/>
  <c r="N625" i="3"/>
  <c r="N624" i="3" s="1"/>
  <c r="N660" i="3" s="1"/>
  <c r="I524" i="3"/>
  <c r="K625" i="3"/>
  <c r="K624" i="3" s="1"/>
  <c r="K555" i="3"/>
  <c r="K455" i="3" s="1"/>
  <c r="H298" i="3"/>
  <c r="H297" i="3" s="1"/>
  <c r="H4" i="3" s="1"/>
  <c r="H557" i="3"/>
  <c r="H556" i="3" s="1"/>
  <c r="S625" i="3"/>
  <c r="S624" i="3" s="1"/>
  <c r="S555" i="3"/>
  <c r="T625" i="3"/>
  <c r="T624" i="3" s="1"/>
  <c r="T555" i="3"/>
  <c r="T455" i="3" s="1"/>
  <c r="AE557" i="3"/>
  <c r="AE556" i="3" s="1"/>
  <c r="AE298" i="3"/>
  <c r="AE297" i="3" s="1"/>
  <c r="AE4" i="3" s="1"/>
  <c r="I613" i="3"/>
  <c r="E557" i="3"/>
  <c r="E556" i="3" s="1"/>
  <c r="E298" i="3"/>
  <c r="E297" i="3" s="1"/>
  <c r="E4" i="3" s="1"/>
  <c r="U4" i="3"/>
  <c r="C557" i="3"/>
  <c r="C556" i="3" s="1"/>
  <c r="C298" i="3"/>
  <c r="C297" i="3" s="1"/>
  <c r="O613" i="3"/>
  <c r="AB625" i="3"/>
  <c r="AB624" i="3" s="1"/>
  <c r="AB555" i="3"/>
  <c r="J524" i="3"/>
  <c r="O625" i="3"/>
  <c r="O624" i="3" s="1"/>
  <c r="O660" i="3" s="1"/>
  <c r="O555" i="3"/>
  <c r="F625" i="3"/>
  <c r="F624" i="3" s="1"/>
  <c r="F555" i="3"/>
  <c r="F455" i="3" s="1"/>
  <c r="C599" i="2"/>
  <c r="C597" i="2" s="1"/>
  <c r="C453" i="2"/>
  <c r="L453" i="2"/>
  <c r="I25" i="44"/>
  <c r="I31" i="44" s="1"/>
  <c r="I32" i="44" s="1"/>
  <c r="I656" i="5"/>
  <c r="E10" i="44"/>
  <c r="E7" i="44" s="1"/>
  <c r="E654" i="41"/>
  <c r="Y6" i="44"/>
  <c r="Y654" i="1"/>
  <c r="J10" i="44"/>
  <c r="J654" i="41"/>
  <c r="R26" i="44"/>
  <c r="R656" i="1"/>
  <c r="Y654" i="2"/>
  <c r="Q6" i="44"/>
  <c r="Q654" i="1"/>
  <c r="I6" i="44"/>
  <c r="I654" i="1"/>
  <c r="AC599" i="2"/>
  <c r="AC597" i="2" s="1"/>
  <c r="AD24" i="44"/>
  <c r="T656" i="2"/>
  <c r="T4" i="44" s="1"/>
  <c r="T24" i="44"/>
  <c r="D10" i="44"/>
  <c r="D654" i="41"/>
  <c r="W25" i="44"/>
  <c r="W656" i="5"/>
  <c r="Z656" i="2"/>
  <c r="Z4" i="44" s="1"/>
  <c r="Z24" i="44"/>
  <c r="J9" i="44"/>
  <c r="J654" i="40"/>
  <c r="G25" i="44"/>
  <c r="G656" i="5"/>
  <c r="N5" i="44"/>
  <c r="N654" i="5"/>
  <c r="S656" i="2"/>
  <c r="S4" i="44" s="1"/>
  <c r="S24" i="44"/>
  <c r="E9" i="44"/>
  <c r="E654" i="40"/>
  <c r="Q25" i="44"/>
  <c r="Q656" i="5"/>
  <c r="R25" i="44"/>
  <c r="R656" i="5"/>
  <c r="AC10" i="44"/>
  <c r="AC654" i="41"/>
  <c r="K26" i="44"/>
  <c r="K656" i="1"/>
  <c r="R9" i="44"/>
  <c r="R654" i="40"/>
  <c r="E25" i="44"/>
  <c r="E656" i="5"/>
  <c r="AE599" i="2"/>
  <c r="AE597" i="2" s="1"/>
  <c r="X9" i="44"/>
  <c r="X654" i="40"/>
  <c r="P656" i="2"/>
  <c r="P4" i="44" s="1"/>
  <c r="P24" i="44"/>
  <c r="Z25" i="44"/>
  <c r="Z656" i="5"/>
  <c r="H8" i="44"/>
  <c r="H654" i="39"/>
  <c r="W9" i="44"/>
  <c r="W654" i="40"/>
  <c r="X10" i="44"/>
  <c r="X7" i="44" s="1"/>
  <c r="X654" i="41"/>
  <c r="L25" i="44"/>
  <c r="L656" i="5"/>
  <c r="W656" i="2"/>
  <c r="W4" i="44" s="1"/>
  <c r="W24" i="44"/>
  <c r="D25" i="44"/>
  <c r="D656" i="5"/>
  <c r="AE8" i="44"/>
  <c r="AE654" i="39"/>
  <c r="T26" i="44"/>
  <c r="T656" i="1"/>
  <c r="AC8" i="44"/>
  <c r="AC654" i="39"/>
  <c r="O656" i="2"/>
  <c r="O4" i="44" s="1"/>
  <c r="O24" i="44"/>
  <c r="V6" i="44"/>
  <c r="V654" i="1"/>
  <c r="H5" i="44"/>
  <c r="H654" i="5"/>
  <c r="J26" i="44"/>
  <c r="J656" i="1"/>
  <c r="M26" i="44"/>
  <c r="M656" i="1"/>
  <c r="AA656" i="2"/>
  <c r="AA4" i="44" s="1"/>
  <c r="AA24" i="44"/>
  <c r="X656" i="2"/>
  <c r="X4" i="44" s="1"/>
  <c r="X24" i="44"/>
  <c r="G656" i="2"/>
  <c r="G4" i="44" s="1"/>
  <c r="G24" i="44"/>
  <c r="K10" i="44"/>
  <c r="K7" i="44" s="1"/>
  <c r="K654" i="41"/>
  <c r="C656" i="2"/>
  <c r="C4" i="44" s="1"/>
  <c r="C24" i="44"/>
  <c r="D26" i="44"/>
  <c r="D656" i="1"/>
  <c r="P25" i="44"/>
  <c r="P656" i="5"/>
  <c r="N26" i="44"/>
  <c r="N656" i="1"/>
  <c r="C10" i="44"/>
  <c r="C654" i="41"/>
  <c r="AC656" i="2"/>
  <c r="AC4" i="44" s="1"/>
  <c r="AC24" i="44"/>
  <c r="X26" i="44"/>
  <c r="X656" i="1"/>
  <c r="W8" i="44"/>
  <c r="W654" i="39"/>
  <c r="J25" i="44"/>
  <c r="J656" i="5"/>
  <c r="U26" i="44"/>
  <c r="U656" i="1"/>
  <c r="C26" i="44"/>
  <c r="S10" i="44"/>
  <c r="S7" i="44" s="1"/>
  <c r="S654" i="41"/>
  <c r="Y25" i="44"/>
  <c r="Y31" i="44" s="1"/>
  <c r="Y32" i="44" s="1"/>
  <c r="Y656" i="5"/>
  <c r="Z10" i="44"/>
  <c r="Z7" i="44" s="1"/>
  <c r="Z654" i="41"/>
  <c r="AE9" i="44"/>
  <c r="AE654" i="40"/>
  <c r="C47" i="44"/>
  <c r="C51" i="44" s="1"/>
  <c r="C52" i="44" s="1"/>
  <c r="D599" i="2"/>
  <c r="D597" i="2" s="1"/>
  <c r="V656" i="2"/>
  <c r="V4" i="44" s="1"/>
  <c r="V24" i="44"/>
  <c r="V31" i="44" s="1"/>
  <c r="V32" i="44" s="1"/>
  <c r="AA25" i="44"/>
  <c r="AA656" i="5"/>
  <c r="C9" i="44"/>
  <c r="C654" i="40"/>
  <c r="AE656" i="2"/>
  <c r="AE4" i="44" s="1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M25" i="44"/>
  <c r="M656" i="5"/>
  <c r="AB26" i="44"/>
  <c r="AB656" i="1"/>
  <c r="P26" i="44"/>
  <c r="P656" i="1"/>
  <c r="S26" i="44"/>
  <c r="S656" i="1"/>
  <c r="H9" i="44"/>
  <c r="H654" i="40"/>
  <c r="K9" i="44"/>
  <c r="K654" i="40"/>
  <c r="T10" i="44"/>
  <c r="T654" i="41"/>
  <c r="P47" i="44"/>
  <c r="P51" i="44" s="1"/>
  <c r="P52" i="44" s="1"/>
  <c r="V5" i="44"/>
  <c r="V654" i="5"/>
  <c r="I654" i="2"/>
  <c r="U9" i="44"/>
  <c r="U654" i="40"/>
  <c r="F654" i="2"/>
  <c r="L26" i="44"/>
  <c r="L656" i="1"/>
  <c r="R10" i="44"/>
  <c r="R654" i="41"/>
  <c r="V10" i="44"/>
  <c r="V654" i="41"/>
  <c r="H6" i="44"/>
  <c r="H654" i="1"/>
  <c r="AD10" i="44"/>
  <c r="AD654" i="41"/>
  <c r="C8" i="44"/>
  <c r="C654" i="39"/>
  <c r="D656" i="2"/>
  <c r="D4" i="44" s="1"/>
  <c r="D24" i="44"/>
  <c r="AB10" i="44"/>
  <c r="AB7" i="44" s="1"/>
  <c r="AB654" i="41"/>
  <c r="X25" i="44"/>
  <c r="X656" i="5"/>
  <c r="G47" i="44"/>
  <c r="G51" i="44" s="1"/>
  <c r="G52" i="44" s="1"/>
  <c r="AB25" i="44"/>
  <c r="AB656" i="5"/>
  <c r="AD6" i="44"/>
  <c r="AD654" i="1"/>
  <c r="M10" i="44"/>
  <c r="M7" i="44" s="1"/>
  <c r="M654" i="41"/>
  <c r="U10" i="44"/>
  <c r="U7" i="44" s="1"/>
  <c r="U654" i="41"/>
  <c r="R8" i="44"/>
  <c r="R654" i="39"/>
  <c r="F10" i="44"/>
  <c r="F654" i="41"/>
  <c r="AE26" i="44"/>
  <c r="AE656" i="1"/>
  <c r="J656" i="2"/>
  <c r="J4" i="44" s="1"/>
  <c r="J24" i="44"/>
  <c r="T8" i="44"/>
  <c r="T654" i="39"/>
  <c r="N656" i="2"/>
  <c r="N4" i="44" s="1"/>
  <c r="N24" i="44"/>
  <c r="AE25" i="44"/>
  <c r="AE656" i="5"/>
  <c r="AA8" i="44"/>
  <c r="AA654" i="39"/>
  <c r="Y10" i="44"/>
  <c r="Y654" i="41"/>
  <c r="H656" i="2"/>
  <c r="H4" i="44" s="1"/>
  <c r="H24" i="44"/>
  <c r="H31" i="44" s="1"/>
  <c r="H32" i="44" s="1"/>
  <c r="D8" i="44"/>
  <c r="D654" i="39"/>
  <c r="AA10" i="44"/>
  <c r="AA654" i="41"/>
  <c r="AD25" i="44"/>
  <c r="AD656" i="5"/>
  <c r="AA26" i="44"/>
  <c r="AA656" i="1"/>
  <c r="Q656" i="2"/>
  <c r="Q4" i="44" s="1"/>
  <c r="Q24" i="44"/>
  <c r="G10" i="44"/>
  <c r="G654" i="41"/>
  <c r="N10" i="44"/>
  <c r="N654" i="41"/>
  <c r="L599" i="2"/>
  <c r="L597" i="2" s="1"/>
  <c r="M656" i="2"/>
  <c r="M4" i="44" s="1"/>
  <c r="M24" i="44"/>
  <c r="Y8" i="44"/>
  <c r="Y654" i="39"/>
  <c r="R656" i="2"/>
  <c r="R4" i="44" s="1"/>
  <c r="R24" i="44"/>
  <c r="F26" i="44"/>
  <c r="F656" i="1"/>
  <c r="AA9" i="44"/>
  <c r="AA654" i="40"/>
  <c r="AC25" i="44"/>
  <c r="AC656" i="5"/>
  <c r="K25" i="44"/>
  <c r="K656" i="5"/>
  <c r="S5" i="44"/>
  <c r="S654" i="5"/>
  <c r="P10" i="44"/>
  <c r="P654" i="41"/>
  <c r="P8" i="44"/>
  <c r="P654" i="39"/>
  <c r="U25" i="44"/>
  <c r="U656" i="5"/>
  <c r="N8" i="44"/>
  <c r="N654" i="39"/>
  <c r="G9" i="44"/>
  <c r="G654" i="40"/>
  <c r="T25" i="44"/>
  <c r="T656" i="5"/>
  <c r="C25" i="44"/>
  <c r="C656" i="5"/>
  <c r="O25" i="44"/>
  <c r="O656" i="5"/>
  <c r="K656" i="2"/>
  <c r="K4" i="44" s="1"/>
  <c r="K24" i="44"/>
  <c r="E6" i="44"/>
  <c r="E654" i="1"/>
  <c r="O26" i="44"/>
  <c r="O656" i="1"/>
  <c r="L8" i="44"/>
  <c r="L7" i="44" s="1"/>
  <c r="L654" i="39"/>
  <c r="F25" i="44"/>
  <c r="F656" i="5"/>
  <c r="U656" i="2"/>
  <c r="U4" i="44" s="1"/>
  <c r="U24" i="44"/>
  <c r="G8" i="44"/>
  <c r="G654" i="39"/>
  <c r="G26" i="44"/>
  <c r="G656" i="1"/>
  <c r="E656" i="2"/>
  <c r="E4" i="44" s="1"/>
  <c r="E24" i="44"/>
  <c r="Z6" i="44"/>
  <c r="Z654" i="1"/>
  <c r="P599" i="2"/>
  <c r="P597" i="2" s="1"/>
  <c r="H47" i="44"/>
  <c r="H51" i="44" s="1"/>
  <c r="H52" i="44" s="1"/>
  <c r="AC6" i="44"/>
  <c r="AC654" i="1"/>
  <c r="W599" i="2"/>
  <c r="W597" i="2" s="1"/>
  <c r="W26" i="44"/>
  <c r="W656" i="1"/>
  <c r="Q9" i="44"/>
  <c r="Q7" i="44" s="1"/>
  <c r="Q654" i="40"/>
  <c r="AE47" i="44"/>
  <c r="AE51" i="44" s="1"/>
  <c r="AE52" i="44" s="1"/>
  <c r="AC47" i="44"/>
  <c r="AC51" i="44" s="1"/>
  <c r="AC52" i="44" s="1"/>
  <c r="AB656" i="2"/>
  <c r="AB4" i="44" s="1"/>
  <c r="AB24" i="44"/>
  <c r="AE10" i="44"/>
  <c r="AE654" i="41"/>
  <c r="T9" i="44"/>
  <c r="T654" i="40"/>
  <c r="L656" i="2"/>
  <c r="L4" i="44" s="1"/>
  <c r="L24" i="44"/>
  <c r="P2" i="1"/>
  <c r="S90" i="67" l="1"/>
  <c r="S63" i="67"/>
  <c r="AB91" i="67"/>
  <c r="G555" i="3"/>
  <c r="G455" i="3" s="1"/>
  <c r="N91" i="67"/>
  <c r="O92" i="44"/>
  <c r="P34" i="67"/>
  <c r="Q62" i="67"/>
  <c r="Q32" i="67"/>
  <c r="Q5" i="67" s="1"/>
  <c r="Q55" i="67" s="1"/>
  <c r="Q91" i="67"/>
  <c r="E72" i="44"/>
  <c r="F33" i="67"/>
  <c r="W62" i="67"/>
  <c r="X62" i="67"/>
  <c r="X91" i="67"/>
  <c r="I92" i="44"/>
  <c r="J34" i="67"/>
  <c r="AE72" i="44"/>
  <c r="AF33" i="67"/>
  <c r="S72" i="44"/>
  <c r="T33" i="67"/>
  <c r="D92" i="44"/>
  <c r="E34" i="67"/>
  <c r="AB72" i="44"/>
  <c r="AC33" i="67"/>
  <c r="V62" i="67"/>
  <c r="V91" i="67"/>
  <c r="R72" i="44"/>
  <c r="S33" i="67"/>
  <c r="Z72" i="44"/>
  <c r="AA33" i="67"/>
  <c r="U62" i="67"/>
  <c r="Q90" i="67"/>
  <c r="Q63" i="67"/>
  <c r="N92" i="44"/>
  <c r="O34" i="67"/>
  <c r="AA92" i="44"/>
  <c r="AB34" i="67"/>
  <c r="G62" i="67"/>
  <c r="G91" i="67"/>
  <c r="Z62" i="67"/>
  <c r="Z91" i="67"/>
  <c r="I62" i="67"/>
  <c r="I91" i="67"/>
  <c r="D2" i="68"/>
  <c r="Q55" i="69"/>
  <c r="S4" i="3"/>
  <c r="I4" i="3"/>
  <c r="Z4" i="3"/>
  <c r="K4" i="3"/>
  <c r="L4" i="3"/>
  <c r="R4" i="3"/>
  <c r="I47" i="44"/>
  <c r="I51" i="44" s="1"/>
  <c r="I52" i="44" s="1"/>
  <c r="AD453" i="2"/>
  <c r="F80" i="70"/>
  <c r="F251" i="70"/>
  <c r="F243" i="70"/>
  <c r="F203" i="70"/>
  <c r="F195" i="70"/>
  <c r="F187" i="70"/>
  <c r="F248" i="70"/>
  <c r="F240" i="70"/>
  <c r="F179" i="70"/>
  <c r="F157" i="70"/>
  <c r="F161" i="70"/>
  <c r="F176" i="70"/>
  <c r="F172" i="70"/>
  <c r="F182" i="70"/>
  <c r="F186" i="70"/>
  <c r="F160" i="70"/>
  <c r="F178" i="70"/>
  <c r="F249" i="70"/>
  <c r="F241" i="70"/>
  <c r="F225" i="70"/>
  <c r="F201" i="70"/>
  <c r="F193" i="70"/>
  <c r="F254" i="70"/>
  <c r="F246" i="70"/>
  <c r="F185" i="70"/>
  <c r="F171" i="70"/>
  <c r="F162" i="70"/>
  <c r="F224" i="70"/>
  <c r="F247" i="70"/>
  <c r="F239" i="70"/>
  <c r="F199" i="70"/>
  <c r="F191" i="70"/>
  <c r="F252" i="70"/>
  <c r="F244" i="70"/>
  <c r="F163" i="70"/>
  <c r="F177" i="70"/>
  <c r="F167" i="70"/>
  <c r="F190" i="70"/>
  <c r="F164" i="70"/>
  <c r="F180" i="70"/>
  <c r="F184" i="70"/>
  <c r="F194" i="70"/>
  <c r="F200" i="70"/>
  <c r="F204" i="70"/>
  <c r="F166" i="70"/>
  <c r="F253" i="70"/>
  <c r="F245" i="70"/>
  <c r="F237" i="70"/>
  <c r="F205" i="70"/>
  <c r="F197" i="70"/>
  <c r="F189" i="70"/>
  <c r="F250" i="70"/>
  <c r="F242" i="70"/>
  <c r="F181" i="70"/>
  <c r="F159" i="70"/>
  <c r="F169" i="70"/>
  <c r="F173" i="70"/>
  <c r="F198" i="70"/>
  <c r="F170" i="70"/>
  <c r="F188" i="70"/>
  <c r="F202" i="70"/>
  <c r="F236" i="70"/>
  <c r="F192" i="70"/>
  <c r="F106" i="70"/>
  <c r="F226" i="70"/>
  <c r="F111" i="70"/>
  <c r="F100" i="70"/>
  <c r="F116" i="70"/>
  <c r="F17" i="70"/>
  <c r="F238" i="70"/>
  <c r="F21" i="70"/>
  <c r="F19" i="70"/>
  <c r="F83" i="70"/>
  <c r="F99" i="70"/>
  <c r="F149" i="70"/>
  <c r="F148" i="70"/>
  <c r="F150" i="70"/>
  <c r="F147" i="70"/>
  <c r="F135" i="70"/>
  <c r="F146" i="70"/>
  <c r="F153" i="70"/>
  <c r="F158" i="70"/>
  <c r="F110" i="70"/>
  <c r="F33" i="70"/>
  <c r="F68" i="70"/>
  <c r="F88" i="70"/>
  <c r="F145" i="70"/>
  <c r="F120" i="70"/>
  <c r="F121" i="70"/>
  <c r="F96" i="70"/>
  <c r="F130" i="70"/>
  <c r="F18" i="70"/>
  <c r="F113" i="70"/>
  <c r="F22" i="70"/>
  <c r="F127" i="70"/>
  <c r="F151" i="70"/>
  <c r="F115" i="70"/>
  <c r="F152" i="70"/>
  <c r="F129" i="70"/>
  <c r="F154" i="70"/>
  <c r="F63" i="70"/>
  <c r="F128" i="70"/>
  <c r="F122" i="70"/>
  <c r="F16" i="70"/>
  <c r="F155" i="70"/>
  <c r="F141" i="70"/>
  <c r="F139" i="70"/>
  <c r="F118" i="70"/>
  <c r="F101" i="70"/>
  <c r="F32" i="70"/>
  <c r="F143" i="70"/>
  <c r="F137" i="70"/>
  <c r="F132" i="70"/>
  <c r="F126" i="70"/>
  <c r="F134" i="70"/>
  <c r="F136" i="70"/>
  <c r="F138" i="70"/>
  <c r="F142" i="70"/>
  <c r="F112" i="70"/>
  <c r="F43" i="70"/>
  <c r="F102" i="70"/>
  <c r="F156" i="70"/>
  <c r="F144" i="70"/>
  <c r="F117" i="70"/>
  <c r="F48" i="70"/>
  <c r="F109" i="70"/>
  <c r="F12" i="70"/>
  <c r="F119" i="70"/>
  <c r="F140" i="70"/>
  <c r="F92" i="70"/>
  <c r="F67" i="70"/>
  <c r="F131" i="70"/>
  <c r="F104" i="70"/>
  <c r="F35" i="70"/>
  <c r="F133" i="70"/>
  <c r="F65" i="70"/>
  <c r="F23" i="70"/>
  <c r="F165" i="70"/>
  <c r="F84" i="70"/>
  <c r="F105" i="70"/>
  <c r="F114" i="70"/>
  <c r="F20" i="70"/>
  <c r="F50" i="70"/>
  <c r="F210" i="70"/>
  <c r="F24" i="70"/>
  <c r="F213" i="70"/>
  <c r="F229" i="70"/>
  <c r="F107" i="70"/>
  <c r="F90" i="70"/>
  <c r="F77" i="70"/>
  <c r="F233" i="70"/>
  <c r="F207" i="70"/>
  <c r="F235" i="70"/>
  <c r="F70" i="70"/>
  <c r="F219" i="70"/>
  <c r="F42" i="70"/>
  <c r="F94" i="70"/>
  <c r="F71" i="70"/>
  <c r="F98" i="70"/>
  <c r="F49" i="70"/>
  <c r="F45" i="70"/>
  <c r="F214" i="70"/>
  <c r="F89" i="70"/>
  <c r="F217" i="70"/>
  <c r="F15" i="70"/>
  <c r="F231" i="70"/>
  <c r="F91" i="70"/>
  <c r="F72" i="70"/>
  <c r="F76" i="70"/>
  <c r="F31" i="70"/>
  <c r="F79" i="70"/>
  <c r="F56" i="70"/>
  <c r="F82" i="70"/>
  <c r="F196" i="70"/>
  <c r="F11" i="70"/>
  <c r="F60" i="70"/>
  <c r="F47" i="70"/>
  <c r="F232" i="70"/>
  <c r="F7" i="70"/>
  <c r="F228" i="70"/>
  <c r="F10" i="70"/>
  <c r="F64" i="70"/>
  <c r="F234" i="70"/>
  <c r="F93" i="70"/>
  <c r="F44" i="70"/>
  <c r="F212" i="70"/>
  <c r="F85" i="70"/>
  <c r="F62" i="70"/>
  <c r="F61" i="70"/>
  <c r="F75" i="70"/>
  <c r="F221" i="70"/>
  <c r="F222" i="70"/>
  <c r="F81" i="70"/>
  <c r="F86" i="70"/>
  <c r="F125" i="70"/>
  <c r="F183" i="70"/>
  <c r="F211" i="70"/>
  <c r="F227" i="70"/>
  <c r="F46" i="70"/>
  <c r="F215" i="70"/>
  <c r="F54" i="70"/>
  <c r="F175" i="70"/>
  <c r="F95" i="70"/>
  <c r="F74" i="70"/>
  <c r="F206" i="70"/>
  <c r="F108" i="70"/>
  <c r="F124" i="70"/>
  <c r="F59" i="70"/>
  <c r="F218" i="70"/>
  <c r="F78" i="70"/>
  <c r="F209" i="70"/>
  <c r="F220" i="70"/>
  <c r="F57" i="70"/>
  <c r="F58" i="70"/>
  <c r="F41" i="70"/>
  <c r="F34" i="70"/>
  <c r="F40" i="70"/>
  <c r="F66" i="70"/>
  <c r="F38" i="70"/>
  <c r="F26" i="70"/>
  <c r="F168" i="70"/>
  <c r="F30" i="70"/>
  <c r="F208" i="70"/>
  <c r="F174" i="70"/>
  <c r="F39" i="70"/>
  <c r="F223" i="70"/>
  <c r="F27" i="70"/>
  <c r="F6" i="70"/>
  <c r="F52" i="70"/>
  <c r="F97" i="70"/>
  <c r="F230" i="70"/>
  <c r="F55" i="70"/>
  <c r="F216" i="70"/>
  <c r="F73" i="70"/>
  <c r="F123" i="70"/>
  <c r="F4" i="70"/>
  <c r="G4" i="70" s="1"/>
  <c r="F69" i="70"/>
  <c r="F28" i="70"/>
  <c r="F53" i="70"/>
  <c r="F37" i="70"/>
  <c r="F13" i="70"/>
  <c r="F103" i="70"/>
  <c r="F5" i="70"/>
  <c r="F9" i="70"/>
  <c r="F51" i="70"/>
  <c r="F29" i="70"/>
  <c r="F14" i="70"/>
  <c r="F36" i="70"/>
  <c r="F25" i="70"/>
  <c r="F87" i="70"/>
  <c r="F8" i="70"/>
  <c r="R31" i="44"/>
  <c r="R32" i="44" s="1"/>
  <c r="AB4" i="3"/>
  <c r="R453" i="3"/>
  <c r="F31" i="44"/>
  <c r="F32" i="44" s="1"/>
  <c r="E31" i="44"/>
  <c r="E32" i="44" s="1"/>
  <c r="T92" i="67"/>
  <c r="D7" i="44"/>
  <c r="K453" i="3"/>
  <c r="E597" i="2"/>
  <c r="N31" i="44"/>
  <c r="N32" i="44" s="1"/>
  <c r="J92" i="67"/>
  <c r="O92" i="67"/>
  <c r="X55" i="69"/>
  <c r="R5" i="66"/>
  <c r="S5" i="66" s="1"/>
  <c r="K32" i="66"/>
  <c r="AA92" i="67"/>
  <c r="AC55" i="69"/>
  <c r="E55" i="69"/>
  <c r="AC92" i="67"/>
  <c r="H55" i="69"/>
  <c r="J55" i="69"/>
  <c r="V55" i="69"/>
  <c r="N10" i="68"/>
  <c r="F55" i="69"/>
  <c r="S32" i="67"/>
  <c r="L625" i="3"/>
  <c r="L624" i="3" s="1"/>
  <c r="L660" i="3" s="1"/>
  <c r="AC625" i="3"/>
  <c r="AC624" i="3" s="1"/>
  <c r="AC660" i="3" s="1"/>
  <c r="I455" i="3"/>
  <c r="I453" i="3" s="1"/>
  <c r="Q453" i="3"/>
  <c r="P453" i="3"/>
  <c r="F453" i="3"/>
  <c r="AA599" i="3"/>
  <c r="AA597" i="3" s="1"/>
  <c r="AD660" i="2"/>
  <c r="AD84" i="44" s="1"/>
  <c r="AD599" i="2"/>
  <c r="AD597" i="2" s="1"/>
  <c r="D656" i="3"/>
  <c r="D453" i="3"/>
  <c r="AA453" i="3"/>
  <c r="D599" i="3"/>
  <c r="V555" i="3"/>
  <c r="V455" i="3" s="1"/>
  <c r="V453" i="3" s="1"/>
  <c r="V625" i="3"/>
  <c r="V624" i="3" s="1"/>
  <c r="AA656" i="3"/>
  <c r="P597" i="3"/>
  <c r="S455" i="3"/>
  <c r="S453" i="3" s="1"/>
  <c r="Y453" i="3"/>
  <c r="X453" i="3"/>
  <c r="R599" i="3"/>
  <c r="R597" i="3" s="1"/>
  <c r="AB455" i="3"/>
  <c r="T453" i="3"/>
  <c r="R656" i="3"/>
  <c r="D597" i="3"/>
  <c r="P654" i="3"/>
  <c r="F8" i="44"/>
  <c r="F7" i="44" s="1"/>
  <c r="F654" i="39"/>
  <c r="O8" i="44"/>
  <c r="O7" i="44" s="1"/>
  <c r="O654" i="39"/>
  <c r="AD8" i="44"/>
  <c r="AD7" i="44" s="1"/>
  <c r="AD654" i="39"/>
  <c r="P7" i="44"/>
  <c r="V8" i="44"/>
  <c r="V7" i="44" s="1"/>
  <c r="V654" i="39"/>
  <c r="J8" i="44"/>
  <c r="J7" i="44" s="1"/>
  <c r="J654" i="39"/>
  <c r="I8" i="44"/>
  <c r="I654" i="39"/>
  <c r="J31" i="44"/>
  <c r="J32" i="44" s="1"/>
  <c r="D31" i="44"/>
  <c r="D32" i="44" s="1"/>
  <c r="Z455" i="3"/>
  <c r="Z453" i="3" s="1"/>
  <c r="M31" i="44"/>
  <c r="M32" i="44" s="1"/>
  <c r="L31" i="44"/>
  <c r="L32" i="44" s="1"/>
  <c r="C31" i="44"/>
  <c r="C32" i="44" s="1"/>
  <c r="G31" i="44"/>
  <c r="G32" i="44" s="1"/>
  <c r="AA31" i="44"/>
  <c r="AA32" i="44" s="1"/>
  <c r="K31" i="44"/>
  <c r="K32" i="44" s="1"/>
  <c r="W31" i="44"/>
  <c r="W32" i="44" s="1"/>
  <c r="AC31" i="44"/>
  <c r="AC32" i="44" s="1"/>
  <c r="AD453" i="3"/>
  <c r="AC453" i="3"/>
  <c r="W555" i="3"/>
  <c r="W455" i="3" s="1"/>
  <c r="W453" i="3" s="1"/>
  <c r="W625" i="3"/>
  <c r="W624" i="3" s="1"/>
  <c r="G453" i="3"/>
  <c r="AA7" i="44"/>
  <c r="N455" i="3"/>
  <c r="N453" i="3" s="1"/>
  <c r="O659" i="3"/>
  <c r="O599" i="3"/>
  <c r="T660" i="3"/>
  <c r="T599" i="3"/>
  <c r="T597" i="3" s="1"/>
  <c r="M625" i="3"/>
  <c r="M624" i="3" s="1"/>
  <c r="M555" i="3"/>
  <c r="M455" i="3" s="1"/>
  <c r="M453" i="3" s="1"/>
  <c r="U660" i="3"/>
  <c r="U599" i="3"/>
  <c r="U597" i="3" s="1"/>
  <c r="X660" i="3"/>
  <c r="X599" i="3"/>
  <c r="X597" i="3" s="1"/>
  <c r="Y660" i="3"/>
  <c r="Y599" i="3"/>
  <c r="Y597" i="3" s="1"/>
  <c r="I659" i="3"/>
  <c r="I599" i="3"/>
  <c r="I10" i="44"/>
  <c r="I654" i="41"/>
  <c r="G660" i="3"/>
  <c r="G599" i="3"/>
  <c r="G597" i="3" s="1"/>
  <c r="O455" i="3"/>
  <c r="O453" i="3" s="1"/>
  <c r="F660" i="3"/>
  <c r="F599" i="3"/>
  <c r="F597" i="3" s="1"/>
  <c r="C625" i="3"/>
  <c r="C624" i="3" s="1"/>
  <c r="C555" i="3"/>
  <c r="E625" i="3"/>
  <c r="E624" i="3" s="1"/>
  <c r="E555" i="3"/>
  <c r="E455" i="3" s="1"/>
  <c r="E453" i="3" s="1"/>
  <c r="S660" i="3"/>
  <c r="S599" i="3"/>
  <c r="K660" i="3"/>
  <c r="K599" i="3"/>
  <c r="K597" i="3" s="1"/>
  <c r="L659" i="3"/>
  <c r="N659" i="3"/>
  <c r="N599" i="3"/>
  <c r="Q660" i="3"/>
  <c r="Q599" i="3"/>
  <c r="Q597" i="3" s="1"/>
  <c r="L455" i="3"/>
  <c r="AB660" i="3"/>
  <c r="AB599" i="3"/>
  <c r="AE625" i="3"/>
  <c r="AE624" i="3" s="1"/>
  <c r="AE555" i="3"/>
  <c r="AE455" i="3" s="1"/>
  <c r="AE453" i="3" s="1"/>
  <c r="H625" i="3"/>
  <c r="H624" i="3" s="1"/>
  <c r="H555" i="3"/>
  <c r="H455" i="3" s="1"/>
  <c r="H453" i="3" s="1"/>
  <c r="J625" i="3"/>
  <c r="J624" i="3" s="1"/>
  <c r="J660" i="3" s="1"/>
  <c r="J555" i="3"/>
  <c r="J455" i="3" s="1"/>
  <c r="J453" i="3" s="1"/>
  <c r="U453" i="3"/>
  <c r="Z660" i="3"/>
  <c r="Z599" i="3"/>
  <c r="J659" i="3"/>
  <c r="AD660" i="3"/>
  <c r="AD599" i="3"/>
  <c r="AD597" i="3" s="1"/>
  <c r="G6" i="44"/>
  <c r="G654" i="1"/>
  <c r="R654" i="2"/>
  <c r="AD5" i="44"/>
  <c r="AD654" i="5"/>
  <c r="P654" i="2"/>
  <c r="L654" i="2"/>
  <c r="F5" i="44"/>
  <c r="F654" i="5"/>
  <c r="J654" i="2"/>
  <c r="AB5" i="44"/>
  <c r="AB654" i="5"/>
  <c r="X5" i="44"/>
  <c r="X654" i="5"/>
  <c r="L6" i="44"/>
  <c r="L654" i="1"/>
  <c r="AE31" i="44"/>
  <c r="AE32" i="44" s="1"/>
  <c r="V654" i="2"/>
  <c r="W7" i="44"/>
  <c r="AC654" i="2"/>
  <c r="N6" i="44"/>
  <c r="N654" i="1"/>
  <c r="C654" i="2"/>
  <c r="G654" i="2"/>
  <c r="AA654" i="2"/>
  <c r="J6" i="44"/>
  <c r="J654" i="1"/>
  <c r="AC7" i="44"/>
  <c r="W654" i="2"/>
  <c r="Z5" i="44"/>
  <c r="Z654" i="5"/>
  <c r="K6" i="44"/>
  <c r="K654" i="1"/>
  <c r="R5" i="44"/>
  <c r="R654" i="5"/>
  <c r="G5" i="44"/>
  <c r="G654" i="5"/>
  <c r="Z31" i="44"/>
  <c r="Z32" i="44" s="1"/>
  <c r="AD31" i="44"/>
  <c r="AD32" i="44" s="1"/>
  <c r="AE5" i="44"/>
  <c r="AE654" i="5"/>
  <c r="S6" i="44"/>
  <c r="S654" i="1"/>
  <c r="S654" i="2"/>
  <c r="AB31" i="44"/>
  <c r="AB32" i="44" s="1"/>
  <c r="C5" i="44"/>
  <c r="C654" i="5"/>
  <c r="AB654" i="2"/>
  <c r="U31" i="44"/>
  <c r="U32" i="44" s="1"/>
  <c r="K654" i="2"/>
  <c r="N7" i="44"/>
  <c r="K5" i="44"/>
  <c r="K654" i="5"/>
  <c r="F6" i="44"/>
  <c r="F654" i="1"/>
  <c r="Y7" i="44"/>
  <c r="M654" i="2"/>
  <c r="Q31" i="44"/>
  <c r="Q32" i="44" s="1"/>
  <c r="AA6" i="44"/>
  <c r="AA654" i="1"/>
  <c r="AE6" i="44"/>
  <c r="AE654" i="1"/>
  <c r="C7" i="44"/>
  <c r="M5" i="44"/>
  <c r="M654" i="5"/>
  <c r="AE654" i="2"/>
  <c r="AA5" i="44"/>
  <c r="AA654" i="5"/>
  <c r="U6" i="44"/>
  <c r="U654" i="1"/>
  <c r="X6" i="44"/>
  <c r="X654" i="1"/>
  <c r="D6" i="44"/>
  <c r="D654" i="1"/>
  <c r="X31" i="44"/>
  <c r="X32" i="44" s="1"/>
  <c r="M6" i="44"/>
  <c r="M654" i="1"/>
  <c r="O31" i="44"/>
  <c r="O32" i="44" s="1"/>
  <c r="T6" i="44"/>
  <c r="T654" i="1"/>
  <c r="H7" i="44"/>
  <c r="Z654" i="2"/>
  <c r="I5" i="44"/>
  <c r="I654" i="5"/>
  <c r="W6" i="44"/>
  <c r="W654" i="1"/>
  <c r="AC5" i="44"/>
  <c r="AC654" i="5"/>
  <c r="D654" i="2"/>
  <c r="Y5" i="44"/>
  <c r="Y654" i="5"/>
  <c r="J5" i="44"/>
  <c r="J654" i="5"/>
  <c r="D5" i="44"/>
  <c r="D654" i="5"/>
  <c r="E5" i="44"/>
  <c r="E654" i="5"/>
  <c r="T654" i="2"/>
  <c r="R6" i="44"/>
  <c r="R654" i="1"/>
  <c r="E654" i="2"/>
  <c r="G7" i="44"/>
  <c r="U654" i="2"/>
  <c r="O6" i="44"/>
  <c r="O654" i="1"/>
  <c r="O5" i="44"/>
  <c r="O654" i="5"/>
  <c r="T5" i="44"/>
  <c r="T654" i="5"/>
  <c r="U5" i="44"/>
  <c r="U654" i="5"/>
  <c r="Q654" i="2"/>
  <c r="H654" i="2"/>
  <c r="N654" i="2"/>
  <c r="T7" i="44"/>
  <c r="R7" i="44"/>
  <c r="P6" i="44"/>
  <c r="P654" i="1"/>
  <c r="AB6" i="44"/>
  <c r="AB654" i="1"/>
  <c r="P5" i="44"/>
  <c r="P654" i="5"/>
  <c r="X654" i="2"/>
  <c r="O654" i="2"/>
  <c r="AE7" i="44"/>
  <c r="L5" i="44"/>
  <c r="L654" i="5"/>
  <c r="P31" i="44"/>
  <c r="P32" i="44" s="1"/>
  <c r="Q5" i="44"/>
  <c r="Q654" i="5"/>
  <c r="S31" i="44"/>
  <c r="S32" i="44" s="1"/>
  <c r="W5" i="44"/>
  <c r="W654" i="5"/>
  <c r="T31" i="44"/>
  <c r="T32" i="44" s="1"/>
  <c r="Q66" i="67" l="1"/>
  <c r="AB453" i="3"/>
  <c r="L453" i="3"/>
  <c r="Q2" i="67"/>
  <c r="Q2" i="69"/>
  <c r="K33" i="67"/>
  <c r="O33" i="67"/>
  <c r="Z34" i="67"/>
  <c r="V34" i="67"/>
  <c r="U34" i="67"/>
  <c r="O90" i="67"/>
  <c r="O63" i="67"/>
  <c r="AA62" i="67"/>
  <c r="AA91" i="67"/>
  <c r="E90" i="67"/>
  <c r="E63" i="67"/>
  <c r="E32" i="67"/>
  <c r="E5" i="67" s="1"/>
  <c r="F62" i="67"/>
  <c r="F91" i="67"/>
  <c r="L34" i="67"/>
  <c r="J92" i="44"/>
  <c r="K34" i="67"/>
  <c r="M33" i="67"/>
  <c r="T34" i="67"/>
  <c r="AB90" i="67"/>
  <c r="AB63" i="67"/>
  <c r="AB32" i="67"/>
  <c r="AB5" i="67" s="1"/>
  <c r="AC62" i="67"/>
  <c r="AC91" i="67"/>
  <c r="J90" i="67"/>
  <c r="J63" i="67"/>
  <c r="AE34" i="67"/>
  <c r="AA34" i="67"/>
  <c r="R34" i="67"/>
  <c r="H34" i="67"/>
  <c r="J33" i="67"/>
  <c r="Y34" i="67"/>
  <c r="P33" i="67"/>
  <c r="AD34" i="67"/>
  <c r="AF62" i="67"/>
  <c r="AF91" i="67"/>
  <c r="P90" i="67"/>
  <c r="P63" i="67"/>
  <c r="AC34" i="67"/>
  <c r="G34" i="67"/>
  <c r="L92" i="44"/>
  <c r="M34" i="67"/>
  <c r="S62" i="67"/>
  <c r="S91" i="67"/>
  <c r="T62" i="67"/>
  <c r="T91" i="67"/>
  <c r="Q56" i="67"/>
  <c r="G5" i="70"/>
  <c r="G6" i="70" s="1"/>
  <c r="G7" i="70" s="1"/>
  <c r="G8" i="70" s="1"/>
  <c r="G9" i="70" s="1"/>
  <c r="G10" i="70" s="1"/>
  <c r="G11" i="70" s="1"/>
  <c r="G12" i="70" s="1"/>
  <c r="G13" i="70" s="1"/>
  <c r="G14" i="70" s="1"/>
  <c r="G15" i="70" s="1"/>
  <c r="G16" i="70" s="1"/>
  <c r="G17" i="70" s="1"/>
  <c r="G18" i="70" s="1"/>
  <c r="G19" i="70" s="1"/>
  <c r="G20" i="70" s="1"/>
  <c r="G21" i="70" s="1"/>
  <c r="G22" i="70" s="1"/>
  <c r="G23" i="70" s="1"/>
  <c r="G24" i="70" s="1"/>
  <c r="G25" i="70" s="1"/>
  <c r="G26" i="70" s="1"/>
  <c r="G27" i="70" s="1"/>
  <c r="G28" i="70" s="1"/>
  <c r="G29" i="70" s="1"/>
  <c r="G30" i="70" s="1"/>
  <c r="G31" i="70" s="1"/>
  <c r="G32" i="70" s="1"/>
  <c r="G33" i="70" s="1"/>
  <c r="G34" i="70" s="1"/>
  <c r="G35" i="70" s="1"/>
  <c r="G36" i="70" s="1"/>
  <c r="G37" i="70" s="1"/>
  <c r="G38" i="70" s="1"/>
  <c r="G39" i="70" s="1"/>
  <c r="G40" i="70" s="1"/>
  <c r="G41" i="70" s="1"/>
  <c r="G42" i="70" s="1"/>
  <c r="G43" i="70" s="1"/>
  <c r="G44" i="70" s="1"/>
  <c r="G45" i="70" s="1"/>
  <c r="G46" i="70" s="1"/>
  <c r="G47" i="70" s="1"/>
  <c r="G48" i="70" s="1"/>
  <c r="G49" i="70" s="1"/>
  <c r="G50" i="70" s="1"/>
  <c r="G51" i="70" s="1"/>
  <c r="G52" i="70" s="1"/>
  <c r="G53" i="70" s="1"/>
  <c r="G54" i="70" s="1"/>
  <c r="G55" i="70" s="1"/>
  <c r="G56" i="70" s="1"/>
  <c r="G57" i="70" s="1"/>
  <c r="G58" i="70" s="1"/>
  <c r="G59" i="70" s="1"/>
  <c r="G60" i="70" s="1"/>
  <c r="G61" i="70" s="1"/>
  <c r="G62" i="70" s="1"/>
  <c r="G63" i="70" s="1"/>
  <c r="G64" i="70" s="1"/>
  <c r="G65" i="70" s="1"/>
  <c r="G66" i="70" s="1"/>
  <c r="G67" i="70" s="1"/>
  <c r="G68" i="70" s="1"/>
  <c r="G69" i="70" s="1"/>
  <c r="G70" i="70" s="1"/>
  <c r="G71" i="70" s="1"/>
  <c r="G72" i="70" s="1"/>
  <c r="G73" i="70" s="1"/>
  <c r="G74" i="70" s="1"/>
  <c r="G75" i="70" s="1"/>
  <c r="G76" i="70" s="1"/>
  <c r="G77" i="70" s="1"/>
  <c r="G78" i="70" s="1"/>
  <c r="G79" i="70" s="1"/>
  <c r="G80" i="70" s="1"/>
  <c r="G81" i="70" s="1"/>
  <c r="G82" i="70" s="1"/>
  <c r="G83" i="70" s="1"/>
  <c r="G84" i="70" s="1"/>
  <c r="G85" i="70" s="1"/>
  <c r="G86" i="70" s="1"/>
  <c r="G87" i="70" s="1"/>
  <c r="G88" i="70" s="1"/>
  <c r="G89" i="70" s="1"/>
  <c r="G90" i="70" s="1"/>
  <c r="G91" i="70" s="1"/>
  <c r="G92" i="70" s="1"/>
  <c r="G93" i="70" s="1"/>
  <c r="G94" i="70" s="1"/>
  <c r="G95" i="70" s="1"/>
  <c r="G96" i="70" s="1"/>
  <c r="G97" i="70" s="1"/>
  <c r="G98" i="70" s="1"/>
  <c r="G99" i="70" s="1"/>
  <c r="G100" i="70" s="1"/>
  <c r="G101" i="70" s="1"/>
  <c r="G102" i="70" s="1"/>
  <c r="G103" i="70" s="1"/>
  <c r="G104" i="70" s="1"/>
  <c r="G105" i="70" s="1"/>
  <c r="G106" i="70" s="1"/>
  <c r="G107" i="70" s="1"/>
  <c r="G108" i="70" s="1"/>
  <c r="G109" i="70" s="1"/>
  <c r="G110" i="70" s="1"/>
  <c r="G111" i="70" s="1"/>
  <c r="G112" i="70" s="1"/>
  <c r="G113" i="70" s="1"/>
  <c r="G114" i="70" s="1"/>
  <c r="G115" i="70" s="1"/>
  <c r="G116" i="70" s="1"/>
  <c r="G117" i="70" s="1"/>
  <c r="G118" i="70" s="1"/>
  <c r="G119" i="70" s="1"/>
  <c r="G120" i="70" s="1"/>
  <c r="G121" i="70" s="1"/>
  <c r="G122" i="70" s="1"/>
  <c r="G123" i="70" s="1"/>
  <c r="G124" i="70" s="1"/>
  <c r="G125" i="70" s="1"/>
  <c r="G126" i="70" s="1"/>
  <c r="G127" i="70" s="1"/>
  <c r="G128" i="70" s="1"/>
  <c r="G129" i="70" s="1"/>
  <c r="G130" i="70" s="1"/>
  <c r="G131" i="70" s="1"/>
  <c r="G132" i="70" s="1"/>
  <c r="G133" i="70" s="1"/>
  <c r="G134" i="70" s="1"/>
  <c r="G135" i="70" s="1"/>
  <c r="G136" i="70" s="1"/>
  <c r="G137" i="70" s="1"/>
  <c r="G138" i="70" s="1"/>
  <c r="G139" i="70" s="1"/>
  <c r="G140" i="70" s="1"/>
  <c r="G141" i="70" s="1"/>
  <c r="G142" i="70" s="1"/>
  <c r="G143" i="70" s="1"/>
  <c r="G144" i="70" s="1"/>
  <c r="G145" i="70" s="1"/>
  <c r="G146" i="70" s="1"/>
  <c r="G147" i="70" s="1"/>
  <c r="G148" i="70" s="1"/>
  <c r="G149" i="70" s="1"/>
  <c r="G150" i="70" s="1"/>
  <c r="G151" i="70" s="1"/>
  <c r="G152" i="70" s="1"/>
  <c r="G153" i="70" s="1"/>
  <c r="G154" i="70" s="1"/>
  <c r="G155" i="70" s="1"/>
  <c r="G156" i="70" s="1"/>
  <c r="G157" i="70" s="1"/>
  <c r="G158" i="70" s="1"/>
  <c r="G159" i="70" s="1"/>
  <c r="G160" i="70" s="1"/>
  <c r="G161" i="70" s="1"/>
  <c r="G162" i="70" s="1"/>
  <c r="G163" i="70" s="1"/>
  <c r="G164" i="70" s="1"/>
  <c r="G165" i="70" s="1"/>
  <c r="G166" i="70" s="1"/>
  <c r="G167" i="70" s="1"/>
  <c r="G168" i="70" s="1"/>
  <c r="G169" i="70" s="1"/>
  <c r="G170" i="70" s="1"/>
  <c r="G171" i="70" s="1"/>
  <c r="G172" i="70" s="1"/>
  <c r="G173" i="70" s="1"/>
  <c r="G174" i="70" s="1"/>
  <c r="G175" i="70" s="1"/>
  <c r="G176" i="70" s="1"/>
  <c r="G177" i="70" s="1"/>
  <c r="G178" i="70" s="1"/>
  <c r="G179" i="70" s="1"/>
  <c r="G180" i="70" s="1"/>
  <c r="G181" i="70" s="1"/>
  <c r="G182" i="70" s="1"/>
  <c r="G183" i="70" s="1"/>
  <c r="G184" i="70" s="1"/>
  <c r="G185" i="70" s="1"/>
  <c r="G186" i="70" s="1"/>
  <c r="G187" i="70" s="1"/>
  <c r="G188" i="70" s="1"/>
  <c r="G189" i="70" s="1"/>
  <c r="G190" i="70" s="1"/>
  <c r="G191" i="70" s="1"/>
  <c r="G192" i="70" s="1"/>
  <c r="G193" i="70" s="1"/>
  <c r="G194" i="70" s="1"/>
  <c r="G195" i="70" s="1"/>
  <c r="G196" i="70" s="1"/>
  <c r="G197" i="70" s="1"/>
  <c r="G198" i="70" s="1"/>
  <c r="G199" i="70" s="1"/>
  <c r="G200" i="70" s="1"/>
  <c r="G201" i="70" s="1"/>
  <c r="G202" i="70" s="1"/>
  <c r="G203" i="70" s="1"/>
  <c r="G204" i="70" s="1"/>
  <c r="G205" i="70" s="1"/>
  <c r="G206" i="70" s="1"/>
  <c r="G207" i="70" s="1"/>
  <c r="G208" i="70" s="1"/>
  <c r="G209" i="70" s="1"/>
  <c r="G210" i="70" s="1"/>
  <c r="G211" i="70" s="1"/>
  <c r="G212" i="70" s="1"/>
  <c r="G213" i="70" s="1"/>
  <c r="G214" i="70" s="1"/>
  <c r="G215" i="70" s="1"/>
  <c r="G216" i="70" s="1"/>
  <c r="G217" i="70" s="1"/>
  <c r="G218" i="70" s="1"/>
  <c r="G219" i="70" s="1"/>
  <c r="G220" i="70" s="1"/>
  <c r="G221" i="70" s="1"/>
  <c r="G222" i="70" s="1"/>
  <c r="G223" i="70" s="1"/>
  <c r="G224" i="70" s="1"/>
  <c r="G225" i="70" s="1"/>
  <c r="G226" i="70" s="1"/>
  <c r="G227" i="70" s="1"/>
  <c r="G228" i="70" s="1"/>
  <c r="G229" i="70" s="1"/>
  <c r="G230" i="70" s="1"/>
  <c r="G231" i="70" s="1"/>
  <c r="G232" i="70" s="1"/>
  <c r="G233" i="70" s="1"/>
  <c r="G234" i="70" s="1"/>
  <c r="G235" i="70" s="1"/>
  <c r="G236" i="70" s="1"/>
  <c r="G237" i="70" s="1"/>
  <c r="G238" i="70" s="1"/>
  <c r="G239" i="70" s="1"/>
  <c r="G240" i="70" s="1"/>
  <c r="G241" i="70" s="1"/>
  <c r="G242" i="70" s="1"/>
  <c r="G243" i="70" s="1"/>
  <c r="G244" i="70" s="1"/>
  <c r="G245" i="70" s="1"/>
  <c r="G246" i="70" s="1"/>
  <c r="G247" i="70" s="1"/>
  <c r="G248" i="70" s="1"/>
  <c r="G249" i="70" s="1"/>
  <c r="G250" i="70" s="1"/>
  <c r="G251" i="70" s="1"/>
  <c r="G252" i="70" s="1"/>
  <c r="G253" i="70" s="1"/>
  <c r="G254" i="70" s="1"/>
  <c r="L599" i="3"/>
  <c r="L597" i="3" s="1"/>
  <c r="E2" i="67"/>
  <c r="AC599" i="3"/>
  <c r="AC597" i="3" s="1"/>
  <c r="H11" i="44"/>
  <c r="S40" i="66"/>
  <c r="T5" i="66" s="1"/>
  <c r="S5" i="67"/>
  <c r="N9" i="66"/>
  <c r="K5" i="66"/>
  <c r="I597" i="3"/>
  <c r="AA654" i="3"/>
  <c r="S597" i="3"/>
  <c r="D654" i="3"/>
  <c r="AD91" i="44"/>
  <c r="AD92" i="44" s="1"/>
  <c r="AD656" i="2"/>
  <c r="AD4" i="44" s="1"/>
  <c r="V660" i="3"/>
  <c r="V599" i="3"/>
  <c r="V597" i="3" s="1"/>
  <c r="AB597" i="3"/>
  <c r="R654" i="3"/>
  <c r="V11" i="44"/>
  <c r="I7" i="44"/>
  <c r="I11" i="44" s="1"/>
  <c r="Y11" i="44"/>
  <c r="N11" i="44"/>
  <c r="Z597" i="3"/>
  <c r="G11" i="44"/>
  <c r="Z11" i="44"/>
  <c r="X11" i="44"/>
  <c r="S11" i="44"/>
  <c r="Q11" i="44"/>
  <c r="F11" i="44"/>
  <c r="O11" i="44"/>
  <c r="E11" i="44"/>
  <c r="W660" i="3"/>
  <c r="W599" i="3"/>
  <c r="W597" i="3" s="1"/>
  <c r="J599" i="3"/>
  <c r="J597" i="3" s="1"/>
  <c r="N597" i="3"/>
  <c r="H660" i="3"/>
  <c r="H599" i="3"/>
  <c r="H597" i="3" s="1"/>
  <c r="AC92" i="44"/>
  <c r="AC656" i="3"/>
  <c r="AC654" i="3" s="1"/>
  <c r="J72" i="44"/>
  <c r="J656" i="3"/>
  <c r="Q92" i="44"/>
  <c r="Q656" i="3"/>
  <c r="Q654" i="3" s="1"/>
  <c r="L72" i="44"/>
  <c r="L656" i="3"/>
  <c r="S92" i="44"/>
  <c r="S656" i="3"/>
  <c r="S654" i="3" s="1"/>
  <c r="C660" i="3"/>
  <c r="Y92" i="44"/>
  <c r="Y656" i="3"/>
  <c r="Y654" i="3" s="1"/>
  <c r="U92" i="44"/>
  <c r="U656" i="3"/>
  <c r="U654" i="3" s="1"/>
  <c r="T92" i="44"/>
  <c r="T656" i="3"/>
  <c r="T654" i="3" s="1"/>
  <c r="AE660" i="3"/>
  <c r="AE599" i="3"/>
  <c r="AE597" i="3" s="1"/>
  <c r="AB92" i="44"/>
  <c r="AB656" i="3"/>
  <c r="AB654" i="3" s="1"/>
  <c r="G656" i="3"/>
  <c r="G654" i="3" s="1"/>
  <c r="G92" i="44"/>
  <c r="I72" i="44"/>
  <c r="I656" i="3"/>
  <c r="I654" i="3" s="1"/>
  <c r="O597" i="3"/>
  <c r="AD656" i="3"/>
  <c r="AD654" i="3" s="1"/>
  <c r="Z92" i="44"/>
  <c r="Z656" i="3"/>
  <c r="Z654" i="3" s="1"/>
  <c r="N72" i="44"/>
  <c r="N656" i="3"/>
  <c r="N654" i="3" s="1"/>
  <c r="K92" i="44"/>
  <c r="K656" i="3"/>
  <c r="K654" i="3" s="1"/>
  <c r="E660" i="3"/>
  <c r="E599" i="3"/>
  <c r="E597" i="3" s="1"/>
  <c r="F92" i="44"/>
  <c r="F656" i="3"/>
  <c r="F654" i="3" s="1"/>
  <c r="X92" i="44"/>
  <c r="X656" i="3"/>
  <c r="X654" i="3" s="1"/>
  <c r="M660" i="3"/>
  <c r="M599" i="3"/>
  <c r="M597" i="3" s="1"/>
  <c r="O72" i="44"/>
  <c r="O656" i="3"/>
  <c r="O654" i="3" s="1"/>
  <c r="M11" i="44"/>
  <c r="R11" i="44"/>
  <c r="R12" i="44" s="1"/>
  <c r="D11" i="44"/>
  <c r="D12" i="44" s="1"/>
  <c r="U11" i="44"/>
  <c r="T11" i="44"/>
  <c r="AB11" i="44"/>
  <c r="AA11" i="44"/>
  <c r="AA12" i="44" s="1"/>
  <c r="AC11" i="44"/>
  <c r="L11" i="44"/>
  <c r="P11" i="44"/>
  <c r="P12" i="44" s="1"/>
  <c r="J11" i="44"/>
  <c r="AE11" i="44"/>
  <c r="K11" i="44"/>
  <c r="W11" i="44"/>
  <c r="D34" i="67" l="1"/>
  <c r="W34" i="67"/>
  <c r="N34" i="67"/>
  <c r="L654" i="3"/>
  <c r="L90" i="67"/>
  <c r="L63" i="67"/>
  <c r="L32" i="67"/>
  <c r="L5" i="67" s="1"/>
  <c r="I34" i="67"/>
  <c r="G90" i="67"/>
  <c r="G63" i="67"/>
  <c r="G32" i="67"/>
  <c r="G5" i="67" s="1"/>
  <c r="AD63" i="67"/>
  <c r="AD90" i="67"/>
  <c r="AD32" i="67"/>
  <c r="AD5" i="67" s="1"/>
  <c r="Y63" i="67"/>
  <c r="Y90" i="67"/>
  <c r="Y32" i="67"/>
  <c r="Y5" i="67" s="1"/>
  <c r="H90" i="67"/>
  <c r="H63" i="67"/>
  <c r="H32" i="67"/>
  <c r="H5" i="67" s="1"/>
  <c r="AA63" i="67"/>
  <c r="AA90" i="67"/>
  <c r="AA32" i="67"/>
  <c r="AA5" i="67" s="1"/>
  <c r="AB55" i="67"/>
  <c r="AB56" i="67" s="1"/>
  <c r="AB2" i="69"/>
  <c r="AB2" i="67"/>
  <c r="T90" i="67"/>
  <c r="T63" i="67"/>
  <c r="T32" i="67"/>
  <c r="T5" i="67" s="1"/>
  <c r="K90" i="67"/>
  <c r="K63" i="67"/>
  <c r="V90" i="67"/>
  <c r="V63" i="67"/>
  <c r="V32" i="67"/>
  <c r="V5" i="67" s="1"/>
  <c r="O62" i="67"/>
  <c r="O91" i="67"/>
  <c r="O32" i="67"/>
  <c r="O5" i="67" s="1"/>
  <c r="F34" i="67"/>
  <c r="G1" i="71"/>
  <c r="AF34" i="67"/>
  <c r="X34" i="67"/>
  <c r="M90" i="67"/>
  <c r="M63" i="67"/>
  <c r="AC90" i="67"/>
  <c r="AC63" i="67"/>
  <c r="AC32" i="67"/>
  <c r="AC5" i="67" s="1"/>
  <c r="P62" i="67"/>
  <c r="P91" i="67"/>
  <c r="P32" i="67"/>
  <c r="P5" i="67" s="1"/>
  <c r="J62" i="67"/>
  <c r="J91" i="67"/>
  <c r="J32" i="67"/>
  <c r="J5" i="67" s="1"/>
  <c r="J55" i="67" s="1"/>
  <c r="R63" i="67"/>
  <c r="R32" i="67"/>
  <c r="R5" i="67" s="1"/>
  <c r="R90" i="67"/>
  <c r="AE90" i="67"/>
  <c r="AE63" i="67"/>
  <c r="AE32" i="67"/>
  <c r="AE5" i="67" s="1"/>
  <c r="M62" i="67"/>
  <c r="M91" i="67"/>
  <c r="M32" i="67"/>
  <c r="M5" i="67" s="1"/>
  <c r="E55" i="67"/>
  <c r="E2" i="69"/>
  <c r="U63" i="67"/>
  <c r="U90" i="67"/>
  <c r="U32" i="67"/>
  <c r="U5" i="67" s="1"/>
  <c r="Z90" i="67"/>
  <c r="Z63" i="67"/>
  <c r="Z32" i="67"/>
  <c r="Z5" i="67" s="1"/>
  <c r="K62" i="67"/>
  <c r="K91" i="67"/>
  <c r="K32" i="67"/>
  <c r="K5" i="67" s="1"/>
  <c r="AA55" i="67"/>
  <c r="AA56" i="67" s="1"/>
  <c r="AA2" i="69"/>
  <c r="AC55" i="67"/>
  <c r="AC56" i="67" s="1"/>
  <c r="AC2" i="69"/>
  <c r="T55" i="67"/>
  <c r="T56" i="67" s="1"/>
  <c r="T2" i="69"/>
  <c r="S55" i="67"/>
  <c r="S56" i="67" s="1"/>
  <c r="S2" i="69"/>
  <c r="J2" i="69"/>
  <c r="K2" i="66"/>
  <c r="K2" i="68"/>
  <c r="N12" i="66"/>
  <c r="J2" i="67"/>
  <c r="AC2" i="67"/>
  <c r="W5" i="66"/>
  <c r="T33" i="66"/>
  <c r="T20" i="66"/>
  <c r="T22" i="66"/>
  <c r="T34" i="66"/>
  <c r="T36" i="66"/>
  <c r="T9" i="66"/>
  <c r="T14" i="66"/>
  <c r="T32" i="66"/>
  <c r="T25" i="66"/>
  <c r="T11" i="66"/>
  <c r="T29" i="66"/>
  <c r="T27" i="66"/>
  <c r="T37" i="66"/>
  <c r="T15" i="66"/>
  <c r="T19" i="66"/>
  <c r="T26" i="66"/>
  <c r="T28" i="66"/>
  <c r="T17" i="66"/>
  <c r="T30" i="66"/>
  <c r="T13" i="66"/>
  <c r="T6" i="66"/>
  <c r="T35" i="66"/>
  <c r="T23" i="66"/>
  <c r="T31" i="66"/>
  <c r="T10" i="66"/>
  <c r="T24" i="66"/>
  <c r="T18" i="66"/>
  <c r="T16" i="66"/>
  <c r="T7" i="66"/>
  <c r="T8" i="66"/>
  <c r="T12" i="66"/>
  <c r="T21" i="66"/>
  <c r="AA2" i="67"/>
  <c r="S2" i="67"/>
  <c r="T2" i="67"/>
  <c r="T12" i="44"/>
  <c r="AD11" i="44"/>
  <c r="AD654" i="2"/>
  <c r="V92" i="44"/>
  <c r="V656" i="3"/>
  <c r="V654" i="3" s="1"/>
  <c r="AC12" i="44"/>
  <c r="K12" i="44"/>
  <c r="W656" i="3"/>
  <c r="W654" i="3" s="1"/>
  <c r="W92" i="44"/>
  <c r="J12" i="44"/>
  <c r="U12" i="44"/>
  <c r="L12" i="44"/>
  <c r="I12" i="44"/>
  <c r="AB12" i="44"/>
  <c r="J654" i="3"/>
  <c r="E92" i="44"/>
  <c r="E656" i="3"/>
  <c r="AD12" i="44"/>
  <c r="G12" i="44"/>
  <c r="O12" i="44"/>
  <c r="H92" i="44"/>
  <c r="H656" i="3"/>
  <c r="Y12" i="44"/>
  <c r="M92" i="44"/>
  <c r="M656" i="3"/>
  <c r="M654" i="3" s="1"/>
  <c r="X12" i="44"/>
  <c r="C92" i="44"/>
  <c r="Q12" i="44"/>
  <c r="S12" i="44"/>
  <c r="AE92" i="44"/>
  <c r="AE656" i="3"/>
  <c r="AE654" i="3" s="1"/>
  <c r="F12" i="44"/>
  <c r="N12" i="44"/>
  <c r="Z12" i="44"/>
  <c r="T66" i="67" l="1"/>
  <c r="AC66" i="67"/>
  <c r="J56" i="67"/>
  <c r="J66" i="67"/>
  <c r="H55" i="67"/>
  <c r="H56" i="67" s="1"/>
  <c r="H2" i="69"/>
  <c r="H2" i="67"/>
  <c r="AB66" i="67"/>
  <c r="X90" i="67"/>
  <c r="X63" i="67"/>
  <c r="X32" i="67"/>
  <c r="X5" i="67" s="1"/>
  <c r="H66" i="67"/>
  <c r="G2" i="67"/>
  <c r="G55" i="67"/>
  <c r="G2" i="69"/>
  <c r="I90" i="67"/>
  <c r="I63" i="67"/>
  <c r="I32" i="67"/>
  <c r="I5" i="67" s="1"/>
  <c r="W63" i="67"/>
  <c r="W90" i="67"/>
  <c r="W32" i="67"/>
  <c r="W5" i="67" s="1"/>
  <c r="K2" i="69"/>
  <c r="K2" i="67"/>
  <c r="K55" i="67"/>
  <c r="U55" i="67"/>
  <c r="U56" i="67" s="1"/>
  <c r="U2" i="69"/>
  <c r="U2" i="67"/>
  <c r="E56" i="67"/>
  <c r="E66" i="67"/>
  <c r="AE55" i="67"/>
  <c r="AE2" i="67"/>
  <c r="AE2" i="69"/>
  <c r="R2" i="69"/>
  <c r="R55" i="67"/>
  <c r="R56" i="67" s="1"/>
  <c r="R2" i="67"/>
  <c r="F63" i="67"/>
  <c r="F90" i="67"/>
  <c r="F32" i="67"/>
  <c r="F5" i="67" s="1"/>
  <c r="V55" i="67"/>
  <c r="V56" i="67" s="1"/>
  <c r="V2" i="67"/>
  <c r="V2" i="69"/>
  <c r="AD55" i="67"/>
  <c r="AD56" i="67" s="1"/>
  <c r="AD2" i="67"/>
  <c r="AD2" i="69"/>
  <c r="L2" i="69"/>
  <c r="L2" i="67"/>
  <c r="L55" i="67"/>
  <c r="Z55" i="67"/>
  <c r="Z56" i="67" s="1"/>
  <c r="Z2" i="67"/>
  <c r="Z2" i="69"/>
  <c r="M55" i="67"/>
  <c r="M2" i="69"/>
  <c r="M2" i="67"/>
  <c r="R66" i="67"/>
  <c r="P55" i="67"/>
  <c r="P2" i="69"/>
  <c r="P2" i="67"/>
  <c r="AF90" i="67"/>
  <c r="AF63" i="67"/>
  <c r="AF32" i="67"/>
  <c r="AF5" i="67" s="1"/>
  <c r="O55" i="67"/>
  <c r="O2" i="69"/>
  <c r="O2" i="67"/>
  <c r="V66" i="67"/>
  <c r="Y55" i="67"/>
  <c r="Y56" i="67" s="1"/>
  <c r="Y2" i="69"/>
  <c r="Y2" i="67"/>
  <c r="N63" i="67"/>
  <c r="N90" i="67"/>
  <c r="N32" i="67"/>
  <c r="N5" i="67" s="1"/>
  <c r="D90" i="67"/>
  <c r="D63" i="67"/>
  <c r="D32" i="67"/>
  <c r="AA66" i="67"/>
  <c r="S66" i="67"/>
  <c r="T40" i="66"/>
  <c r="W6" i="66"/>
  <c r="W7" i="66" s="1"/>
  <c r="W8" i="66" s="1"/>
  <c r="W9" i="66" s="1"/>
  <c r="W10" i="66" s="1"/>
  <c r="W11" i="66" s="1"/>
  <c r="W12" i="66" s="1"/>
  <c r="W13" i="66" s="1"/>
  <c r="W14" i="66" s="1"/>
  <c r="W15" i="66" s="1"/>
  <c r="W16" i="66" s="1"/>
  <c r="W17" i="66" s="1"/>
  <c r="W18" i="66" s="1"/>
  <c r="W19" i="66" s="1"/>
  <c r="W20" i="66" s="1"/>
  <c r="W21" i="66" s="1"/>
  <c r="W22" i="66" s="1"/>
  <c r="W23" i="66" s="1"/>
  <c r="W24" i="66" s="1"/>
  <c r="W25" i="66" s="1"/>
  <c r="W26" i="66" s="1"/>
  <c r="W27" i="66" s="1"/>
  <c r="W28" i="66" s="1"/>
  <c r="W29" i="66" s="1"/>
  <c r="W30" i="66" s="1"/>
  <c r="W31" i="66" s="1"/>
  <c r="W32" i="66" s="1"/>
  <c r="W33" i="66" s="1"/>
  <c r="W34" i="66" s="1"/>
  <c r="V12" i="44"/>
  <c r="W12" i="44"/>
  <c r="M12" i="44"/>
  <c r="H654" i="3"/>
  <c r="H12" i="44"/>
  <c r="E654" i="3"/>
  <c r="E12" i="44"/>
  <c r="AE12" i="44"/>
  <c r="C433" i="3"/>
  <c r="C431" i="3" s="1"/>
  <c r="N55" i="67" l="1"/>
  <c r="N56" i="67" s="1"/>
  <c r="N2" i="69"/>
  <c r="N2" i="67"/>
  <c r="F55" i="67"/>
  <c r="F56" i="67" s="1"/>
  <c r="F2" i="69"/>
  <c r="F2" i="67"/>
  <c r="Y66" i="67"/>
  <c r="AE66" i="67"/>
  <c r="AE56" i="67"/>
  <c r="K56" i="67"/>
  <c r="K66" i="67"/>
  <c r="W35" i="66"/>
  <c r="W36" i="66" s="1"/>
  <c r="W37" i="66" s="1"/>
  <c r="U40" i="66" s="1"/>
  <c r="O56" i="67"/>
  <c r="O66" i="67"/>
  <c r="N66" i="67"/>
  <c r="AF2" i="67"/>
  <c r="AF55" i="67"/>
  <c r="AF66" i="67" s="1"/>
  <c r="AF2" i="69"/>
  <c r="U66" i="67"/>
  <c r="I55" i="67"/>
  <c r="I56" i="67" s="1"/>
  <c r="I2" i="69"/>
  <c r="I2" i="67"/>
  <c r="G56" i="67"/>
  <c r="G66" i="67"/>
  <c r="X55" i="67"/>
  <c r="X56" i="67" s="1"/>
  <c r="X2" i="69"/>
  <c r="X2" i="67"/>
  <c r="AD66" i="67"/>
  <c r="AG63" i="67"/>
  <c r="P56" i="67"/>
  <c r="P66" i="67"/>
  <c r="M56" i="67"/>
  <c r="M66" i="67"/>
  <c r="L56" i="67"/>
  <c r="L66" i="67"/>
  <c r="Z66" i="67"/>
  <c r="W55" i="67"/>
  <c r="W56" i="67" s="1"/>
  <c r="W2" i="69"/>
  <c r="W2" i="67"/>
  <c r="I66" i="67"/>
  <c r="D27" i="69"/>
  <c r="D27" i="67"/>
  <c r="C579" i="3"/>
  <c r="AG55" i="67" l="1"/>
  <c r="AF56" i="67"/>
  <c r="AJ55" i="67"/>
  <c r="W66" i="67"/>
  <c r="X66" i="67"/>
  <c r="F66" i="67"/>
  <c r="C636" i="3"/>
  <c r="C431" i="1"/>
  <c r="C579" i="1" s="1"/>
  <c r="C436" i="3"/>
  <c r="C434" i="3" s="1"/>
  <c r="AJ56" i="67" l="1"/>
  <c r="AG56" i="67"/>
  <c r="D28" i="69"/>
  <c r="D24" i="69" s="1"/>
  <c r="D28" i="67"/>
  <c r="D24" i="67" s="1"/>
  <c r="D60" i="67" s="1"/>
  <c r="C425" i="1"/>
  <c r="C4" i="1" s="1"/>
  <c r="C425" i="3"/>
  <c r="C580" i="3"/>
  <c r="C576" i="1"/>
  <c r="C455" i="1" s="1"/>
  <c r="C636" i="1"/>
  <c r="C633" i="1" s="1"/>
  <c r="C2" i="1"/>
  <c r="C4" i="3" l="1"/>
  <c r="D5" i="67"/>
  <c r="D55" i="67" s="1"/>
  <c r="D59" i="69"/>
  <c r="D5" i="69"/>
  <c r="C453" i="1"/>
  <c r="C661" i="1"/>
  <c r="C599" i="1"/>
  <c r="C597" i="1" s="1"/>
  <c r="C637" i="3"/>
  <c r="C633" i="3" s="1"/>
  <c r="C576" i="3"/>
  <c r="C455" i="3" s="1"/>
  <c r="C453" i="3" s="1"/>
  <c r="D2" i="69" l="1"/>
  <c r="D56" i="67"/>
  <c r="AI56" i="67" s="1"/>
  <c r="AI55" i="67"/>
  <c r="D66" i="67"/>
  <c r="D55" i="69"/>
  <c r="D2" i="67"/>
  <c r="C656" i="1"/>
  <c r="C106" i="44"/>
  <c r="C111" i="44" s="1"/>
  <c r="C661" i="3"/>
  <c r="C599" i="3"/>
  <c r="C597" i="3" s="1"/>
  <c r="C656" i="3" l="1"/>
  <c r="C654" i="3" s="1"/>
  <c r="C112" i="44"/>
  <c r="C654" i="1"/>
  <c r="C6" i="44"/>
  <c r="C11" i="44" s="1"/>
  <c r="C12" i="44" s="1"/>
</calcChain>
</file>

<file path=xl/comments1.xml><?xml version="1.0" encoding="utf-8"?>
<comments xmlns="http://schemas.openxmlformats.org/spreadsheetml/2006/main">
  <authors>
    <author>tc={3212F8A7-A018-4E64-9E5A-6C7C8818561E}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<sst xmlns="http://schemas.openxmlformats.org/spreadsheetml/2006/main" count="10913" uniqueCount="924">
  <si>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</si>
  <si>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</si>
  <si>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</si>
  <si>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</si>
  <si>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</si>
  <si>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</si>
  <si>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</si>
  <si>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</si>
  <si>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</si>
  <si>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</si>
  <si>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</si>
  <si>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</si>
  <si>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</si>
  <si>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</si>
  <si>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</si>
  <si>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</si>
  <si>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</si>
  <si>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</si>
  <si>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</si>
  <si>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</si>
  <si>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</si>
  <si>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</si>
  <si>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</si>
  <si>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</si>
  <si>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</si>
  <si>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</si>
  <si>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</si>
  <si>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</si>
  <si>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</si>
  <si>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</si>
  <si>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</si>
  <si>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</si>
  <si>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</si>
  <si>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</si>
  <si>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</si>
  <si>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</si>
  <si>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</si>
  <si>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</si>
  <si>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</si>
  <si>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</si>
  <si>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</si>
  <si>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</si>
  <si>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</si>
  <si>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</si>
  <si>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</si>
  <si>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</si>
  <si>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</si>
  <si>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</si>
  <si>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</si>
  <si>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</si>
  <si>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</si>
  <si>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</si>
  <si>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</si>
  <si>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</si>
  <si>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</si>
  <si>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</si>
  <si>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</si>
  <si>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</si>
  <si>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</si>
  <si>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</si>
  <si>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</si>
  <si>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</si>
  <si>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</si>
  <si>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</si>
  <si>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</si>
  <si>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</si>
  <si>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</si>
  <si>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</si>
  <si>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</si>
  <si>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</si>
  <si>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</si>
  <si>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</si>
  <si>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</si>
  <si>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</si>
  <si>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</si>
  <si>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</si>
  <si>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</si>
  <si>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</si>
  <si>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</si>
  <si>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</si>
  <si>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</si>
  <si>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</si>
  <si>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</si>
  <si>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</si>
  <si>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</si>
  <si>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</si>
  <si>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</si>
  <si>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</si>
  <si>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</si>
  <si>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</si>
  <si>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</si>
  <si>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</si>
  <si>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</si>
  <si>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</si>
  <si>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</si>
  <si>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</si>
  <si>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</si>
  <si>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</si>
  <si>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</si>
  <si>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</si>
  <si>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</si>
  <si>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</si>
  <si>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</si>
  <si>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</si>
  <si>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</si>
  <si>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</si>
  <si>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</si>
  <si>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</si>
  <si>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</si>
  <si>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</si>
  <si>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</si>
  <si>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</si>
  <si>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</si>
  <si>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</si>
  <si>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</si>
  <si>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</si>
  <si>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</si>
  <si>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</si>
  <si>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</si>
  <si>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</si>
  <si>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</si>
  <si>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</si>
  <si>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</si>
  <si>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</si>
  <si>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</si>
  <si>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</si>
  <si>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</si>
  <si>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</si>
  <si>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</si>
  <si>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</si>
  <si>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</si>
  <si>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</si>
  <si>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</si>
  <si>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</si>
  <si>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</si>
  <si>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</si>
  <si>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</si>
  <si>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</si>
  <si>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</si>
  <si>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</si>
  <si>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</si>
  <si>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</si>
  <si>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</si>
  <si>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</si>
  <si>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</si>
  <si>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</si>
  <si>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</si>
  <si>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</si>
  <si>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</si>
  <si>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</si>
  <si>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</si>
  <si>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</si>
  <si>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</si>
  <si>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</si>
  <si>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</si>
  <si>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</si>
  <si>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</si>
  <si>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</si>
  <si>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</si>
  <si>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</si>
  <si>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</si>
  <si>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</si>
  <si>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</si>
  <si>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</si>
  <si>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</si>
  <si>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</si>
  <si>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</si>
  <si>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</si>
  <si>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</si>
  <si>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</si>
  <si>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</si>
  <si>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</si>
  <si>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</si>
  <si>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</si>
  <si>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</si>
  <si>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</si>
  <si>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</si>
  <si>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</si>
  <si>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</si>
  <si>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</si>
  <si>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</si>
  <si>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</si>
  <si>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</si>
  <si>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</si>
  <si>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</si>
  <si>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</si>
  <si>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</si>
  <si>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</si>
  <si>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</si>
  <si>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</si>
  <si>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</si>
  <si>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</si>
  <si>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</si>
  <si>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</si>
  <si>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</si>
  <si>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</si>
  <si>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</si>
  <si>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</si>
  <si>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</si>
  <si>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</si>
  <si>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</si>
  <si>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</si>
  <si>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</si>
  <si>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</si>
  <si>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</si>
  <si>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</si>
  <si>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</si>
  <si>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</si>
  <si>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</si>
  <si>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</si>
  <si>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</si>
  <si>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</si>
  <si>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</si>
  <si>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</si>
  <si>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</si>
  <si>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</si>
  <si>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</si>
  <si>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</si>
  <si>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</si>
  <si>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</si>
  <si>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</si>
  <si>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</si>
  <si>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</si>
  <si>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</si>
  <si>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</si>
  <si>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</si>
  <si>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</si>
  <si>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</si>
  <si>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</si>
  <si>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</si>
  <si>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</si>
  <si>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</si>
  <si>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</si>
  <si>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</si>
  <si>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</si>
  <si>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</si>
  <si>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</si>
  <si>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</si>
  <si>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</si>
  <si>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</si>
  <si>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</si>
  <si>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</si>
  <si>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</si>
  <si>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</si>
  <si>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</si>
  <si>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</si>
  <si>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</si>
  <si>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</si>
  <si>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</si>
  <si>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</si>
  <si>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</si>
  <si>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</si>
  <si>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</si>
  <si>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</si>
  <si>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</si>
  <si>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</si>
  <si>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</si>
  <si>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</si>
  <si>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</si>
  <si>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</si>
  <si>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</si>
  <si>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</si>
  <si>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</si>
  <si>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</si>
  <si>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</si>
  <si>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</si>
  <si>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</si>
  <si>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</si>
  <si>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</si>
  <si>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</si>
  <si>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</si>
  <si>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</si>
  <si>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</si>
  <si>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</si>
  <si>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</si>
  <si>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</si>
  <si>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</si>
  <si>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</si>
  <si>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</si>
  <si>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</si>
  <si>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</si>
  <si>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</si>
  <si>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</si>
  <si>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</si>
  <si>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</si>
  <si>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</si>
  <si>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</si>
  <si>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</si>
  <si>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</si>
  <si>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</si>
  <si>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</si>
  <si>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</si>
  <si>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</si>
  <si>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</si>
  <si>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</si>
  <si>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</si>
  <si>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</si>
  <si>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</si>
  <si>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</si>
  <si>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</si>
  <si>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</si>
  <si>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</si>
  <si>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</si>
  <si>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</si>
  <si>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</si>
  <si>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</si>
  <si>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</si>
  <si>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</si>
  <si>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</si>
  <si>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</si>
  <si>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</si>
  <si>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</si>
  <si>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</si>
  <si>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</si>
  <si>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</si>
  <si>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</si>
  <si>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</si>
  <si>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</si>
  <si>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</si>
  <si>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</si>
  <si>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</si>
  <si>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</si>
  <si>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</si>
  <si>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</si>
  <si>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</si>
  <si>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</si>
  <si>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</si>
  <si>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</si>
  <si>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</si>
  <si>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</si>
  <si>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</si>
  <si>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</si>
  <si>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</si>
  <si>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</si>
  <si>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</si>
  <si>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</si>
  <si>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</si>
  <si>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</si>
  <si>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</si>
  <si>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</si>
  <si>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</si>
  <si>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</si>
  <si>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</si>
  <si>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</si>
  <si>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</si>
  <si>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</si>
  <si>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</si>
  <si>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</si>
  <si>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</si>
  <si>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</si>
  <si>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</si>
  <si>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</si>
  <si>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</si>
  <si>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</si>
  <si>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</si>
  <si>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</si>
  <si>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</si>
  <si>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</si>
  <si>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</si>
  <si>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</si>
  <si>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</si>
  <si>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</si>
  <si>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</si>
  <si>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</si>
  <si>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</si>
  <si>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</si>
  <si>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</si>
  <si>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</si>
  <si>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</si>
  <si>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</si>
  <si>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</si>
  <si>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</si>
  <si>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</si>
  <si>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</si>
  <si>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</si>
  <si>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</si>
  <si>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</si>
  <si>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</si>
  <si>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</si>
  <si>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</si>
  <si>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</si>
  <si>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</si>
  <si>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</si>
  <si>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</si>
  <si>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</si>
  <si>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</si>
  <si>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</si>
  <si>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</si>
  <si>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</si>
  <si>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</si>
  <si>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</si>
  <si>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</si>
  <si>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</si>
  <si>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</si>
  <si>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</si>
  <si>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</si>
  <si>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</si>
  <si>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</si>
  <si>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</si>
  <si>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</si>
  <si>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</si>
  <si>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</si>
  <si>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</si>
  <si>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</si>
  <si>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</si>
  <si>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</si>
  <si>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</si>
  <si>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</si>
  <si>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</si>
  <si>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</si>
  <si>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</si>
  <si>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</si>
  <si>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</si>
  <si>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</si>
  <si>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</si>
  <si>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</si>
  <si>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</si>
  <si>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</si>
  <si>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</si>
  <si>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</si>
  <si>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</si>
  <si>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</si>
  <si>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</si>
  <si>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</si>
  <si>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</si>
  <si>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</si>
  <si>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</si>
  <si>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</si>
  <si>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</si>
  <si>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</si>
  <si>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</si>
  <si>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</si>
  <si>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</si>
  <si>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</si>
  <si>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</si>
  <si>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</si>
  <si>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</si>
  <si>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</si>
  <si>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</si>
  <si>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</si>
  <si>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</si>
  <si>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</si>
  <si>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</si>
  <si>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</si>
  <si>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</si>
  <si>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</si>
  <si>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</si>
  <si>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</si>
  <si>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</si>
  <si>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</si>
  <si>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</si>
  <si>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</si>
  <si>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</si>
  <si>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</si>
  <si>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</si>
  <si>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</si>
  <si>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</si>
  <si>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</si>
  <si>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</si>
  <si>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</si>
  <si>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</si>
  <si>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</si>
  <si>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</si>
  <si>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</si>
  <si>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</si>
  <si>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</si>
  <si>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</si>
  <si>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</si>
  <si>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</si>
  <si>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</si>
  <si>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</si>
  <si>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</si>
  <si>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</si>
  <si>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</si>
  <si>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</si>
  <si>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</si>
  <si>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</si>
  <si>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</si>
  <si>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</si>
  <si>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</si>
  <si>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</si>
  <si>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</si>
  <si>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</si>
  <si>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</si>
  <si>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</si>
  <si>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</si>
  <si>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</si>
  <si>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</si>
  <si>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</si>
  <si>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</si>
  <si>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</si>
  <si>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</si>
  <si>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</si>
  <si>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</si>
  <si>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</si>
  <si>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</si>
  <si>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</si>
  <si>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</si>
  <si>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</si>
  <si>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</si>
  <si>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</si>
  <si>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</si>
  <si>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</si>
  <si>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</si>
  <si>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</si>
  <si>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</si>
  <si>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</si>
  <si>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</si>
  <si>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</si>
  <si>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</si>
  <si>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</si>
  <si>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</si>
  <si>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</si>
  <si>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</si>
  <si>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</si>
  <si>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</si>
  <si>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</si>
  <si>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</si>
  <si>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</si>
  <si>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</si>
  <si>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</si>
  <si>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</si>
  <si>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</si>
  <si>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</si>
  <si>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</si>
  <si>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</si>
  <si>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</si>
  <si>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</si>
  <si>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</si>
  <si>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</si>
  <si>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</si>
  <si>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</si>
  <si>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</si>
  <si>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</si>
  <si>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</si>
  <si>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</si>
  <si>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</si>
  <si>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</si>
  <si>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</si>
  <si>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</si>
  <si>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</si>
  <si>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</si>
  <si>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</si>
  <si>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</si>
  <si>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</si>
  <si>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</si>
  <si>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</si>
  <si>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</si>
  <si>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</si>
  <si>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</si>
  <si>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</si>
  <si>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</si>
  <si>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</si>
  <si>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</si>
  <si>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</si>
  <si>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</si>
  <si>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</si>
  <si>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</si>
  <si>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</si>
  <si>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</si>
  <si>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</si>
  <si>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</si>
  <si>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</si>
  <si>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</si>
  <si>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</si>
  <si>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</si>
  <si>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</si>
  <si>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</si>
  <si>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</si>
  <si>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</si>
  <si>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</si>
  <si>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</si>
  <si>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</si>
  <si>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</si>
  <si>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</si>
  <si>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</si>
  <si>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</si>
  <si>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</si>
  <si>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</si>
  <si>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</si>
  <si>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</si>
  <si>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</si>
  <si>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</si>
  <si>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</si>
  <si>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</si>
  <si>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</si>
  <si>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</si>
  <si>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</si>
  <si>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</si>
  <si>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</si>
  <si>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</si>
  <si>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</si>
  <si>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</si>
  <si>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</si>
  <si>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</si>
  <si>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</si>
  <si>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</si>
  <si>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</si>
  <si>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</si>
  <si>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</si>
  <si>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</si>
  <si>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</si>
  <si>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</si>
  <si>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</si>
  <si>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</si>
  <si>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</si>
  <si>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</si>
  <si>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</si>
  <si>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</si>
  <si>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</si>
  <si>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</si>
  <si>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</si>
  <si>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</si>
  <si>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</si>
  <si>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</si>
  <si>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</si>
  <si>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</si>
  <si>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</si>
  <si>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</si>
  <si>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</si>
  <si>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</si>
  <si>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</si>
  <si>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</si>
  <si>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</si>
  <si>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</si>
  <si>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</si>
  <si>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</si>
  <si>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</si>
  <si>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</si>
  <si>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</si>
  <si>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</si>
  <si>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</si>
  <si>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</si>
  <si>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</si>
  <si>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</si>
  <si>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</si>
  <si>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</si>
  <si>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</si>
  <si>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</si>
  <si>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</si>
  <si>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</si>
  <si>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</si>
  <si>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</si>
  <si>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</si>
  <si>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</si>
  <si>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</si>
  <si>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</si>
  <si>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</si>
  <si>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</si>
  <si>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</si>
  <si>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</si>
  <si>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</si>
  <si>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</si>
  <si>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</si>
  <si>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</si>
  <si>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</si>
  <si>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</si>
  <si>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</si>
  <si>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</si>
  <si>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</si>
  <si>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</si>
  <si>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</si>
  <si>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</si>
  <si>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</si>
  <si>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</si>
  <si>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</si>
  <si>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</si>
  <si>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</si>
  <si>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</si>
  <si>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</si>
  <si>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</si>
  <si>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</si>
  <si>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</si>
  <si>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</si>
  <si>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</si>
  <si>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</si>
  <si>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</si>
  <si>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</si>
  <si>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</si>
  <si>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</si>
  <si>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</si>
  <si>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</si>
  <si>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</si>
  <si>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</si>
  <si>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</si>
  <si>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</si>
  <si>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</si>
  <si>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</si>
  <si>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</si>
  <si>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</si>
  <si>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</si>
  <si>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</si>
  <si>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</si>
  <si>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</si>
  <si>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</si>
  <si>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</si>
  <si>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</si>
  <si>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</si>
  <si>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</si>
  <si>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</si>
  <si>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</si>
  <si>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</si>
  <si>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</si>
  <si>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</si>
  <si>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</si>
  <si>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</si>
  <si>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</si>
  <si>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</si>
  <si>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</si>
  <si>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</si>
  <si>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</si>
  <si>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</si>
  <si>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</si>
  <si>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</si>
  <si>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</si>
  <si>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</si>
  <si>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</si>
  <si>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</si>
  <si>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</si>
  <si>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</si>
  <si>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</si>
  <si>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</si>
  <si>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</si>
  <si>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</si>
  <si>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</si>
  <si>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</si>
  <si>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</si>
  <si>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</si>
  <si>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</si>
  <si>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</si>
  <si>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</si>
  <si>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</si>
  <si>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</si>
  <si>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</si>
  <si>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</si>
  <si>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</si>
  <si>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</si>
  <si>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</si>
  <si>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</si>
  <si>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</si>
  <si>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</si>
  <si>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</si>
  <si>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</si>
  <si>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</si>
  <si>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</si>
  <si>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</si>
  <si>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</si>
  <si>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</si>
  <si>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</si>
  <si>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</si>
  <si>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</si>
  <si>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</si>
  <si>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</si>
  <si>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</si>
  <si>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</si>
  <si>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</si>
  <si>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</si>
  <si>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</si>
  <si>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</si>
  <si>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</si>
  <si>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</si>
  <si>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</si>
  <si>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</si>
  <si>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</si>
  <si>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</si>
  <si>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</si>
  <si>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</si>
  <si>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</si>
  <si>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</si>
  <si>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</si>
  <si>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</si>
  <si>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</si>
  <si>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</si>
  <si>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</si>
  <si>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</si>
  <si>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</si>
  <si>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</si>
  <si>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</si>
  <si>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</si>
  <si>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</si>
  <si>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</si>
  <si>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</si>
  <si>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</si>
  <si>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</si>
  <si>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</si>
  <si>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</si>
  <si>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</si>
  <si>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</si>
  <si>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</si>
  <si>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</si>
  <si>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</si>
  <si>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</si>
  <si>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</si>
  <si>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</si>
  <si>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</si>
  <si>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</si>
  <si>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</si>
  <si>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</si>
  <si>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</si>
  <si>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</si>
  <si>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</si>
  <si>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</si>
  <si>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</si>
  <si>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</si>
  <si>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</si>
  <si>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</si>
  <si>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</si>
  <si>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</si>
  <si>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</si>
  <si>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</si>
  <si>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</si>
  <si>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</si>
  <si>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</si>
  <si>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</si>
  <si>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</si>
  <si>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</si>
  <si>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</si>
  <si>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</si>
  <si>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</si>
  <si>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</si>
  <si>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</si>
  <si>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</si>
  <si>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</si>
  <si>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</si>
  <si>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</si>
  <si>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</si>
  <si>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</si>
  <si>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</si>
  <si>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</si>
  <si>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</si>
  <si>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</si>
  <si>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</si>
  <si>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</si>
  <si>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</si>
  <si>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</si>
  <si>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Total alcance 2</t>
  </si>
  <si>
    <t>Transporte por carretera</t>
  </si>
  <si>
    <t>I</t>
  </si>
  <si>
    <t xml:space="preserve">I.1 </t>
  </si>
  <si>
    <t>Edificios residenciales</t>
  </si>
  <si>
    <t>I.2</t>
  </si>
  <si>
    <t>Edificios/instalaciones comerciales e institucionales</t>
  </si>
  <si>
    <t>AFOLU</t>
  </si>
  <si>
    <t>Industrias manufactureras y de la construcción (electricidad)</t>
  </si>
  <si>
    <t>I.3</t>
  </si>
  <si>
    <t>Energía estacionaria (electricidad)</t>
  </si>
  <si>
    <t>I.4</t>
  </si>
  <si>
    <t>Industrias energéticas</t>
  </si>
  <si>
    <t>Transporte (electricidad)</t>
  </si>
  <si>
    <t>Edificios residenciales (electricidad)</t>
  </si>
  <si>
    <t>I.4.1</t>
  </si>
  <si>
    <t>Uso del producto</t>
  </si>
  <si>
    <t>I.4.4</t>
  </si>
  <si>
    <t>Generación de electricidad suministrada a la red</t>
  </si>
  <si>
    <t>I.5</t>
  </si>
  <si>
    <t>Actividades agrícolas, de silvicultura y de pesca</t>
  </si>
  <si>
    <t>I.6</t>
  </si>
  <si>
    <t>Fuentes no especificadas</t>
  </si>
  <si>
    <t>Tratamiento y vertido de aguas residuales</t>
  </si>
  <si>
    <t>I.7</t>
  </si>
  <si>
    <t>Emisiones fugitivas provenientes de la minería, el
procesamiento, el almacenamiento y el transporte de
carbón</t>
  </si>
  <si>
    <t>Edificios/instalaciones comerciales e institucionales (electricidad)</t>
  </si>
  <si>
    <t>I.8</t>
  </si>
  <si>
    <t>Emisiones fugitivas provenientes de los sistemas de
petróleo y gas natural</t>
  </si>
  <si>
    <t>Transporte fuera de carretera</t>
  </si>
  <si>
    <t>II</t>
  </si>
  <si>
    <t>II.1</t>
  </si>
  <si>
    <t>Aviación</t>
  </si>
  <si>
    <t>II.2</t>
  </si>
  <si>
    <t>Ferroviario</t>
  </si>
  <si>
    <t>Incineración y quema a cielo abierto</t>
  </si>
  <si>
    <t>II.3</t>
  </si>
  <si>
    <t>Transporte marítimo</t>
  </si>
  <si>
    <t>Generación de electricidad suministrada a la red (electricidad)</t>
  </si>
  <si>
    <t>II.4</t>
  </si>
  <si>
    <t>II.5</t>
  </si>
  <si>
    <t>III</t>
  </si>
  <si>
    <t>III.1</t>
  </si>
  <si>
    <t>III.2</t>
  </si>
  <si>
    <t>Tratamiento biológico de residuos</t>
  </si>
  <si>
    <t>Procesos industriales</t>
  </si>
  <si>
    <t>III.3</t>
  </si>
  <si>
    <t>Transporte por carretera (electricidad)</t>
  </si>
  <si>
    <t>III.4</t>
  </si>
  <si>
    <t>Ferroviario (electricidad)</t>
  </si>
  <si>
    <t>IV</t>
  </si>
  <si>
    <t>IV.1</t>
  </si>
  <si>
    <t>IV.2</t>
  </si>
  <si>
    <t>V</t>
  </si>
  <si>
    <t>Otras industrias de la energía (electricidad)</t>
  </si>
  <si>
    <t>V.1</t>
  </si>
  <si>
    <t>V.2</t>
  </si>
  <si>
    <t>Actividades agrícolas, de silvicultura y de pesca (electricidad)</t>
  </si>
  <si>
    <t>Transporte marítimo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</si>
  <si>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</si>
  <si>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</si>
  <si>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</si>
  <si>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</si>
  <si>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</si>
  <si>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</si>
  <si>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</si>
  <si>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</si>
  <si>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</si>
  <si>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Los Ríos</t>
  </si>
  <si>
    <t>Total nacional</t>
  </si>
  <si>
    <t>participación nacional</t>
  </si>
  <si>
    <t>1990-2018</t>
  </si>
  <si>
    <t>2016-2018</t>
  </si>
  <si>
    <t>Total alcance 1 sin Suelos</t>
  </si>
  <si>
    <t>UTCUTS Nacional</t>
  </si>
  <si>
    <t>absoluto sumando regiones</t>
  </si>
  <si>
    <t>participación</t>
  </si>
  <si>
    <t>acumulado</t>
  </si>
  <si>
    <t>total</t>
  </si>
  <si>
    <t>Camila Labarca</t>
  </si>
  <si>
    <t>Coordinadora del SNICHILE</t>
  </si>
  <si>
    <t>clabarca@mma.gob.cl</t>
  </si>
  <si>
    <t>https://snichile.mma.gob.cl/</t>
  </si>
  <si>
    <t>Compilar emisiones y absorciones regionales de GEI considerando los PCG del AR4</t>
  </si>
  <si>
    <t>2020_IRGEI_13RIO</t>
  </si>
  <si>
    <t>Inventario regional de gases de efecto invernadero 4IBA, de Los Ríos</t>
  </si>
  <si>
    <t>total alcances 1 y 2</t>
  </si>
  <si>
    <t>Regional</t>
  </si>
  <si>
    <t>CO₂ 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</si>
</sst>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 * #,##0.00_ ;_ * \-#,##0.00_ ;_ * &quot;-&quot;??_ ;_ @_ "/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7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168" fontId="10" fillId="6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168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9" fontId="0" fillId="0" borderId="14" xfId="3" applyFont="1" applyBorder="1"/>
    <xf numFmtId="174" fontId="0" fillId="0" borderId="0" xfId="3" applyNumberFormat="1" applyFont="1"/>
    <xf numFmtId="10" fontId="0" fillId="0" borderId="16" xfId="3" applyNumberFormat="1" applyFont="1" applyBorder="1"/>
    <xf numFmtId="43" fontId="0" fillId="0" borderId="0" xfId="0" applyNumberForma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9" fontId="0" fillId="13" borderId="1" xfId="3" applyFont="1" applyFill="1" applyBorder="1"/>
    <xf numFmtId="9" fontId="0" fillId="0" borderId="1" xfId="0" applyNumberFormat="1" applyBorder="1"/>
    <xf numFmtId="168" fontId="4" fillId="6" borderId="1" xfId="2" applyNumberFormat="1" applyFont="1" applyFill="1" applyBorder="1" applyAlignment="1">
      <alignment horizontal="left" vertical="center"/>
    </xf>
    <xf numFmtId="175" fontId="4" fillId="6" borderId="1" xfId="2" applyNumberFormat="1" applyFont="1" applyFill="1" applyBorder="1" applyAlignment="1">
      <alignment horizontal="right" vertical="center"/>
    </xf>
    <xf numFmtId="0" fontId="0" fillId="8" borderId="1" xfId="0" applyFill="1" applyBorder="1"/>
    <xf numFmtId="0" fontId="6" fillId="2" borderId="1" xfId="0" applyFont="1" applyFill="1" applyBorder="1" applyAlignment="1">
      <alignment horizontal="center" vertic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85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puntuales'!$B$3:$B$14</c:f>
              <c:strCache>
                <c:ptCount val="12"/>
                <c:pt idx="0">
                  <c:v> Bosque nativo </c:v>
                </c:pt>
                <c:pt idx="1">
                  <c:v> Cosecha </c:v>
                </c:pt>
                <c:pt idx="2">
                  <c:v> Plantaciones forestales </c:v>
                </c:pt>
                <c:pt idx="3">
                  <c:v> Pastizales convertidos en plantaciones forestales </c:v>
                </c:pt>
                <c:pt idx="4">
                  <c:v> Leña especies nativas </c:v>
                </c:pt>
                <c:pt idx="5">
                  <c:v> Ganado vacuno </c:v>
                </c:pt>
                <c:pt idx="6">
                  <c:v> Tierras forestales con cambio de vegetación </c:v>
                </c:pt>
                <c:pt idx="7">
                  <c:v> Leña especies exótica </c:v>
                </c:pt>
                <c:pt idx="8">
                  <c:v> Productos de madera recolectada </c:v>
                </c:pt>
                <c:pt idx="9">
                  <c:v> Camiones para servicio pesado y autobuses </c:v>
                </c:pt>
                <c:pt idx="10">
                  <c:v> Tierras convertidas en pastizales </c:v>
                </c:pt>
                <c:pt idx="11">
                  <c:v> Disposición de residuos sólidos </c:v>
                </c:pt>
              </c:strCache>
            </c:strRef>
          </c:cat>
          <c:val>
            <c:numRef>
              <c:f>'Fuentes puntuales'!$F$3:$F$14</c:f>
              <c:numCache>
                <c:formatCode>0%</c:formatCode>
                <c:ptCount val="12"/>
                <c:pt idx="0">
                  <c:v>-0.30890894667196922</c:v>
                </c:pt>
                <c:pt idx="1">
                  <c:v>0.18514374794952723</c:v>
                </c:pt>
                <c:pt idx="2">
                  <c:v>-0.16413192515871472</c:v>
                </c:pt>
                <c:pt idx="3">
                  <c:v>-8.2718464408390674E-2</c:v>
                </c:pt>
                <c:pt idx="4">
                  <c:v>4.6310796207189496E-2</c:v>
                </c:pt>
                <c:pt idx="5">
                  <c:v>3.8929138182479207E-2</c:v>
                </c:pt>
                <c:pt idx="6">
                  <c:v>-3.1072902679916459E-2</c:v>
                </c:pt>
                <c:pt idx="7">
                  <c:v>2.6754237738609594E-2</c:v>
                </c:pt>
                <c:pt idx="8">
                  <c:v>-1.9161678304673066E-2</c:v>
                </c:pt>
                <c:pt idx="9">
                  <c:v>7.8814142958585579E-3</c:v>
                </c:pt>
                <c:pt idx="10">
                  <c:v>7.2575822252093141E-3</c:v>
                </c:pt>
                <c:pt idx="11">
                  <c:v>6.4333870332230828E-3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34375680"/>
        <c:axId val="150586496"/>
      </c:barChart>
      <c:catAx>
        <c:axId val="134375680"/>
        <c:scaling>
          <c:orientation val="minMax"/>
        </c:scaling>
        <c:delete val="0"/>
        <c:axPos val="l"/>
        <c:numFmt formatCode="_-* #,##0.0_-;\-* #,##0.0_-;_-* &quot;-&quot;??_-;_-@_-" sourceLinked="1"/>
        <c:majorTickMark val="out"/>
        <c:minorTickMark val="none"/>
        <c:tickLblPos val="high"/>
        <c:txPr>
          <a:bodyPr/>
          <a:lstStyle/>
          <a:p>
            <a:pPr>
              <a:defRPr sz="800"/>
            </a:pPr>
            <a:endParaRPr lang="en-US"/>
          </a:p>
        </c:txPr>
        <c:crossAx val="150586496"/>
        <c:crosses val="autoZero"/>
        <c:auto val="1"/>
        <c:lblAlgn val="ctr"/>
        <c:lblOffset val="100"/>
        <c:noMultiLvlLbl val="0"/>
      </c:catAx>
      <c:valAx>
        <c:axId val="15058649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34375680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UTCUTS</c:v>
                </c:pt>
                <c:pt idx="1">
                  <c:v>Agricultura</c:v>
                </c:pt>
                <c:pt idx="2">
                  <c:v>Transporte por carretera</c:v>
                </c:pt>
                <c:pt idx="3">
                  <c:v>Industrias manufactureras y de la construcción</c:v>
                </c:pt>
                <c:pt idx="4">
                  <c:v>Disposición de residuos sólidos</c:v>
                </c:pt>
                <c:pt idx="5">
                  <c:v>Uso del producto</c:v>
                </c:pt>
                <c:pt idx="6">
                  <c:v>Edificios/instalaciones comerciales e institucionales (electricidad)</c:v>
                </c:pt>
                <c:pt idx="7">
                  <c:v>Industrias manufactureras y de la construcción (electricidad)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0.74146124483130504</c:v>
                </c:pt>
                <c:pt idx="1">
                  <c:v>0.13138581379899597</c:v>
                </c:pt>
                <c:pt idx="2">
                  <c:v>3.2260138364642595E-2</c:v>
                </c:pt>
                <c:pt idx="3">
                  <c:v>2.0847331532637087E-2</c:v>
                </c:pt>
                <c:pt idx="4">
                  <c:v>1.4088412424843176E-2</c:v>
                </c:pt>
                <c:pt idx="5">
                  <c:v>9.8783845131426261E-3</c:v>
                </c:pt>
                <c:pt idx="6">
                  <c:v>8.195753422642317E-3</c:v>
                </c:pt>
                <c:pt idx="7">
                  <c:v>8.0543135118284984E-3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0838272"/>
        <c:axId val="150835584"/>
      </c:barChart>
      <c:valAx>
        <c:axId val="15083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38272"/>
        <c:crosses val="autoZero"/>
        <c:crossBetween val="between"/>
      </c:valAx>
      <c:catAx>
        <c:axId val="150838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35584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6.4445921128862521E-2"/>
          <c:w val="0.47640154298285925"/>
          <c:h val="0.886695868854444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2018'!$Q$5:$Q$9</c:f>
              <c:strCache>
                <c:ptCount val="5"/>
                <c:pt idx="0">
                  <c:v>UTCUTS</c:v>
                </c:pt>
                <c:pt idx="1">
                  <c:v>Agricultura</c:v>
                </c:pt>
                <c:pt idx="2">
                  <c:v>Transporte por carretera</c:v>
                </c:pt>
                <c:pt idx="3">
                  <c:v>Industrias manufactureras y de la construcción</c:v>
                </c:pt>
                <c:pt idx="4">
                  <c:v>Disposición de residuos sólidos</c:v>
                </c:pt>
              </c:strCache>
            </c:strRef>
          </c:cat>
          <c:val>
            <c:numRef>
              <c:f>'GPC alcances 2018'!$T$5:$T$9</c:f>
              <c:numCache>
                <c:formatCode>0%</c:formatCode>
                <c:ptCount val="5"/>
                <c:pt idx="0">
                  <c:v>0.74146124483130504</c:v>
                </c:pt>
                <c:pt idx="1">
                  <c:v>0.13138581379899597</c:v>
                </c:pt>
                <c:pt idx="2">
                  <c:v>3.2260138364642595E-2</c:v>
                </c:pt>
                <c:pt idx="3">
                  <c:v>2.0847331532637087E-2</c:v>
                </c:pt>
                <c:pt idx="4">
                  <c:v>1.4088412424843176E-2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479-4F31-A707-23E011CA66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0988672"/>
        <c:axId val="150973440"/>
      </c:barChart>
      <c:valAx>
        <c:axId val="15097344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150988672"/>
        <c:crosses val="autoZero"/>
        <c:crossBetween val="between"/>
      </c:valAx>
      <c:catAx>
        <c:axId val="150988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73440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DB0-4D3B-A808-2E4D70A7E4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DB0-4D3B-A808-2E4D70A7E4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DB0-4D3B-A808-2E4D70A7E48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DB0-4D3B-A808-2E4D70A7E48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7DB0-4D3B-A808-2E4D70A7E48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7DB0-4D3B-A808-2E4D70A7E48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7DB0-4D3B-A808-2E4D70A7E48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410.05670505474137</c:v>
                </c:pt>
                <c:pt idx="1">
                  <c:v>436.43415196022659</c:v>
                </c:pt>
                <c:pt idx="2" formatCode="_-* #,##0.00_-;\-* #,##0.00_-;_-* &quot;-&quot;??_-;_-@_-">
                  <c:v>241.14520401594592</c:v>
                </c:pt>
                <c:pt idx="3">
                  <c:v>116.58053311525241</c:v>
                </c:pt>
                <c:pt idx="4">
                  <c:v>-7199.8532650393408</c:v>
                </c:pt>
                <c:pt idx="5">
                  <c:v>281.99006099809128</c:v>
                </c:pt>
                <c:pt idx="6">
                  <c:v>0.20476086637276072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7DB0-4D3B-A808-2E4D70A7E48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-969.53098321836887</c:v>
                </c:pt>
                <c:pt idx="1">
                  <c:v>-669.10063240507202</c:v>
                </c:pt>
                <c:pt idx="2">
                  <c:v>-1120.4838528231585</c:v>
                </c:pt>
                <c:pt idx="3">
                  <c:v>-1377.4873291381882</c:v>
                </c:pt>
                <c:pt idx="4">
                  <c:v>-1798.8010667517294</c:v>
                </c:pt>
                <c:pt idx="5">
                  <c:v>-903.66286357511558</c:v>
                </c:pt>
                <c:pt idx="6">
                  <c:v>-1584.2350128588314</c:v>
                </c:pt>
                <c:pt idx="7">
                  <c:v>-1782.0148273985124</c:v>
                </c:pt>
                <c:pt idx="8">
                  <c:v>-2480.775915477228</c:v>
                </c:pt>
                <c:pt idx="9">
                  <c:v>-3154.7102302288372</c:v>
                </c:pt>
                <c:pt idx="10">
                  <c:v>-3143.7319996766773</c:v>
                </c:pt>
                <c:pt idx="11">
                  <c:v>-3334.7380551021297</c:v>
                </c:pt>
                <c:pt idx="12">
                  <c:v>-3712.6871820533906</c:v>
                </c:pt>
                <c:pt idx="13">
                  <c:v>-4545.44514662659</c:v>
                </c:pt>
                <c:pt idx="14">
                  <c:v>-3069.2837630530935</c:v>
                </c:pt>
                <c:pt idx="15">
                  <c:v>-3720.807679050411</c:v>
                </c:pt>
                <c:pt idx="16">
                  <c:v>-4119.9745555605468</c:v>
                </c:pt>
                <c:pt idx="17">
                  <c:v>-3066.5248257598805</c:v>
                </c:pt>
                <c:pt idx="18">
                  <c:v>-3263.9211965364557</c:v>
                </c:pt>
                <c:pt idx="19">
                  <c:v>-4463.3677289464231</c:v>
                </c:pt>
                <c:pt idx="20">
                  <c:v>-5246.4342222084315</c:v>
                </c:pt>
                <c:pt idx="21">
                  <c:v>-5233.822748785562</c:v>
                </c:pt>
                <c:pt idx="22">
                  <c:v>-5078.8719409643418</c:v>
                </c:pt>
                <c:pt idx="23">
                  <c:v>-4886.2519223138124</c:v>
                </c:pt>
                <c:pt idx="24">
                  <c:v>-6575.1830883822486</c:v>
                </c:pt>
                <c:pt idx="25">
                  <c:v>-6202.6225704373919</c:v>
                </c:pt>
                <c:pt idx="26">
                  <c:v>-6342.7711795987971</c:v>
                </c:pt>
                <c:pt idx="27">
                  <c:v>-5455.0672256531398</c:v>
                </c:pt>
                <c:pt idx="28">
                  <c:v>-5995.6366708931728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B15-4046-BC8A-6F97B7A1D38C}"/>
            </c:ext>
          </c:extLst>
        </c:ser>
        <c:ser>
          <c:idx val="1"/>
          <c:order val="1"/>
          <c:tx>
            <c:strRef>
              <c:f>'GPC alcances serie CO2eq'!$C$56</c:f>
              <c:strCache>
                <c:ptCount val="1"/>
                <c:pt idx="0">
                  <c:v>Total alcance 1 sin Suelos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CO2eq'!$D$56:$AF$56</c:f>
              <c:numCache>
                <c:formatCode>_-* #,##0.0_-;\-* #,##0.0_-;_-* "-"??_-;_-@_-</c:formatCode>
                <c:ptCount val="29"/>
                <c:pt idx="0">
                  <c:v>1782.9177242540322</c:v>
                </c:pt>
                <c:pt idx="1">
                  <c:v>1787.3807467521572</c:v>
                </c:pt>
                <c:pt idx="2">
                  <c:v>1854.751717846495</c:v>
                </c:pt>
                <c:pt idx="3">
                  <c:v>1925.3459194101906</c:v>
                </c:pt>
                <c:pt idx="4">
                  <c:v>2002.9858629397247</c:v>
                </c:pt>
                <c:pt idx="5">
                  <c:v>2034.393534688679</c:v>
                </c:pt>
                <c:pt idx="6">
                  <c:v>2130.5384386925666</c:v>
                </c:pt>
                <c:pt idx="7">
                  <c:v>2290.1342924130035</c:v>
                </c:pt>
                <c:pt idx="8">
                  <c:v>2277.7735516188327</c:v>
                </c:pt>
                <c:pt idx="9">
                  <c:v>2306.1820136604824</c:v>
                </c:pt>
                <c:pt idx="10">
                  <c:v>2287.8905690121346</c:v>
                </c:pt>
                <c:pt idx="11">
                  <c:v>2278.4423923337381</c:v>
                </c:pt>
                <c:pt idx="12">
                  <c:v>2284.1966123383863</c:v>
                </c:pt>
                <c:pt idx="13">
                  <c:v>2232.0925794175409</c:v>
                </c:pt>
                <c:pt idx="14">
                  <c:v>2364.6605581741637</c:v>
                </c:pt>
                <c:pt idx="15">
                  <c:v>2384.7842669226666</c:v>
                </c:pt>
                <c:pt idx="16">
                  <c:v>2386.803298881191</c:v>
                </c:pt>
                <c:pt idx="17">
                  <c:v>2661.4266851513557</c:v>
                </c:pt>
                <c:pt idx="18">
                  <c:v>2576.2662072570765</c:v>
                </c:pt>
                <c:pt idx="19">
                  <c:v>2433.1483266057312</c:v>
                </c:pt>
                <c:pt idx="20">
                  <c:v>2393.5406163971311</c:v>
                </c:pt>
                <c:pt idx="21">
                  <c:v>2518.5520196087782</c:v>
                </c:pt>
                <c:pt idx="22">
                  <c:v>2555.3158641411701</c:v>
                </c:pt>
                <c:pt idx="23">
                  <c:v>2599.4716450096075</c:v>
                </c:pt>
                <c:pt idx="24">
                  <c:v>2564.4096090477351</c:v>
                </c:pt>
                <c:pt idx="25">
                  <c:v>2541.599142934454</c:v>
                </c:pt>
                <c:pt idx="26">
                  <c:v>2540.0322751252961</c:v>
                </c:pt>
                <c:pt idx="27">
                  <c:v>2595.2948986578149</c:v>
                </c:pt>
                <c:pt idx="28">
                  <c:v>2754.7766271242108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B15-4046-BC8A-6F97B7A1D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520384"/>
        <c:axId val="151521920"/>
      </c:barChart>
      <c:catAx>
        <c:axId val="15152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1920"/>
        <c:crosses val="autoZero"/>
        <c:auto val="1"/>
        <c:lblAlgn val="ctr"/>
        <c:lblOffset val="100"/>
        <c:noMultiLvlLbl val="0"/>
      </c:catAx>
      <c:valAx>
        <c:axId val="15152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0384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73673228346456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CO2eq'!$C$90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CO2eq'!$D$90:$AF$90</c:f>
              <c:numCache>
                <c:formatCode>_-* #,##0.0_-;\-* #,##0.0_-;_-* "-"??_-;_-@_-</c:formatCode>
                <c:ptCount val="29"/>
                <c:pt idx="0">
                  <c:v>-2752.4487074724011</c:v>
                </c:pt>
                <c:pt idx="1">
                  <c:v>-2456.4813791572292</c:v>
                </c:pt>
                <c:pt idx="2">
                  <c:v>-2975.2355706696535</c:v>
                </c:pt>
                <c:pt idx="3">
                  <c:v>-3302.8332485483788</c:v>
                </c:pt>
                <c:pt idx="4">
                  <c:v>-3801.7869296914541</c:v>
                </c:pt>
                <c:pt idx="5">
                  <c:v>-2938.0563982637946</c:v>
                </c:pt>
                <c:pt idx="6">
                  <c:v>-3714.773451551398</c:v>
                </c:pt>
                <c:pt idx="7">
                  <c:v>-4072.1491198115159</c:v>
                </c:pt>
                <c:pt idx="8">
                  <c:v>-4758.5494670960607</c:v>
                </c:pt>
                <c:pt idx="9">
                  <c:v>-5460.8922438893196</c:v>
                </c:pt>
                <c:pt idx="10">
                  <c:v>-5431.622568688812</c:v>
                </c:pt>
                <c:pt idx="11">
                  <c:v>-5613.1804474358678</c:v>
                </c:pt>
                <c:pt idx="12">
                  <c:v>-5996.883794391777</c:v>
                </c:pt>
                <c:pt idx="13">
                  <c:v>-6777.537726044131</c:v>
                </c:pt>
                <c:pt idx="14">
                  <c:v>-5433.9443212272572</c:v>
                </c:pt>
                <c:pt idx="15">
                  <c:v>-6105.5919459730776</c:v>
                </c:pt>
                <c:pt idx="16">
                  <c:v>-6506.7778544417379</c:v>
                </c:pt>
                <c:pt idx="17">
                  <c:v>-5727.9515109112363</c:v>
                </c:pt>
                <c:pt idx="18">
                  <c:v>-5840.1874037935322</c:v>
                </c:pt>
                <c:pt idx="19">
                  <c:v>-6896.5160555521543</c:v>
                </c:pt>
                <c:pt idx="20">
                  <c:v>-7639.9748386055626</c:v>
                </c:pt>
                <c:pt idx="21">
                  <c:v>-7752.3747683943402</c:v>
                </c:pt>
                <c:pt idx="22">
                  <c:v>-7634.1878051055119</c:v>
                </c:pt>
                <c:pt idx="23">
                  <c:v>-7485.72356732342</c:v>
                </c:pt>
                <c:pt idx="24">
                  <c:v>-9139.5926974299837</c:v>
                </c:pt>
                <c:pt idx="25">
                  <c:v>-8744.2217133718459</c:v>
                </c:pt>
                <c:pt idx="26">
                  <c:v>-8882.8034547240932</c:v>
                </c:pt>
                <c:pt idx="27">
                  <c:v>-8050.3621243109546</c:v>
                </c:pt>
                <c:pt idx="28">
                  <c:v>-8750.4132980173836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1B-4C58-8545-16647ED9243E}"/>
            </c:ext>
          </c:extLst>
        </c:ser>
        <c:ser>
          <c:idx val="1"/>
          <c:order val="1"/>
          <c:tx>
            <c:strRef>
              <c:f>'GPC alcances serie CO2eq'!$C$91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CO2eq'!$D$91:$AF$91</c:f>
              <c:numCache>
                <c:formatCode>_-* #,##0.0_-;\-* #,##0.0_-;_-* "-"??_-;_-@_-</c:formatCode>
                <c:ptCount val="29"/>
                <c:pt idx="0">
                  <c:v>1433.8247378892895</c:v>
                </c:pt>
                <c:pt idx="1">
                  <c:v>1449.4277221440213</c:v>
                </c:pt>
                <c:pt idx="2">
                  <c:v>1493.7528435823467</c:v>
                </c:pt>
                <c:pt idx="3">
                  <c:v>1542.1210999802745</c:v>
                </c:pt>
                <c:pt idx="4">
                  <c:v>1589.8290203633217</c:v>
                </c:pt>
                <c:pt idx="5">
                  <c:v>1614.2899041524331</c:v>
                </c:pt>
                <c:pt idx="6">
                  <c:v>1630.8529456722947</c:v>
                </c:pt>
                <c:pt idx="7">
                  <c:v>1726.7295244325389</c:v>
                </c:pt>
                <c:pt idx="8">
                  <c:v>1727.4315940750644</c:v>
                </c:pt>
                <c:pt idx="9">
                  <c:v>1726.7768068796925</c:v>
                </c:pt>
                <c:pt idx="10">
                  <c:v>1712.0132803411004</c:v>
                </c:pt>
                <c:pt idx="11">
                  <c:v>1718.3926124993943</c:v>
                </c:pt>
                <c:pt idx="12">
                  <c:v>1724.5751915765725</c:v>
                </c:pt>
                <c:pt idx="13">
                  <c:v>1705.4924293870779</c:v>
                </c:pt>
                <c:pt idx="14">
                  <c:v>1730.8777151631848</c:v>
                </c:pt>
                <c:pt idx="15">
                  <c:v>1715.7731625640365</c:v>
                </c:pt>
                <c:pt idx="16">
                  <c:v>1722.6598853522487</c:v>
                </c:pt>
                <c:pt idx="17">
                  <c:v>1733.9945025850977</c:v>
                </c:pt>
                <c:pt idx="18">
                  <c:v>1696.0002845552706</c:v>
                </c:pt>
                <c:pt idx="19">
                  <c:v>1637.7974907090529</c:v>
                </c:pt>
                <c:pt idx="20">
                  <c:v>1597.2604339143206</c:v>
                </c:pt>
                <c:pt idx="21">
                  <c:v>1539.0293316907889</c:v>
                </c:pt>
                <c:pt idx="22">
                  <c:v>1571.2804428845172</c:v>
                </c:pt>
                <c:pt idx="23">
                  <c:v>1626.5898555975982</c:v>
                </c:pt>
                <c:pt idx="24">
                  <c:v>1538.0084151491226</c:v>
                </c:pt>
                <c:pt idx="25">
                  <c:v>1454.8808407214824</c:v>
                </c:pt>
                <c:pt idx="26">
                  <c:v>1482.4975966458601</c:v>
                </c:pt>
                <c:pt idx="27">
                  <c:v>1515.3880904065079</c:v>
                </c:pt>
                <c:pt idx="28">
                  <c:v>1550.560032978045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1B-4C58-8545-16647ED9243E}"/>
            </c:ext>
          </c:extLst>
        </c:ser>
        <c:ser>
          <c:idx val="2"/>
          <c:order val="2"/>
          <c:tx>
            <c:strRef>
              <c:f>'GPC alcances serie CO2eq'!$C$92</c:f>
              <c:strCache>
                <c:ptCount val="1"/>
                <c:pt idx="0">
                  <c:v>Transporte por carretera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89.007351311495356</c:v>
                </c:pt>
                <c:pt idx="1">
                  <c:v>92.891118590665428</c:v>
                </c:pt>
                <c:pt idx="2">
                  <c:v>100.45544524045917</c:v>
                </c:pt>
                <c:pt idx="3">
                  <c:v>111.66336138057</c:v>
                </c:pt>
                <c:pt idx="4">
                  <c:v>125.65253617249674</c:v>
                </c:pt>
                <c:pt idx="5">
                  <c:v>137.69736143513273</c:v>
                </c:pt>
                <c:pt idx="6">
                  <c:v>149.1442340411285</c:v>
                </c:pt>
                <c:pt idx="7">
                  <c:v>156.49978176964902</c:v>
                </c:pt>
                <c:pt idx="8">
                  <c:v>165.1691513370167</c:v>
                </c:pt>
                <c:pt idx="9">
                  <c:v>172.14189808436456</c:v>
                </c:pt>
                <c:pt idx="10">
                  <c:v>178.16272542524038</c:v>
                </c:pt>
                <c:pt idx="11">
                  <c:v>168.41161628930695</c:v>
                </c:pt>
                <c:pt idx="12">
                  <c:v>185.37150543415851</c:v>
                </c:pt>
                <c:pt idx="13">
                  <c:v>182.92735348106646</c:v>
                </c:pt>
                <c:pt idx="14">
                  <c:v>180.47944141273652</c:v>
                </c:pt>
                <c:pt idx="15">
                  <c:v>202.97600792301543</c:v>
                </c:pt>
                <c:pt idx="16">
                  <c:v>209.83802659081147</c:v>
                </c:pt>
                <c:pt idx="17">
                  <c:v>221.66418931575521</c:v>
                </c:pt>
                <c:pt idx="18">
                  <c:v>237.58126812552607</c:v>
                </c:pt>
                <c:pt idx="19">
                  <c:v>250.82042060358177</c:v>
                </c:pt>
                <c:pt idx="20">
                  <c:v>255.40923212888865</c:v>
                </c:pt>
                <c:pt idx="21">
                  <c:v>273.79722932000561</c:v>
                </c:pt>
                <c:pt idx="22">
                  <c:v>273.01302125291159</c:v>
                </c:pt>
                <c:pt idx="23">
                  <c:v>295.66499872397304</c:v>
                </c:pt>
                <c:pt idx="24">
                  <c:v>271.60110748297689</c:v>
                </c:pt>
                <c:pt idx="25">
                  <c:v>310.57691451524812</c:v>
                </c:pt>
                <c:pt idx="26">
                  <c:v>336.73578017172196</c:v>
                </c:pt>
                <c:pt idx="27">
                  <c:v>347.33422009111439</c:v>
                </c:pt>
                <c:pt idx="28">
                  <c:v>380.72056457391113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1B-4C58-8545-16647ED9243E}"/>
            </c:ext>
          </c:extLst>
        </c:ser>
        <c:ser>
          <c:idx val="3"/>
          <c:order val="3"/>
          <c:tx>
            <c:strRef>
              <c:f>'GPC alcances serie CO2eq'!$C$93</c:f>
              <c:strCache>
                <c:ptCount val="1"/>
                <c:pt idx="0">
                  <c:v>Industrias manufactureras y de la construcción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54.605517601547035</c:v>
                </c:pt>
                <c:pt idx="1">
                  <c:v>50.733136595132088</c:v>
                </c:pt>
                <c:pt idx="2">
                  <c:v>67.794686280204331</c:v>
                </c:pt>
                <c:pt idx="3">
                  <c:v>66.886169806053388</c:v>
                </c:pt>
                <c:pt idx="4">
                  <c:v>66.081636893506897</c:v>
                </c:pt>
                <c:pt idx="5">
                  <c:v>60.578598167788009</c:v>
                </c:pt>
                <c:pt idx="6">
                  <c:v>91.097868658008167</c:v>
                </c:pt>
                <c:pt idx="7">
                  <c:v>136.67411466095541</c:v>
                </c:pt>
                <c:pt idx="8">
                  <c:v>132.71745273055623</c:v>
                </c:pt>
                <c:pt idx="9">
                  <c:v>135.33425438950499</c:v>
                </c:pt>
                <c:pt idx="10">
                  <c:v>134.06298343644102</c:v>
                </c:pt>
                <c:pt idx="11">
                  <c:v>140.29723298177129</c:v>
                </c:pt>
                <c:pt idx="12">
                  <c:v>128.31341403119794</c:v>
                </c:pt>
                <c:pt idx="13">
                  <c:v>99.224711456195649</c:v>
                </c:pt>
                <c:pt idx="14">
                  <c:v>170.37517957758217</c:v>
                </c:pt>
                <c:pt idx="15">
                  <c:v>153.67824526709506</c:v>
                </c:pt>
                <c:pt idx="16">
                  <c:v>147.17243325095856</c:v>
                </c:pt>
                <c:pt idx="17">
                  <c:v>156.75340920895974</c:v>
                </c:pt>
                <c:pt idx="18">
                  <c:v>146.76441806446519</c:v>
                </c:pt>
                <c:pt idx="19">
                  <c:v>134.1022898582379</c:v>
                </c:pt>
                <c:pt idx="20">
                  <c:v>106.89515814188852</c:v>
                </c:pt>
                <c:pt idx="21">
                  <c:v>131.57385080179199</c:v>
                </c:pt>
                <c:pt idx="22">
                  <c:v>196.75394772802207</c:v>
                </c:pt>
                <c:pt idx="23">
                  <c:v>182.80104418553063</c:v>
                </c:pt>
                <c:pt idx="24">
                  <c:v>241.66471969357957</c:v>
                </c:pt>
                <c:pt idx="25">
                  <c:v>233.46997018242615</c:v>
                </c:pt>
                <c:pt idx="26">
                  <c:v>152.77065112410997</c:v>
                </c:pt>
                <c:pt idx="27">
                  <c:v>162.24004811820964</c:v>
                </c:pt>
                <c:pt idx="28">
                  <c:v>246.03142557082529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1B-4C58-8545-16647ED9243E}"/>
            </c:ext>
          </c:extLst>
        </c:ser>
        <c:ser>
          <c:idx val="4"/>
          <c:order val="4"/>
          <c:tx>
            <c:strRef>
              <c:f>'GPC alcances serie CO2eq'!$C$94</c:f>
              <c:strCache>
                <c:ptCount val="1"/>
                <c:pt idx="0">
                  <c:v>Disposición de residuos sólidos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15.349934065819054</c:v>
                </c:pt>
                <c:pt idx="1">
                  <c:v>15.779185250804971</c:v>
                </c:pt>
                <c:pt idx="2">
                  <c:v>16.800071911193662</c:v>
                </c:pt>
                <c:pt idx="3">
                  <c:v>17.810679141625585</c:v>
                </c:pt>
                <c:pt idx="4">
                  <c:v>18.758863195290605</c:v>
                </c:pt>
                <c:pt idx="5">
                  <c:v>19.724803803952753</c:v>
                </c:pt>
                <c:pt idx="6">
                  <c:v>20.83571491476425</c:v>
                </c:pt>
                <c:pt idx="7">
                  <c:v>22.224510129846152</c:v>
                </c:pt>
                <c:pt idx="8">
                  <c:v>23.646191925465196</c:v>
                </c:pt>
                <c:pt idx="9">
                  <c:v>24.996148616055411</c:v>
                </c:pt>
                <c:pt idx="10">
                  <c:v>26.130967849263499</c:v>
                </c:pt>
                <c:pt idx="11">
                  <c:v>32.318148058125111</c:v>
                </c:pt>
                <c:pt idx="12">
                  <c:v>38.06277812090876</c:v>
                </c:pt>
                <c:pt idx="13">
                  <c:v>45.635285449218443</c:v>
                </c:pt>
                <c:pt idx="14">
                  <c:v>54.013363956160902</c:v>
                </c:pt>
                <c:pt idx="15">
                  <c:v>62.202334281526824</c:v>
                </c:pt>
                <c:pt idx="16">
                  <c:v>69.178264322490577</c:v>
                </c:pt>
                <c:pt idx="17">
                  <c:v>75.802072185503363</c:v>
                </c:pt>
                <c:pt idx="18">
                  <c:v>82.544092331228313</c:v>
                </c:pt>
                <c:pt idx="19">
                  <c:v>89.447594353600721</c:v>
                </c:pt>
                <c:pt idx="20">
                  <c:v>95.681463502720035</c:v>
                </c:pt>
                <c:pt idx="21">
                  <c:v>104.74373946718899</c:v>
                </c:pt>
                <c:pt idx="22">
                  <c:v>112.75655280472894</c:v>
                </c:pt>
                <c:pt idx="23">
                  <c:v>120.51442120450947</c:v>
                </c:pt>
                <c:pt idx="24">
                  <c:v>128.52611926697341</c:v>
                </c:pt>
                <c:pt idx="25">
                  <c:v>139.90260152342734</c:v>
                </c:pt>
                <c:pt idx="26">
                  <c:v>148.95287753785257</c:v>
                </c:pt>
                <c:pt idx="27">
                  <c:v>156.94321158653565</c:v>
                </c:pt>
                <c:pt idx="28">
                  <c:v>166.26550920857534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1B-4C58-8545-16647ED9243E}"/>
            </c:ext>
          </c:extLst>
        </c:ser>
        <c:ser>
          <c:idx val="5"/>
          <c:order val="5"/>
          <c:tx>
            <c:strRef>
              <c:f>'GPC alcances serie CO2eq'!$C$95</c:f>
              <c:strCache>
                <c:ptCount val="1"/>
                <c:pt idx="0">
                  <c:v>Uso del producto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0.51014859026974535</c:v>
                </c:pt>
                <c:pt idx="1">
                  <c:v>0.50846022035891403</c:v>
                </c:pt>
                <c:pt idx="2">
                  <c:v>0.53402185155334059</c:v>
                </c:pt>
                <c:pt idx="3">
                  <c:v>0.53750034088466037</c:v>
                </c:pt>
                <c:pt idx="4">
                  <c:v>0.62227497932322029</c:v>
                </c:pt>
                <c:pt idx="5">
                  <c:v>0.70578442023137777</c:v>
                </c:pt>
                <c:pt idx="6">
                  <c:v>0.89781878848565178</c:v>
                </c:pt>
                <c:pt idx="7">
                  <c:v>1.2815352938485911</c:v>
                </c:pt>
                <c:pt idx="8">
                  <c:v>1.3020050314987643</c:v>
                </c:pt>
                <c:pt idx="9">
                  <c:v>2.9192279235254088</c:v>
                </c:pt>
                <c:pt idx="10">
                  <c:v>3.8506516858963424</c:v>
                </c:pt>
                <c:pt idx="11">
                  <c:v>7.7398262426820308</c:v>
                </c:pt>
                <c:pt idx="12">
                  <c:v>7.6989480486242803</c:v>
                </c:pt>
                <c:pt idx="13">
                  <c:v>11.33080032803289</c:v>
                </c:pt>
                <c:pt idx="14">
                  <c:v>14.261659817989097</c:v>
                </c:pt>
                <c:pt idx="15">
                  <c:v>16.199018558632201</c:v>
                </c:pt>
                <c:pt idx="16">
                  <c:v>19.282568376505179</c:v>
                </c:pt>
                <c:pt idx="17">
                  <c:v>22.196471898319007</c:v>
                </c:pt>
                <c:pt idx="18">
                  <c:v>28.748146874402231</c:v>
                </c:pt>
                <c:pt idx="19">
                  <c:v>27.953650390714845</c:v>
                </c:pt>
                <c:pt idx="20">
                  <c:v>40.721804501221079</c:v>
                </c:pt>
                <c:pt idx="21">
                  <c:v>49.689839882251114</c:v>
                </c:pt>
                <c:pt idx="22">
                  <c:v>59.485259040850679</c:v>
                </c:pt>
                <c:pt idx="23">
                  <c:v>64.4315489585763</c:v>
                </c:pt>
                <c:pt idx="24">
                  <c:v>73.697226364506378</c:v>
                </c:pt>
                <c:pt idx="25">
                  <c:v>80.78497684722484</c:v>
                </c:pt>
                <c:pt idx="26">
                  <c:v>92.434344014007777</c:v>
                </c:pt>
                <c:pt idx="27">
                  <c:v>104.64390336892183</c:v>
                </c:pt>
                <c:pt idx="28">
                  <c:v>116.58053311525239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1B-4C58-8545-16647ED9243E}"/>
            </c:ext>
          </c:extLst>
        </c:ser>
        <c:ser>
          <c:idx val="6"/>
          <c:order val="6"/>
          <c:tx>
            <c:strRef>
              <c:f>'GPC alcances serie CO2eq'!$C$96</c:f>
              <c:strCache>
                <c:ptCount val="1"/>
                <c:pt idx="0">
                  <c:v>Edificios/instalaciones comerciales e institucionales (electricidad)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15.362041047007335</c:v>
                </c:pt>
                <c:pt idx="1">
                  <c:v>1.5906522598624691</c:v>
                </c:pt>
                <c:pt idx="2">
                  <c:v>0.98174475291383878</c:v>
                </c:pt>
                <c:pt idx="3">
                  <c:v>1.1039735772471901</c:v>
                </c:pt>
                <c:pt idx="4">
                  <c:v>1.7994780153690884</c:v>
                </c:pt>
                <c:pt idx="5">
                  <c:v>2.2479225545014381</c:v>
                </c:pt>
                <c:pt idx="6">
                  <c:v>3.8443670902054601</c:v>
                </c:pt>
                <c:pt idx="7">
                  <c:v>15.07347620679672</c:v>
                </c:pt>
                <c:pt idx="8">
                  <c:v>19.03341189447837</c:v>
                </c:pt>
                <c:pt idx="9">
                  <c:v>24.543950722620988</c:v>
                </c:pt>
                <c:pt idx="10">
                  <c:v>18.018041658374095</c:v>
                </c:pt>
                <c:pt idx="11">
                  <c:v>15.286128807623621</c:v>
                </c:pt>
                <c:pt idx="12">
                  <c:v>15.905539001906762</c:v>
                </c:pt>
                <c:pt idx="13">
                  <c:v>20.808440938637997</c:v>
                </c:pt>
                <c:pt idx="14">
                  <c:v>28.833391407726548</c:v>
                </c:pt>
                <c:pt idx="15">
                  <c:v>22.86003163231662</c:v>
                </c:pt>
                <c:pt idx="16">
                  <c:v>25.64769407428922</c:v>
                </c:pt>
                <c:pt idx="17">
                  <c:v>41.400627734733824</c:v>
                </c:pt>
                <c:pt idx="18">
                  <c:v>39.321642811409909</c:v>
                </c:pt>
                <c:pt idx="19">
                  <c:v>37.055722699386656</c:v>
                </c:pt>
                <c:pt idx="20">
                  <c:v>50.407102213027855</c:v>
                </c:pt>
                <c:pt idx="21">
                  <c:v>56.510126110661332</c:v>
                </c:pt>
                <c:pt idx="22">
                  <c:v>57.744445735403751</c:v>
                </c:pt>
                <c:pt idx="23">
                  <c:v>74.630314743985551</c:v>
                </c:pt>
                <c:pt idx="24">
                  <c:v>65.95743500548619</c:v>
                </c:pt>
                <c:pt idx="25">
                  <c:v>13.202230444</c:v>
                </c:pt>
                <c:pt idx="26">
                  <c:v>93.810299344362676</c:v>
                </c:pt>
                <c:pt idx="27">
                  <c:v>80.420083347403988</c:v>
                </c:pt>
                <c:pt idx="28">
                  <c:v>96.72282973208867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1B-4C58-8545-16647ED9243E}"/>
            </c:ext>
          </c:extLst>
        </c:ser>
        <c:ser>
          <c:idx val="7"/>
          <c:order val="7"/>
          <c:tx>
            <c:strRef>
              <c:f>'GPC alcances serie CO2eq'!$C$97</c:f>
              <c:strCache>
                <c:ptCount val="1"/>
                <c:pt idx="0">
                  <c:v>Industrias manufactureras y de la construcción (electricidad)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11.239868102955128</c:v>
                </c:pt>
                <c:pt idx="1">
                  <c:v>7.4563216101308747</c:v>
                </c:pt>
                <c:pt idx="2">
                  <c:v>4.7645565149525844</c:v>
                </c:pt>
                <c:pt idx="3">
                  <c:v>5.3837730372865824</c:v>
                </c:pt>
                <c:pt idx="4">
                  <c:v>8.889974038282654</c:v>
                </c:pt>
                <c:pt idx="5">
                  <c:v>12.646384911627496</c:v>
                </c:pt>
                <c:pt idx="6">
                  <c:v>18.690813988073316</c:v>
                </c:pt>
                <c:pt idx="7">
                  <c:v>25.875892945193751</c:v>
                </c:pt>
                <c:pt idx="8">
                  <c:v>28.468379218870041</c:v>
                </c:pt>
                <c:pt idx="9">
                  <c:v>41.02723154356223</c:v>
                </c:pt>
                <c:pt idx="10">
                  <c:v>30.181144473651173</c:v>
                </c:pt>
                <c:pt idx="11">
                  <c:v>23.630217814036467</c:v>
                </c:pt>
                <c:pt idx="12">
                  <c:v>22.910324772121818</c:v>
                </c:pt>
                <c:pt idx="13">
                  <c:v>29.868156371016195</c:v>
                </c:pt>
                <c:pt idx="14">
                  <c:v>39.041820013802109</c:v>
                </c:pt>
                <c:pt idx="15">
                  <c:v>27.990615593795805</c:v>
                </c:pt>
                <c:pt idx="16">
                  <c:v>32.343402576281548</c:v>
                </c:pt>
                <c:pt idx="17">
                  <c:v>55.631661516277966</c:v>
                </c:pt>
                <c:pt idx="18">
                  <c:v>50.585794471991335</c:v>
                </c:pt>
                <c:pt idx="19">
                  <c:v>45.068134790725033</c:v>
                </c:pt>
                <c:pt idx="20">
                  <c:v>50.180569137996592</c:v>
                </c:pt>
                <c:pt idx="21">
                  <c:v>61.52882221073267</c:v>
                </c:pt>
                <c:pt idx="22">
                  <c:v>65.155781635781125</c:v>
                </c:pt>
                <c:pt idx="23">
                  <c:v>74.569302709455215</c:v>
                </c:pt>
                <c:pt idx="24">
                  <c:v>68.709618841329629</c:v>
                </c:pt>
                <c:pt idx="25">
                  <c:v>67.846201250241691</c:v>
                </c:pt>
                <c:pt idx="26">
                  <c:v>82.627852326778509</c:v>
                </c:pt>
                <c:pt idx="27">
                  <c:v>63.912797831568575</c:v>
                </c:pt>
                <c:pt idx="28">
                  <c:v>95.053615481063019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1B-4C58-8545-16647ED9243E}"/>
            </c:ext>
          </c:extLst>
        </c:ser>
        <c:ser>
          <c:idx val="8"/>
          <c:order val="8"/>
          <c:tx>
            <c:strRef>
              <c:f>'GPC alcances serie CO2eq'!$C$98</c:f>
              <c:strCache>
                <c:ptCount val="1"/>
                <c:pt idx="0">
                  <c:v>Edificios residenciales (electricidad)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2.5636187422476695</c:v>
                </c:pt>
                <c:pt idx="1">
                  <c:v>10.117591951055411</c:v>
                </c:pt>
                <c:pt idx="2">
                  <c:v>6.244540721257807</c:v>
                </c:pt>
                <c:pt idx="3">
                  <c:v>7.0219962346136908</c:v>
                </c:pt>
                <c:pt idx="4">
                  <c:v>11.445860760273037</c:v>
                </c:pt>
                <c:pt idx="5">
                  <c:v>14.298262239910397</c:v>
                </c:pt>
                <c:pt idx="6">
                  <c:v>24.452696865453216</c:v>
                </c:pt>
                <c:pt idx="7">
                  <c:v>23.420767994266527</c:v>
                </c:pt>
                <c:pt idx="8">
                  <c:v>29.089013751980453</c:v>
                </c:pt>
                <c:pt idx="9">
                  <c:v>36.874298094497227</c:v>
                </c:pt>
                <c:pt idx="10">
                  <c:v>25.480598793397906</c:v>
                </c:pt>
                <c:pt idx="11">
                  <c:v>21.633790833124547</c:v>
                </c:pt>
                <c:pt idx="12">
                  <c:v>22.143928142295533</c:v>
                </c:pt>
                <c:pt idx="13">
                  <c:v>27.1010756273234</c:v>
                </c:pt>
                <c:pt idx="14">
                  <c:v>34.902322326286971</c:v>
                </c:pt>
                <c:pt idx="15">
                  <c:v>27.586385006137625</c:v>
                </c:pt>
                <c:pt idx="16">
                  <c:v>30.321722862367164</c:v>
                </c:pt>
                <c:pt idx="17">
                  <c:v>50.887326422368041</c:v>
                </c:pt>
                <c:pt idx="18">
                  <c:v>46.487324016983919</c:v>
                </c:pt>
                <c:pt idx="19">
                  <c:v>42.766642807085496</c:v>
                </c:pt>
                <c:pt idx="20">
                  <c:v>53.986016219486885</c:v>
                </c:pt>
                <c:pt idx="21">
                  <c:v>59.525827731970807</c:v>
                </c:pt>
                <c:pt idx="22">
                  <c:v>64.996560785642288</c:v>
                </c:pt>
                <c:pt idx="23">
                  <c:v>76.725072635237964</c:v>
                </c:pt>
                <c:pt idx="24">
                  <c:v>67.110532817784147</c:v>
                </c:pt>
                <c:pt idx="25">
                  <c:v>65.706704124266665</c:v>
                </c:pt>
                <c:pt idx="26">
                  <c:v>88.267645682999998</c:v>
                </c:pt>
                <c:pt idx="27">
                  <c:v>60.856853554749996</c:v>
                </c:pt>
                <c:pt idx="28">
                  <c:v>90.213615784939606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1B-4C58-8545-16647ED92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60318208"/>
        <c:axId val="160319744"/>
      </c:barChart>
      <c:catAx>
        <c:axId val="16031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19744"/>
        <c:crosses val="autoZero"/>
        <c:auto val="1"/>
        <c:lblAlgn val="ctr"/>
        <c:lblOffset val="100"/>
        <c:noMultiLvlLbl val="0"/>
      </c:catAx>
      <c:valAx>
        <c:axId val="16031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1820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9848425196850392"/>
          <c:w val="0.99887221664057568"/>
          <c:h val="0.20151574803149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Los Ríos</a:t>
            </a:r>
          </a:p>
        </c:rich>
      </c:tx>
      <c:layout>
        <c:manualLayout>
          <c:xMode val="edge"/>
          <c:yMode val="edge"/>
          <c:x val="9.9214908769394553E-2"/>
          <c:y val="1.301341508900356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642091459076718E-2"/>
          <c:y val="0.10410732071202849"/>
          <c:w val="0.63681955509407251"/>
          <c:h val="0.684185934035306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162.76150872984547</c:v>
                </c:pt>
                <c:pt idx="1">
                  <c:v>155.14231875491527</c:v>
                </c:pt>
                <c:pt idx="2">
                  <c:v>172.9010413425205</c:v>
                </c:pt>
                <c:pt idx="3">
                  <c:v>177.9796083225076</c:v>
                </c:pt>
                <c:pt idx="4">
                  <c:v>187.81798815563261</c:v>
                </c:pt>
                <c:pt idx="5">
                  <c:v>171.47523488376763</c:v>
                </c:pt>
                <c:pt idx="6">
                  <c:v>229.91477423253025</c:v>
                </c:pt>
                <c:pt idx="7">
                  <c:v>286.36385714696019</c:v>
                </c:pt>
                <c:pt idx="8">
                  <c:v>263.14806032113097</c:v>
                </c:pt>
                <c:pt idx="9">
                  <c:v>281.83687298366516</c:v>
                </c:pt>
                <c:pt idx="10">
                  <c:v>273.75300164546712</c:v>
                </c:pt>
                <c:pt idx="11">
                  <c:v>255.20718731469822</c:v>
                </c:pt>
                <c:pt idx="12">
                  <c:v>245.21315190396945</c:v>
                </c:pt>
                <c:pt idx="13">
                  <c:v>204.81364762012319</c:v>
                </c:pt>
                <c:pt idx="14">
                  <c:v>293.92742133059926</c:v>
                </c:pt>
                <c:pt idx="15">
                  <c:v>295.50874274099806</c:v>
                </c:pt>
                <c:pt idx="16">
                  <c:v>264.10396214636989</c:v>
                </c:pt>
                <c:pt idx="17">
                  <c:v>508.83054269225659</c:v>
                </c:pt>
                <c:pt idx="18">
                  <c:v>431.42548436137588</c:v>
                </c:pt>
                <c:pt idx="19">
                  <c:v>331.12577252153585</c:v>
                </c:pt>
                <c:pt idx="20">
                  <c:v>301.48754427754488</c:v>
                </c:pt>
                <c:pt idx="21">
                  <c:v>449.13651336815479</c:v>
                </c:pt>
                <c:pt idx="22">
                  <c:v>439.75787120281763</c:v>
                </c:pt>
                <c:pt idx="23">
                  <c:v>391.6556958778678</c:v>
                </c:pt>
                <c:pt idx="24">
                  <c:v>439.65398514705959</c:v>
                </c:pt>
                <c:pt idx="25">
                  <c:v>428.70420235585334</c:v>
                </c:pt>
                <c:pt idx="26">
                  <c:v>358.24010917183017</c:v>
                </c:pt>
                <c:pt idx="27">
                  <c:v>340.15397870105915</c:v>
                </c:pt>
                <c:pt idx="28">
                  <c:v>410.05670505474137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71A-47DA-AF08-831CA2A66CC2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102.26916916816069</c:v>
                </c:pt>
                <c:pt idx="1">
                  <c:v>105.38818443431654</c:v>
                </c:pt>
                <c:pt idx="2">
                  <c:v>115.20642925745341</c:v>
                </c:pt>
                <c:pt idx="3">
                  <c:v>129.11210170740503</c:v>
                </c:pt>
                <c:pt idx="4">
                  <c:v>145.7734984896652</c:v>
                </c:pt>
                <c:pt idx="5">
                  <c:v>160.92487051053752</c:v>
                </c:pt>
                <c:pt idx="6">
                  <c:v>175.87701073757691</c:v>
                </c:pt>
                <c:pt idx="7">
                  <c:v>183.55466985244644</c:v>
                </c:pt>
                <c:pt idx="8">
                  <c:v>195.84160434962672</c:v>
                </c:pt>
                <c:pt idx="9">
                  <c:v>205.42013122080243</c:v>
                </c:pt>
                <c:pt idx="10">
                  <c:v>209.09582103497678</c:v>
                </c:pt>
                <c:pt idx="11">
                  <c:v>201.84652797462849</c:v>
                </c:pt>
                <c:pt idx="12">
                  <c:v>217.11413991337781</c:v>
                </c:pt>
                <c:pt idx="13">
                  <c:v>211.57787752143275</c:v>
                </c:pt>
                <c:pt idx="14">
                  <c:v>208.61672620294837</c:v>
                </c:pt>
                <c:pt idx="15">
                  <c:v>233.15471368212343</c:v>
                </c:pt>
                <c:pt idx="16">
                  <c:v>237.66966634952587</c:v>
                </c:pt>
                <c:pt idx="17">
                  <c:v>248.53530121459423</c:v>
                </c:pt>
                <c:pt idx="18">
                  <c:v>271.40868138678667</c:v>
                </c:pt>
                <c:pt idx="19">
                  <c:v>281.59071611270747</c:v>
                </c:pt>
                <c:pt idx="20">
                  <c:v>289.58470197281287</c:v>
                </c:pt>
                <c:pt idx="21">
                  <c:v>307.22469866270978</c:v>
                </c:pt>
                <c:pt idx="22">
                  <c:v>309.53885130843679</c:v>
                </c:pt>
                <c:pt idx="23">
                  <c:v>332.58953524564618</c:v>
                </c:pt>
                <c:pt idx="24">
                  <c:v>314.00462980323266</c:v>
                </c:pt>
                <c:pt idx="25">
                  <c:v>353.92688309985522</c:v>
                </c:pt>
                <c:pt idx="26">
                  <c:v>380.9236445586925</c:v>
                </c:pt>
                <c:pt idx="27">
                  <c:v>398.96263465906782</c:v>
                </c:pt>
                <c:pt idx="28">
                  <c:v>436.43415196022659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71A-47DA-AF08-831CA2A66CC2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83.552159876466831</c:v>
                </c:pt>
                <c:pt idx="1">
                  <c:v>76.914061198545156</c:v>
                </c:pt>
                <c:pt idx="2">
                  <c:v>72.357381812620972</c:v>
                </c:pt>
                <c:pt idx="3">
                  <c:v>75.5956090591189</c:v>
                </c:pt>
                <c:pt idx="4">
                  <c:v>78.943080951782292</c:v>
                </c:pt>
                <c:pt idx="5">
                  <c:v>86.997740721709278</c:v>
                </c:pt>
                <c:pt idx="6">
                  <c:v>92.995889261678968</c:v>
                </c:pt>
                <c:pt idx="7">
                  <c:v>92.204705687209128</c:v>
                </c:pt>
                <c:pt idx="8">
                  <c:v>90.050287841511931</c:v>
                </c:pt>
                <c:pt idx="9">
                  <c:v>89.228974652797277</c:v>
                </c:pt>
                <c:pt idx="10">
                  <c:v>89.177814304693527</c:v>
                </c:pt>
                <c:pt idx="11">
                  <c:v>95.256238302335078</c:v>
                </c:pt>
                <c:pt idx="12">
                  <c:v>89.595180895842446</c:v>
                </c:pt>
                <c:pt idx="13">
                  <c:v>98.877824560874259</c:v>
                </c:pt>
                <c:pt idx="14">
                  <c:v>116.97703565944228</c:v>
                </c:pt>
                <c:pt idx="15">
                  <c:v>124.14862937687676</c:v>
                </c:pt>
                <c:pt idx="16">
                  <c:v>143.08721665654178</c:v>
                </c:pt>
                <c:pt idx="17">
                  <c:v>147.86986676108853</c:v>
                </c:pt>
                <c:pt idx="18">
                  <c:v>148.68361007924079</c:v>
                </c:pt>
                <c:pt idx="19">
                  <c:v>154.68069687172033</c:v>
                </c:pt>
                <c:pt idx="20">
                  <c:v>164.48613173123175</c:v>
                </c:pt>
                <c:pt idx="21">
                  <c:v>173.47163600487374</c:v>
                </c:pt>
                <c:pt idx="22">
                  <c:v>175.25343970454733</c:v>
                </c:pt>
                <c:pt idx="23">
                  <c:v>184.20500932991888</c:v>
                </c:pt>
                <c:pt idx="24">
                  <c:v>199.04535258381361</c:v>
                </c:pt>
                <c:pt idx="25">
                  <c:v>223.30223991003885</c:v>
                </c:pt>
                <c:pt idx="26">
                  <c:v>225.93658073490516</c:v>
                </c:pt>
                <c:pt idx="27">
                  <c:v>236.14629152225837</c:v>
                </c:pt>
                <c:pt idx="28">
                  <c:v>241.14520401594592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71A-47DA-AF08-831CA2A66CC2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IPPU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0.51014859026974535</c:v>
                </c:pt>
                <c:pt idx="1">
                  <c:v>0.50846022035891403</c:v>
                </c:pt>
                <c:pt idx="2">
                  <c:v>0.53402185155334059</c:v>
                </c:pt>
                <c:pt idx="3">
                  <c:v>0.53750034088466037</c:v>
                </c:pt>
                <c:pt idx="4">
                  <c:v>0.62227497932322029</c:v>
                </c:pt>
                <c:pt idx="5">
                  <c:v>0.70578442023137777</c:v>
                </c:pt>
                <c:pt idx="6">
                  <c:v>0.89781878848565178</c:v>
                </c:pt>
                <c:pt idx="7">
                  <c:v>1.2815352938485911</c:v>
                </c:pt>
                <c:pt idx="8">
                  <c:v>1.3020050314987643</c:v>
                </c:pt>
                <c:pt idx="9">
                  <c:v>2.9192279235254088</c:v>
                </c:pt>
                <c:pt idx="10">
                  <c:v>3.8506516858963424</c:v>
                </c:pt>
                <c:pt idx="11">
                  <c:v>7.7398262426820308</c:v>
                </c:pt>
                <c:pt idx="12">
                  <c:v>7.6989480486242803</c:v>
                </c:pt>
                <c:pt idx="13">
                  <c:v>11.33080032803289</c:v>
                </c:pt>
                <c:pt idx="14">
                  <c:v>14.261659817989097</c:v>
                </c:pt>
                <c:pt idx="15">
                  <c:v>16.199018558632201</c:v>
                </c:pt>
                <c:pt idx="16">
                  <c:v>19.282568376505179</c:v>
                </c:pt>
                <c:pt idx="17">
                  <c:v>22.196471898319007</c:v>
                </c:pt>
                <c:pt idx="18">
                  <c:v>28.748146874402231</c:v>
                </c:pt>
                <c:pt idx="19">
                  <c:v>27.953650390714845</c:v>
                </c:pt>
                <c:pt idx="20">
                  <c:v>40.721804501221079</c:v>
                </c:pt>
                <c:pt idx="21">
                  <c:v>49.689839882251114</c:v>
                </c:pt>
                <c:pt idx="22">
                  <c:v>59.485259040850679</c:v>
                </c:pt>
                <c:pt idx="23">
                  <c:v>64.4315489585763</c:v>
                </c:pt>
                <c:pt idx="24">
                  <c:v>73.697226364506378</c:v>
                </c:pt>
                <c:pt idx="25">
                  <c:v>80.78497684722484</c:v>
                </c:pt>
                <c:pt idx="26">
                  <c:v>92.434344014007777</c:v>
                </c:pt>
                <c:pt idx="27">
                  <c:v>104.64390336892183</c:v>
                </c:pt>
                <c:pt idx="28">
                  <c:v>116.58053311525239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71A-47DA-AF08-831CA2A66CC2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1433.8247378892895</c:v>
                </c:pt>
                <c:pt idx="1">
                  <c:v>1449.4277221440213</c:v>
                </c:pt>
                <c:pt idx="2">
                  <c:v>1493.7528435823467</c:v>
                </c:pt>
                <c:pt idx="3">
                  <c:v>1542.1210999802745</c:v>
                </c:pt>
                <c:pt idx="4">
                  <c:v>1589.8290203633217</c:v>
                </c:pt>
                <c:pt idx="5">
                  <c:v>1614.2899041524331</c:v>
                </c:pt>
                <c:pt idx="6">
                  <c:v>1630.8529456722947</c:v>
                </c:pt>
                <c:pt idx="7">
                  <c:v>1726.7295244325389</c:v>
                </c:pt>
                <c:pt idx="8">
                  <c:v>1727.4315940750644</c:v>
                </c:pt>
                <c:pt idx="9">
                  <c:v>1726.7768068796925</c:v>
                </c:pt>
                <c:pt idx="10">
                  <c:v>1712.0132803411004</c:v>
                </c:pt>
                <c:pt idx="11">
                  <c:v>1718.3926124993943</c:v>
                </c:pt>
                <c:pt idx="12">
                  <c:v>1724.5751915765725</c:v>
                </c:pt>
                <c:pt idx="13">
                  <c:v>1705.4924293870779</c:v>
                </c:pt>
                <c:pt idx="14">
                  <c:v>1730.8777151631848</c:v>
                </c:pt>
                <c:pt idx="15">
                  <c:v>1715.7731625640365</c:v>
                </c:pt>
                <c:pt idx="16">
                  <c:v>1722.6598853522487</c:v>
                </c:pt>
                <c:pt idx="17">
                  <c:v>1733.9945025850977</c:v>
                </c:pt>
                <c:pt idx="18">
                  <c:v>1696.0002845552706</c:v>
                </c:pt>
                <c:pt idx="19">
                  <c:v>1637.7974907090529</c:v>
                </c:pt>
                <c:pt idx="20">
                  <c:v>1597.2604339143206</c:v>
                </c:pt>
                <c:pt idx="21">
                  <c:v>1539.0293316907889</c:v>
                </c:pt>
                <c:pt idx="22">
                  <c:v>1571.2804428845172</c:v>
                </c:pt>
                <c:pt idx="23">
                  <c:v>1626.5898555975982</c:v>
                </c:pt>
                <c:pt idx="24">
                  <c:v>1538.0084151491226</c:v>
                </c:pt>
                <c:pt idx="25">
                  <c:v>1454.8808407214824</c:v>
                </c:pt>
                <c:pt idx="26">
                  <c:v>1482.4975966458601</c:v>
                </c:pt>
                <c:pt idx="27">
                  <c:v>1515.3880904065079</c:v>
                </c:pt>
                <c:pt idx="28">
                  <c:v>1550.560032978045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71A-47DA-AF08-831CA2A66CC2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-2752.4487074724011</c:v>
                </c:pt>
                <c:pt idx="1">
                  <c:v>-2456.4813791572292</c:v>
                </c:pt>
                <c:pt idx="2">
                  <c:v>-2975.2355706696535</c:v>
                </c:pt>
                <c:pt idx="3">
                  <c:v>-3302.8332485483788</c:v>
                </c:pt>
                <c:pt idx="4">
                  <c:v>-3801.7869296914541</c:v>
                </c:pt>
                <c:pt idx="5">
                  <c:v>-2938.0563982637946</c:v>
                </c:pt>
                <c:pt idx="6">
                  <c:v>-3714.773451551398</c:v>
                </c:pt>
                <c:pt idx="7">
                  <c:v>-4072.1491198115159</c:v>
                </c:pt>
                <c:pt idx="8">
                  <c:v>-4758.5494670960607</c:v>
                </c:pt>
                <c:pt idx="9">
                  <c:v>-5460.8922438893196</c:v>
                </c:pt>
                <c:pt idx="10">
                  <c:v>-5431.622568688812</c:v>
                </c:pt>
                <c:pt idx="11">
                  <c:v>-5613.1804474358678</c:v>
                </c:pt>
                <c:pt idx="12">
                  <c:v>-5996.883794391777</c:v>
                </c:pt>
                <c:pt idx="13">
                  <c:v>-6777.537726044131</c:v>
                </c:pt>
                <c:pt idx="14">
                  <c:v>-5433.9443212272572</c:v>
                </c:pt>
                <c:pt idx="15">
                  <c:v>-6105.5919459730776</c:v>
                </c:pt>
                <c:pt idx="16">
                  <c:v>-6506.7778544417379</c:v>
                </c:pt>
                <c:pt idx="17">
                  <c:v>-5727.9515109112363</c:v>
                </c:pt>
                <c:pt idx="18">
                  <c:v>-5840.1874037935322</c:v>
                </c:pt>
                <c:pt idx="19">
                  <c:v>-6896.5160555521543</c:v>
                </c:pt>
                <c:pt idx="20">
                  <c:v>-7639.9748386055626</c:v>
                </c:pt>
                <c:pt idx="21">
                  <c:v>-7752.3747683943402</c:v>
                </c:pt>
                <c:pt idx="22">
                  <c:v>-7634.1878051055119</c:v>
                </c:pt>
                <c:pt idx="23">
                  <c:v>-7485.72356732342</c:v>
                </c:pt>
                <c:pt idx="24">
                  <c:v>-9139.5926974299837</c:v>
                </c:pt>
                <c:pt idx="25">
                  <c:v>-8744.2217133718459</c:v>
                </c:pt>
                <c:pt idx="26">
                  <c:v>-8882.8034547240932</c:v>
                </c:pt>
                <c:pt idx="27">
                  <c:v>-8050.3621243109546</c:v>
                </c:pt>
                <c:pt idx="28">
                  <c:v>-8750.4132980173836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71A-47DA-AF08-831CA2A66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60121600"/>
        <c:axId val="160123136"/>
      </c:barChart>
      <c:catAx>
        <c:axId val="16012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23136"/>
        <c:crosses val="autoZero"/>
        <c:auto val="1"/>
        <c:lblAlgn val="ctr"/>
        <c:lblOffset val="100"/>
        <c:noMultiLvlLbl val="0"/>
      </c:catAx>
      <c:valAx>
        <c:axId val="16012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21600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2.9614422292848112E-2"/>
          <c:y val="0.91907244066087657"/>
          <c:w val="0.69103793736916308"/>
          <c:h val="5.4900729161116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27915373227555268"/>
          <c:w val="0.7396157480314961"/>
          <c:h val="0.449509271090800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A84-43E1-98D1-9575CB690DE8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A84-43E1-98D1-9575CB690DE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A84-43E1-98D1-9575CB690DE8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A84-43E1-98D1-9575CB690DE8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A84-43E1-98D1-9575CB690DE8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A84-43E1-98D1-9575CB690D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410.05670505474137</c:v>
                </c:pt>
                <c:pt idx="1">
                  <c:v>436.43415196022659</c:v>
                </c:pt>
                <c:pt idx="2" formatCode="_-* #,##0.00_-;\-* #,##0.00_-;_-* &quot;-&quot;??_-;_-@_-">
                  <c:v>241.14520401594592</c:v>
                </c:pt>
                <c:pt idx="3">
                  <c:v>116.58053311525239</c:v>
                </c:pt>
                <c:pt idx="4">
                  <c:v>1550.560032978045</c:v>
                </c:pt>
                <c:pt idx="5">
                  <c:v>-8750.4132980173836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9A84-43E1-98D1-9575CB690DE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49D-4FA4-ABCA-BCA6B5651B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49D-4FA4-ABCA-BCA6B5651B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49D-4FA4-ABCA-BCA6B5651B0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49D-4FA4-ABCA-BCA6B5651B0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49D-4FA4-ABCA-BCA6B5651B0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49D-4FA4-ABCA-BCA6B5651B0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49D-4FA4-ABCA-BCA6B5651B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395.86266555490744</c:v>
                </c:pt>
                <c:pt idx="1">
                  <c:v>436.43415196022659</c:v>
                </c:pt>
                <c:pt idx="2" formatCode="_-* #,##0.00_-;\-* #,##0.00_-;_-* &quot;-&quot;??_-;_-@_-">
                  <c:v>241.14520401594592</c:v>
                </c:pt>
                <c:pt idx="3">
                  <c:v>281.99006099809128</c:v>
                </c:pt>
                <c:pt idx="4">
                  <c:v>0.20476086637276072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249D-4FA4-ABCA-BCA6B5651B0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134.15426899715592</c:v>
                </c:pt>
                <c:pt idx="1">
                  <c:v>137.12897750108115</c:v>
                </c:pt>
                <c:pt idx="2">
                  <c:v>161.96907453575969</c:v>
                </c:pt>
                <c:pt idx="3">
                  <c:v>164.68628880564745</c:v>
                </c:pt>
                <c:pt idx="4">
                  <c:v>168.8255083171922</c:v>
                </c:pt>
                <c:pt idx="5">
                  <c:v>158.83830636526602</c:v>
                </c:pt>
                <c:pt idx="6">
                  <c:v>196.69191469187749</c:v>
                </c:pt>
                <c:pt idx="7">
                  <c:v>256.60817716223994</c:v>
                </c:pt>
                <c:pt idx="8">
                  <c:v>236.87319296870743</c:v>
                </c:pt>
                <c:pt idx="9">
                  <c:v>238.55909459326455</c:v>
                </c:pt>
                <c:pt idx="10">
                  <c:v>250.76313599596259</c:v>
                </c:pt>
                <c:pt idx="11">
                  <c:v>254.98198441413163</c:v>
                </c:pt>
                <c:pt idx="12">
                  <c:v>245.21315190396945</c:v>
                </c:pt>
                <c:pt idx="13">
                  <c:v>204.81364762012319</c:v>
                </c:pt>
                <c:pt idx="14">
                  <c:v>293.33808584452134</c:v>
                </c:pt>
                <c:pt idx="15">
                  <c:v>265.65999464001305</c:v>
                </c:pt>
                <c:pt idx="16">
                  <c:v>253.08054939695731</c:v>
                </c:pt>
                <c:pt idx="17">
                  <c:v>267.07398067919092</c:v>
                </c:pt>
                <c:pt idx="18">
                  <c:v>262.65880552866474</c:v>
                </c:pt>
                <c:pt idx="19">
                  <c:v>253.50420497039408</c:v>
                </c:pt>
                <c:pt idx="20">
                  <c:v>252.7131929487546</c:v>
                </c:pt>
                <c:pt idx="21">
                  <c:v>283.30160953224947</c:v>
                </c:pt>
                <c:pt idx="22">
                  <c:v>335.89729580299576</c:v>
                </c:pt>
                <c:pt idx="23">
                  <c:v>307.42331719076714</c:v>
                </c:pt>
                <c:pt idx="24">
                  <c:v>364.0160341704464</c:v>
                </c:pt>
                <c:pt idx="25">
                  <c:v>346.02377420827901</c:v>
                </c:pt>
                <c:pt idx="26">
                  <c:v>284.36588415896165</c:v>
                </c:pt>
                <c:pt idx="27">
                  <c:v>308.63019406365476</c:v>
                </c:pt>
                <c:pt idx="28">
                  <c:v>395.86266555490744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91A-4B9B-B8B5-8101A1123BF6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102.26916916816069</c:v>
                </c:pt>
                <c:pt idx="1">
                  <c:v>105.38818443431654</c:v>
                </c:pt>
                <c:pt idx="2">
                  <c:v>115.20642925745341</c:v>
                </c:pt>
                <c:pt idx="3">
                  <c:v>129.11210170740503</c:v>
                </c:pt>
                <c:pt idx="4">
                  <c:v>145.7734984896652</c:v>
                </c:pt>
                <c:pt idx="5">
                  <c:v>160.92487051053752</c:v>
                </c:pt>
                <c:pt idx="6">
                  <c:v>175.87701073757691</c:v>
                </c:pt>
                <c:pt idx="7">
                  <c:v>183.55466985244644</c:v>
                </c:pt>
                <c:pt idx="8">
                  <c:v>195.84160434962672</c:v>
                </c:pt>
                <c:pt idx="9">
                  <c:v>205.42013122080243</c:v>
                </c:pt>
                <c:pt idx="10">
                  <c:v>209.09582103497678</c:v>
                </c:pt>
                <c:pt idx="11">
                  <c:v>201.84652797462849</c:v>
                </c:pt>
                <c:pt idx="12">
                  <c:v>217.11413991337781</c:v>
                </c:pt>
                <c:pt idx="13">
                  <c:v>211.57787752143275</c:v>
                </c:pt>
                <c:pt idx="14">
                  <c:v>208.61672620294837</c:v>
                </c:pt>
                <c:pt idx="15">
                  <c:v>233.15471368212343</c:v>
                </c:pt>
                <c:pt idx="16">
                  <c:v>237.66966634952587</c:v>
                </c:pt>
                <c:pt idx="17">
                  <c:v>248.53530121459423</c:v>
                </c:pt>
                <c:pt idx="18">
                  <c:v>271.40868138678667</c:v>
                </c:pt>
                <c:pt idx="19">
                  <c:v>281.59071611270747</c:v>
                </c:pt>
                <c:pt idx="20">
                  <c:v>289.58470197281287</c:v>
                </c:pt>
                <c:pt idx="21">
                  <c:v>307.22469866270978</c:v>
                </c:pt>
                <c:pt idx="22">
                  <c:v>309.53885130843679</c:v>
                </c:pt>
                <c:pt idx="23">
                  <c:v>332.58953524564618</c:v>
                </c:pt>
                <c:pt idx="24">
                  <c:v>314.00462980323266</c:v>
                </c:pt>
                <c:pt idx="25">
                  <c:v>353.92688309985522</c:v>
                </c:pt>
                <c:pt idx="26">
                  <c:v>380.9236445586925</c:v>
                </c:pt>
                <c:pt idx="27">
                  <c:v>398.96263465906782</c:v>
                </c:pt>
                <c:pt idx="28">
                  <c:v>436.43415196022659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91A-4B9B-B8B5-8101A1123BF6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83.552159876466831</c:v>
                </c:pt>
                <c:pt idx="1">
                  <c:v>76.914061198545156</c:v>
                </c:pt>
                <c:pt idx="2">
                  <c:v>72.357381812620972</c:v>
                </c:pt>
                <c:pt idx="3">
                  <c:v>75.5956090591189</c:v>
                </c:pt>
                <c:pt idx="4">
                  <c:v>78.943080951782292</c:v>
                </c:pt>
                <c:pt idx="5">
                  <c:v>86.997740721709278</c:v>
                </c:pt>
                <c:pt idx="6">
                  <c:v>92.995889261678968</c:v>
                </c:pt>
                <c:pt idx="7">
                  <c:v>92.204705687209128</c:v>
                </c:pt>
                <c:pt idx="8">
                  <c:v>90.050287841511931</c:v>
                </c:pt>
                <c:pt idx="9">
                  <c:v>89.228974652797277</c:v>
                </c:pt>
                <c:pt idx="10">
                  <c:v>89.177814304693527</c:v>
                </c:pt>
                <c:pt idx="11">
                  <c:v>95.256238302335078</c:v>
                </c:pt>
                <c:pt idx="12">
                  <c:v>89.595180895842446</c:v>
                </c:pt>
                <c:pt idx="13">
                  <c:v>98.877824560874259</c:v>
                </c:pt>
                <c:pt idx="14">
                  <c:v>116.97703565944228</c:v>
                </c:pt>
                <c:pt idx="15">
                  <c:v>124.14862937687676</c:v>
                </c:pt>
                <c:pt idx="16">
                  <c:v>143.08721665654178</c:v>
                </c:pt>
                <c:pt idx="17">
                  <c:v>147.86986676108853</c:v>
                </c:pt>
                <c:pt idx="18">
                  <c:v>148.68361007924079</c:v>
                </c:pt>
                <c:pt idx="19">
                  <c:v>154.68069687172033</c:v>
                </c:pt>
                <c:pt idx="20">
                  <c:v>164.48613173123175</c:v>
                </c:pt>
                <c:pt idx="21">
                  <c:v>173.47163600487374</c:v>
                </c:pt>
                <c:pt idx="22">
                  <c:v>175.25343970454733</c:v>
                </c:pt>
                <c:pt idx="23">
                  <c:v>184.20500932991888</c:v>
                </c:pt>
                <c:pt idx="24">
                  <c:v>199.04535258381361</c:v>
                </c:pt>
                <c:pt idx="25">
                  <c:v>223.30223991003885</c:v>
                </c:pt>
                <c:pt idx="26">
                  <c:v>225.93658073490516</c:v>
                </c:pt>
                <c:pt idx="27">
                  <c:v>236.14629152225837</c:v>
                </c:pt>
                <c:pt idx="28">
                  <c:v>241.14520401594592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91A-4B9B-B8B5-8101A1123BF6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29.404144377448063</c:v>
                </c:pt>
                <c:pt idx="1">
                  <c:v>19.274320247560453</c:v>
                </c:pt>
                <c:pt idx="2">
                  <c:v>12.041657384697308</c:v>
                </c:pt>
                <c:pt idx="3">
                  <c:v>13.575736986622163</c:v>
                </c:pt>
                <c:pt idx="4">
                  <c:v>22.249118447751961</c:v>
                </c:pt>
                <c:pt idx="5">
                  <c:v>29.341691939953172</c:v>
                </c:pt>
                <c:pt idx="6">
                  <c:v>47.304892611059088</c:v>
                </c:pt>
                <c:pt idx="7">
                  <c:v>64.817411963808638</c:v>
                </c:pt>
                <c:pt idx="8">
                  <c:v>77.320054810211417</c:v>
                </c:pt>
                <c:pt idx="9">
                  <c:v>103.24766051514091</c:v>
                </c:pt>
                <c:pt idx="10">
                  <c:v>74.206883107835367</c:v>
                </c:pt>
                <c:pt idx="11">
                  <c:v>60.833783457402063</c:v>
                </c:pt>
                <c:pt idx="12">
                  <c:v>61.42813212056835</c:v>
                </c:pt>
                <c:pt idx="13">
                  <c:v>78.190525161093333</c:v>
                </c:pt>
                <c:pt idx="14">
                  <c:v>103.50219099286676</c:v>
                </c:pt>
                <c:pt idx="15">
                  <c:v>78.857696817916462</c:v>
                </c:pt>
                <c:pt idx="16">
                  <c:v>88.813696022350811</c:v>
                </c:pt>
                <c:pt idx="17">
                  <c:v>148.87271717425236</c:v>
                </c:pt>
                <c:pt idx="18">
                  <c:v>137.31080377361519</c:v>
                </c:pt>
                <c:pt idx="19">
                  <c:v>125.73120564124442</c:v>
                </c:pt>
                <c:pt idx="20">
                  <c:v>155.58029803049061</c:v>
                </c:pt>
                <c:pt idx="21">
                  <c:v>178.94015791148419</c:v>
                </c:pt>
                <c:pt idx="22">
                  <c:v>190.14675791179326</c:v>
                </c:pt>
                <c:pt idx="23">
                  <c:v>228.12556986089189</c:v>
                </c:pt>
                <c:pt idx="24">
                  <c:v>203.66519914310129</c:v>
                </c:pt>
                <c:pt idx="25">
                  <c:v>151.16875178550194</c:v>
                </c:pt>
                <c:pt idx="26">
                  <c:v>266.95584884614118</c:v>
                </c:pt>
                <c:pt idx="27">
                  <c:v>205.18973473372256</c:v>
                </c:pt>
                <c:pt idx="28">
                  <c:v>281.99006099809128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91A-4B9B-B8B5-8101A1123BF6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9.548617586832249E-2</c:v>
                </c:pt>
                <c:pt idx="1">
                  <c:v>5.5974690891898139E-2</c:v>
                </c:pt>
                <c:pt idx="2">
                  <c:v>3.3506045979423957E-2</c:v>
                </c:pt>
                <c:pt idx="3">
                  <c:v>3.6533673780335126E-2</c:v>
                </c:pt>
                <c:pt idx="4">
                  <c:v>5.459250978858126E-2</c:v>
                </c:pt>
                <c:pt idx="5">
                  <c:v>6.5072874825981258E-2</c:v>
                </c:pt>
                <c:pt idx="6">
                  <c:v>9.4669448926111122E-2</c:v>
                </c:pt>
                <c:pt idx="7">
                  <c:v>0.15614581568512434</c:v>
                </c:pt>
                <c:pt idx="8">
                  <c:v>0.19588780250355878</c:v>
                </c:pt>
                <c:pt idx="9">
                  <c:v>0.2163593033681987</c:v>
                </c:pt>
                <c:pt idx="10">
                  <c:v>0.16493537736177497</c:v>
                </c:pt>
                <c:pt idx="11">
                  <c:v>0.1297605748123212</c:v>
                </c:pt>
                <c:pt idx="12">
                  <c:v>0.12371820788155422</c:v>
                </c:pt>
                <c:pt idx="13">
                  <c:v>0.15166600410317702</c:v>
                </c:pt>
                <c:pt idx="14">
                  <c:v>0.20361751140464035</c:v>
                </c:pt>
                <c:pt idx="15">
                  <c:v>0.18070519890404085</c:v>
                </c:pt>
                <c:pt idx="16">
                  <c:v>0.27408389978135028</c:v>
                </c:pt>
                <c:pt idx="17">
                  <c:v>0.61600999915289889</c:v>
                </c:pt>
                <c:pt idx="18">
                  <c:v>0.60362024691318994</c:v>
                </c:pt>
                <c:pt idx="19">
                  <c:v>0.54177464949870691</c:v>
                </c:pt>
                <c:pt idx="20">
                  <c:v>6.3500055601027602E-2</c:v>
                </c:pt>
                <c:pt idx="21">
                  <c:v>0.19649620513812488</c:v>
                </c:pt>
                <c:pt idx="22">
                  <c:v>0.19044192447529087</c:v>
                </c:pt>
                <c:pt idx="23">
                  <c:v>0.25287496308129309</c:v>
                </c:pt>
                <c:pt idx="24">
                  <c:v>0.88833617467825965</c:v>
                </c:pt>
                <c:pt idx="25">
                  <c:v>3.6574293226666668</c:v>
                </c:pt>
                <c:pt idx="26">
                  <c:v>0</c:v>
                </c:pt>
                <c:pt idx="27">
                  <c:v>0</c:v>
                </c:pt>
                <c:pt idx="28">
                  <c:v>0.20476086637276072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91A-4B9B-B8B5-8101A1123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37218944"/>
        <c:axId val="37601664"/>
      </c:barChart>
      <c:catAx>
        <c:axId val="3721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01664"/>
        <c:crosses val="autoZero"/>
        <c:auto val="1"/>
        <c:lblAlgn val="ctr"/>
        <c:lblOffset val="100"/>
        <c:noMultiLvlLbl val="0"/>
      </c:catAx>
      <c:valAx>
        <c:axId val="376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18944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59D-4F7C-97DD-FAD06BE82F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59D-4F7C-97DD-FAD06BE82F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59D-4F7C-97DD-FAD06BE82FA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59D-4F7C-97DD-FAD06BE82FA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059D-4F7C-97DD-FAD06BE82FA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59D-4F7C-97DD-FAD06BE82F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395.86266555490744</c:v>
                </c:pt>
                <c:pt idx="1">
                  <c:v>436.43415196022659</c:v>
                </c:pt>
                <c:pt idx="2" formatCode="_-* #,##0.00_-;\-* #,##0.00_-;_-* &quot;-&quot;??_-;_-@_-">
                  <c:v>241.14520401594592</c:v>
                </c:pt>
                <c:pt idx="3">
                  <c:v>281.99006099809128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059D-4F7C-97DD-FAD06BE82FA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319.97559804178343</c:v>
                </c:pt>
                <c:pt idx="1">
                  <c:v>319.43122313394286</c:v>
                </c:pt>
                <c:pt idx="2">
                  <c:v>349.53288560583411</c:v>
                </c:pt>
                <c:pt idx="3">
                  <c:v>369.39399957217137</c:v>
                </c:pt>
                <c:pt idx="4">
                  <c:v>393.5420877586397</c:v>
                </c:pt>
                <c:pt idx="5">
                  <c:v>406.76091759751284</c:v>
                </c:pt>
                <c:pt idx="6">
                  <c:v>465.56481469113339</c:v>
                </c:pt>
                <c:pt idx="7">
                  <c:v>532.36755270189542</c:v>
                </c:pt>
                <c:pt idx="8">
                  <c:v>522.76508515984608</c:v>
                </c:pt>
                <c:pt idx="9">
                  <c:v>533.20820046686424</c:v>
                </c:pt>
                <c:pt idx="10">
                  <c:v>549.03677133563292</c:v>
                </c:pt>
                <c:pt idx="11">
                  <c:v>552.08475069109522</c:v>
                </c:pt>
                <c:pt idx="12">
                  <c:v>551.92247271318968</c:v>
                </c:pt>
                <c:pt idx="13">
                  <c:v>515.26934970243019</c:v>
                </c:pt>
                <c:pt idx="14">
                  <c:v>618.93184770691198</c:v>
                </c:pt>
                <c:pt idx="15">
                  <c:v>622.96333769901321</c:v>
                </c:pt>
                <c:pt idx="16">
                  <c:v>633.83743240302488</c:v>
                </c:pt>
                <c:pt idx="17">
                  <c:v>663.4791486548736</c:v>
                </c:pt>
                <c:pt idx="18">
                  <c:v>682.75109699469215</c:v>
                </c:pt>
                <c:pt idx="19">
                  <c:v>689.77561795482188</c:v>
                </c:pt>
                <c:pt idx="20">
                  <c:v>706.78402665279918</c:v>
                </c:pt>
                <c:pt idx="21">
                  <c:v>763.997944199833</c:v>
                </c:pt>
                <c:pt idx="22">
                  <c:v>820.68958681597985</c:v>
                </c:pt>
                <c:pt idx="23">
                  <c:v>824.21786176633225</c:v>
                </c:pt>
                <c:pt idx="24">
                  <c:v>877.06601655749273</c:v>
                </c:pt>
                <c:pt idx="25">
                  <c:v>923.25289721817308</c:v>
                </c:pt>
                <c:pt idx="26">
                  <c:v>891.22610945255929</c:v>
                </c:pt>
                <c:pt idx="27">
                  <c:v>943.73912024498088</c:v>
                </c:pt>
                <c:pt idx="28">
                  <c:v>1073.4420215310799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F28-4768-ACD9-34E552C0AC0A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29.499630553316386</c:v>
                </c:pt>
                <c:pt idx="1">
                  <c:v>19.330294938452351</c:v>
                </c:pt>
                <c:pt idx="2">
                  <c:v>12.075163430676731</c:v>
                </c:pt>
                <c:pt idx="3">
                  <c:v>13.612270660402498</c:v>
                </c:pt>
                <c:pt idx="4">
                  <c:v>22.303710957540542</c:v>
                </c:pt>
                <c:pt idx="5">
                  <c:v>29.406764814779155</c:v>
                </c:pt>
                <c:pt idx="6">
                  <c:v>47.3995620599852</c:v>
                </c:pt>
                <c:pt idx="7">
                  <c:v>64.97355777949376</c:v>
                </c:pt>
                <c:pt idx="8">
                  <c:v>77.51594261271498</c:v>
                </c:pt>
                <c:pt idx="9">
                  <c:v>103.4640198185091</c:v>
                </c:pt>
                <c:pt idx="10">
                  <c:v>74.371818485197139</c:v>
                </c:pt>
                <c:pt idx="11">
                  <c:v>60.963544032214386</c:v>
                </c:pt>
                <c:pt idx="12">
                  <c:v>61.551850328449902</c:v>
                </c:pt>
                <c:pt idx="13">
                  <c:v>78.34219116519651</c:v>
                </c:pt>
                <c:pt idx="14">
                  <c:v>103.7058085042714</c:v>
                </c:pt>
                <c:pt idx="15">
                  <c:v>79.038402016820498</c:v>
                </c:pt>
                <c:pt idx="16">
                  <c:v>89.087779922132157</c:v>
                </c:pt>
                <c:pt idx="17">
                  <c:v>149.48872717340527</c:v>
                </c:pt>
                <c:pt idx="18">
                  <c:v>137.91442402052837</c:v>
                </c:pt>
                <c:pt idx="19">
                  <c:v>126.27298029074312</c:v>
                </c:pt>
                <c:pt idx="20">
                  <c:v>155.64379808609164</c:v>
                </c:pt>
                <c:pt idx="21">
                  <c:v>179.13665411662231</c:v>
                </c:pt>
                <c:pt idx="22">
                  <c:v>190.33719983626855</c:v>
                </c:pt>
                <c:pt idx="23">
                  <c:v>228.37844482397318</c:v>
                </c:pt>
                <c:pt idx="24">
                  <c:v>204.55353531777956</c:v>
                </c:pt>
                <c:pt idx="25">
                  <c:v>154.82618110816861</c:v>
                </c:pt>
                <c:pt idx="26">
                  <c:v>266.95584884614118</c:v>
                </c:pt>
                <c:pt idx="27">
                  <c:v>205.18973473372256</c:v>
                </c:pt>
                <c:pt idx="28">
                  <c:v>282.19482186446402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F28-4768-ACD9-34E552C0A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925952"/>
        <c:axId val="160940032"/>
      </c:barChart>
      <c:catAx>
        <c:axId val="1609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40032"/>
        <c:crosses val="autoZero"/>
        <c:auto val="1"/>
        <c:lblAlgn val="ctr"/>
        <c:lblOffset val="100"/>
        <c:noMultiLvlLbl val="0"/>
      </c:catAx>
      <c:valAx>
        <c:axId val="1609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2595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134.15426899715592</c:v>
                </c:pt>
                <c:pt idx="1">
                  <c:v>137.12897750108115</c:v>
                </c:pt>
                <c:pt idx="2">
                  <c:v>161.96907453575969</c:v>
                </c:pt>
                <c:pt idx="3">
                  <c:v>164.68628880564745</c:v>
                </c:pt>
                <c:pt idx="4">
                  <c:v>168.8255083171922</c:v>
                </c:pt>
                <c:pt idx="5">
                  <c:v>158.83830636526602</c:v>
                </c:pt>
                <c:pt idx="6">
                  <c:v>196.69191469187749</c:v>
                </c:pt>
                <c:pt idx="7">
                  <c:v>256.60817716223994</c:v>
                </c:pt>
                <c:pt idx="8">
                  <c:v>236.87319296870743</c:v>
                </c:pt>
                <c:pt idx="9">
                  <c:v>238.55909459326455</c:v>
                </c:pt>
                <c:pt idx="10">
                  <c:v>250.76313599596259</c:v>
                </c:pt>
                <c:pt idx="11">
                  <c:v>254.98198441413163</c:v>
                </c:pt>
                <c:pt idx="12">
                  <c:v>245.21315190396945</c:v>
                </c:pt>
                <c:pt idx="13">
                  <c:v>204.81364762012319</c:v>
                </c:pt>
                <c:pt idx="14">
                  <c:v>293.33808584452134</c:v>
                </c:pt>
                <c:pt idx="15">
                  <c:v>265.65999464001305</c:v>
                </c:pt>
                <c:pt idx="16">
                  <c:v>253.08054939695731</c:v>
                </c:pt>
                <c:pt idx="17">
                  <c:v>267.07398067919092</c:v>
                </c:pt>
                <c:pt idx="18">
                  <c:v>262.65880552866474</c:v>
                </c:pt>
                <c:pt idx="19">
                  <c:v>253.50420497039408</c:v>
                </c:pt>
                <c:pt idx="20">
                  <c:v>252.7131929487546</c:v>
                </c:pt>
                <c:pt idx="21">
                  <c:v>283.30160953224947</c:v>
                </c:pt>
                <c:pt idx="22">
                  <c:v>335.89729580299576</c:v>
                </c:pt>
                <c:pt idx="23">
                  <c:v>307.42331719076714</c:v>
                </c:pt>
                <c:pt idx="24">
                  <c:v>364.0160341704464</c:v>
                </c:pt>
                <c:pt idx="25">
                  <c:v>346.02377420827901</c:v>
                </c:pt>
                <c:pt idx="26">
                  <c:v>284.36588415896165</c:v>
                </c:pt>
                <c:pt idx="27">
                  <c:v>308.63019406365476</c:v>
                </c:pt>
                <c:pt idx="28">
                  <c:v>395.86266555490744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F42-49B1-ACE6-D7DAB7C98446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102.26916916816069</c:v>
                </c:pt>
                <c:pt idx="1">
                  <c:v>105.38818443431654</c:v>
                </c:pt>
                <c:pt idx="2">
                  <c:v>115.20642925745341</c:v>
                </c:pt>
                <c:pt idx="3">
                  <c:v>129.11210170740503</c:v>
                </c:pt>
                <c:pt idx="4">
                  <c:v>145.7734984896652</c:v>
                </c:pt>
                <c:pt idx="5">
                  <c:v>160.92487051053752</c:v>
                </c:pt>
                <c:pt idx="6">
                  <c:v>175.87701073757691</c:v>
                </c:pt>
                <c:pt idx="7">
                  <c:v>183.55466985244644</c:v>
                </c:pt>
                <c:pt idx="8">
                  <c:v>195.84160434962672</c:v>
                </c:pt>
                <c:pt idx="9">
                  <c:v>205.42013122080243</c:v>
                </c:pt>
                <c:pt idx="10">
                  <c:v>209.09582103497678</c:v>
                </c:pt>
                <c:pt idx="11">
                  <c:v>201.84652797462849</c:v>
                </c:pt>
                <c:pt idx="12">
                  <c:v>217.11413991337781</c:v>
                </c:pt>
                <c:pt idx="13">
                  <c:v>211.57787752143275</c:v>
                </c:pt>
                <c:pt idx="14">
                  <c:v>208.61672620294837</c:v>
                </c:pt>
                <c:pt idx="15">
                  <c:v>233.15471368212343</c:v>
                </c:pt>
                <c:pt idx="16">
                  <c:v>237.66966634952587</c:v>
                </c:pt>
                <c:pt idx="17">
                  <c:v>248.53530121459423</c:v>
                </c:pt>
                <c:pt idx="18">
                  <c:v>271.40868138678667</c:v>
                </c:pt>
                <c:pt idx="19">
                  <c:v>281.59071611270747</c:v>
                </c:pt>
                <c:pt idx="20">
                  <c:v>289.58470197281287</c:v>
                </c:pt>
                <c:pt idx="21">
                  <c:v>307.22469866270978</c:v>
                </c:pt>
                <c:pt idx="22">
                  <c:v>309.53885130843679</c:v>
                </c:pt>
                <c:pt idx="23">
                  <c:v>332.58953524564618</c:v>
                </c:pt>
                <c:pt idx="24">
                  <c:v>314.00462980323266</c:v>
                </c:pt>
                <c:pt idx="25">
                  <c:v>353.92688309985522</c:v>
                </c:pt>
                <c:pt idx="26">
                  <c:v>380.9236445586925</c:v>
                </c:pt>
                <c:pt idx="27">
                  <c:v>398.96263465906782</c:v>
                </c:pt>
                <c:pt idx="28">
                  <c:v>436.43415196022659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F42-49B1-ACE6-D7DAB7C98446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83.552159876466831</c:v>
                </c:pt>
                <c:pt idx="1">
                  <c:v>76.914061198545156</c:v>
                </c:pt>
                <c:pt idx="2">
                  <c:v>72.357381812620972</c:v>
                </c:pt>
                <c:pt idx="3">
                  <c:v>75.5956090591189</c:v>
                </c:pt>
                <c:pt idx="4">
                  <c:v>78.943080951782292</c:v>
                </c:pt>
                <c:pt idx="5">
                  <c:v>86.997740721709278</c:v>
                </c:pt>
                <c:pt idx="6">
                  <c:v>92.995889261678968</c:v>
                </c:pt>
                <c:pt idx="7">
                  <c:v>92.204705687209128</c:v>
                </c:pt>
                <c:pt idx="8">
                  <c:v>90.050287841511931</c:v>
                </c:pt>
                <c:pt idx="9">
                  <c:v>89.228974652797277</c:v>
                </c:pt>
                <c:pt idx="10">
                  <c:v>89.177814304693527</c:v>
                </c:pt>
                <c:pt idx="11">
                  <c:v>95.256238302335078</c:v>
                </c:pt>
                <c:pt idx="12">
                  <c:v>89.595180895842446</c:v>
                </c:pt>
                <c:pt idx="13">
                  <c:v>98.877824560874259</c:v>
                </c:pt>
                <c:pt idx="14">
                  <c:v>116.97703565944228</c:v>
                </c:pt>
                <c:pt idx="15">
                  <c:v>124.14862937687676</c:v>
                </c:pt>
                <c:pt idx="16">
                  <c:v>143.08721665654178</c:v>
                </c:pt>
                <c:pt idx="17">
                  <c:v>147.86986676108853</c:v>
                </c:pt>
                <c:pt idx="18">
                  <c:v>148.68361007924079</c:v>
                </c:pt>
                <c:pt idx="19">
                  <c:v>154.68069687172033</c:v>
                </c:pt>
                <c:pt idx="20">
                  <c:v>164.48613173123175</c:v>
                </c:pt>
                <c:pt idx="21">
                  <c:v>173.47163600487374</c:v>
                </c:pt>
                <c:pt idx="22">
                  <c:v>175.25343970454733</c:v>
                </c:pt>
                <c:pt idx="23">
                  <c:v>184.20500932991888</c:v>
                </c:pt>
                <c:pt idx="24">
                  <c:v>199.04535258381361</c:v>
                </c:pt>
                <c:pt idx="25">
                  <c:v>223.30223991003885</c:v>
                </c:pt>
                <c:pt idx="26">
                  <c:v>225.93658073490516</c:v>
                </c:pt>
                <c:pt idx="27">
                  <c:v>236.14629152225837</c:v>
                </c:pt>
                <c:pt idx="28">
                  <c:v>241.14520401594592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F42-49B1-ACE6-D7DAB7C98446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29.404144377448063</c:v>
                </c:pt>
                <c:pt idx="1">
                  <c:v>19.274320247560453</c:v>
                </c:pt>
                <c:pt idx="2">
                  <c:v>12.041657384697308</c:v>
                </c:pt>
                <c:pt idx="3">
                  <c:v>13.575736986622163</c:v>
                </c:pt>
                <c:pt idx="4">
                  <c:v>22.249118447751961</c:v>
                </c:pt>
                <c:pt idx="5">
                  <c:v>29.341691939953172</c:v>
                </c:pt>
                <c:pt idx="6">
                  <c:v>47.304892611059088</c:v>
                </c:pt>
                <c:pt idx="7">
                  <c:v>64.817411963808638</c:v>
                </c:pt>
                <c:pt idx="8">
                  <c:v>77.320054810211417</c:v>
                </c:pt>
                <c:pt idx="9">
                  <c:v>103.24766051514091</c:v>
                </c:pt>
                <c:pt idx="10">
                  <c:v>74.206883107835367</c:v>
                </c:pt>
                <c:pt idx="11">
                  <c:v>60.833783457402063</c:v>
                </c:pt>
                <c:pt idx="12">
                  <c:v>61.42813212056835</c:v>
                </c:pt>
                <c:pt idx="13">
                  <c:v>78.190525161093333</c:v>
                </c:pt>
                <c:pt idx="14">
                  <c:v>103.50219099286676</c:v>
                </c:pt>
                <c:pt idx="15">
                  <c:v>78.857696817916462</c:v>
                </c:pt>
                <c:pt idx="16">
                  <c:v>88.813696022350811</c:v>
                </c:pt>
                <c:pt idx="17">
                  <c:v>148.87271717425236</c:v>
                </c:pt>
                <c:pt idx="18">
                  <c:v>137.31080377361519</c:v>
                </c:pt>
                <c:pt idx="19">
                  <c:v>125.73120564124442</c:v>
                </c:pt>
                <c:pt idx="20">
                  <c:v>155.58029803049061</c:v>
                </c:pt>
                <c:pt idx="21">
                  <c:v>178.94015791148419</c:v>
                </c:pt>
                <c:pt idx="22">
                  <c:v>190.14675791179326</c:v>
                </c:pt>
                <c:pt idx="23">
                  <c:v>228.12556986089189</c:v>
                </c:pt>
                <c:pt idx="24">
                  <c:v>203.66519914310129</c:v>
                </c:pt>
                <c:pt idx="25">
                  <c:v>151.16875178550194</c:v>
                </c:pt>
                <c:pt idx="26">
                  <c:v>266.95584884614118</c:v>
                </c:pt>
                <c:pt idx="27">
                  <c:v>205.18973473372256</c:v>
                </c:pt>
                <c:pt idx="28">
                  <c:v>281.99006099809128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F42-49B1-ACE6-D7DAB7C98446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9.548617586832249E-2</c:v>
                </c:pt>
                <c:pt idx="1">
                  <c:v>5.5974690891898139E-2</c:v>
                </c:pt>
                <c:pt idx="2">
                  <c:v>3.3506045979423957E-2</c:v>
                </c:pt>
                <c:pt idx="3">
                  <c:v>3.6533673780335126E-2</c:v>
                </c:pt>
                <c:pt idx="4">
                  <c:v>5.459250978858126E-2</c:v>
                </c:pt>
                <c:pt idx="5">
                  <c:v>6.5072874825981258E-2</c:v>
                </c:pt>
                <c:pt idx="6">
                  <c:v>9.4669448926111122E-2</c:v>
                </c:pt>
                <c:pt idx="7">
                  <c:v>0.15614581568512434</c:v>
                </c:pt>
                <c:pt idx="8">
                  <c:v>0.19588780250355878</c:v>
                </c:pt>
                <c:pt idx="9">
                  <c:v>0.2163593033681987</c:v>
                </c:pt>
                <c:pt idx="10">
                  <c:v>0.16493537736177497</c:v>
                </c:pt>
                <c:pt idx="11">
                  <c:v>0.1297605748123212</c:v>
                </c:pt>
                <c:pt idx="12">
                  <c:v>0.12371820788155422</c:v>
                </c:pt>
                <c:pt idx="13">
                  <c:v>0.15166600410317702</c:v>
                </c:pt>
                <c:pt idx="14">
                  <c:v>0.20361751140464035</c:v>
                </c:pt>
                <c:pt idx="15">
                  <c:v>0.18070519890404085</c:v>
                </c:pt>
                <c:pt idx="16">
                  <c:v>0.27408389978135028</c:v>
                </c:pt>
                <c:pt idx="17">
                  <c:v>0.61600999915289889</c:v>
                </c:pt>
                <c:pt idx="18">
                  <c:v>0.60362024691318994</c:v>
                </c:pt>
                <c:pt idx="19">
                  <c:v>0.54177464949870691</c:v>
                </c:pt>
                <c:pt idx="20">
                  <c:v>6.3500055601027602E-2</c:v>
                </c:pt>
                <c:pt idx="21">
                  <c:v>0.19649620513812488</c:v>
                </c:pt>
                <c:pt idx="22">
                  <c:v>0.19044192447529087</c:v>
                </c:pt>
                <c:pt idx="23">
                  <c:v>0.25287496308129309</c:v>
                </c:pt>
                <c:pt idx="24">
                  <c:v>0.88833617467825965</c:v>
                </c:pt>
                <c:pt idx="25">
                  <c:v>3.6574293226666668</c:v>
                </c:pt>
                <c:pt idx="26">
                  <c:v>0</c:v>
                </c:pt>
                <c:pt idx="27">
                  <c:v>0</c:v>
                </c:pt>
                <c:pt idx="28">
                  <c:v>0.20476086637276072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F42-49B1-ACE6-D7DAB7C98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61064448"/>
        <c:axId val="161065984"/>
      </c:barChart>
      <c:catAx>
        <c:axId val="16106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65984"/>
        <c:crosses val="autoZero"/>
        <c:auto val="1"/>
        <c:lblAlgn val="ctr"/>
        <c:lblOffset val="100"/>
        <c:noMultiLvlLbl val="0"/>
      </c:catAx>
      <c:valAx>
        <c:axId val="16106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6444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981-437F-B20C-85881381738F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981-437F-B20C-85881381738F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981-437F-B20C-85881381738F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981-437F-B20C-85881381738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981-437F-B20C-85881381738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981-437F-B20C-8588138173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Basic serie CO2eq'!$AF$57:$AF$61</c:f>
              <c:numCache>
                <c:formatCode>_-* #,##0.0_-;\-* #,##0.0_-;_-* "-"??_-;_-@_-</c:formatCode>
                <c:ptCount val="5"/>
                <c:pt idx="0">
                  <c:v>395.86266555490744</c:v>
                </c:pt>
                <c:pt idx="1">
                  <c:v>436.43415196022659</c:v>
                </c:pt>
                <c:pt idx="2" formatCode="_-* #,##0.00_-;\-* #,##0.00_-;_-* &quot;-&quot;??_-;_-@_-">
                  <c:v>241.14520401594592</c:v>
                </c:pt>
                <c:pt idx="3">
                  <c:v>281.99006099809128</c:v>
                </c:pt>
                <c:pt idx="4">
                  <c:v>0.20476086637276072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D981-437F-B20C-85881381738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657224</xdr:colOff>
      <xdr:row>1</xdr:row>
      <xdr:rowOff>190498</xdr:rowOff>
    </xdr:from>
    <xdr:to>
      <xdr:col>16</xdr:col>
      <xdr:colOff>333375</xdr:colOff>
      <xdr:row>21</xdr:row>
      <xdr:rowOff>152399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647700</xdr:colOff>
      <xdr:row>24</xdr:row>
      <xdr:rowOff>19051</xdr:rowOff>
    </xdr:from>
    <xdr:to>
      <xdr:col>16</xdr:col>
      <xdr:colOff>333375</xdr:colOff>
      <xdr:row>39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687915</xdr:colOff>
      <xdr:row>3</xdr:row>
      <xdr:rowOff>4232</xdr:rowOff>
    </xdr:from>
    <xdr:to>
      <xdr:col>34</xdr:col>
      <xdr:colOff>190500</xdr:colOff>
      <xdr:row>18</xdr:row>
      <xdr:rowOff>179916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E55B833F-D58D-4088-9E10-FD678AF50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88926436-2805-446E-8B41-609E504C6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568325</xdr:colOff>
      <xdr:row>66</xdr:row>
      <xdr:rowOff>149678</xdr:rowOff>
    </xdr:from>
    <xdr:to>
      <xdr:col>7</xdr:col>
      <xdr:colOff>544287</xdr:colOff>
      <xdr:row>86</xdr:row>
      <xdr:rowOff>117927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DCAD55AB-3D64-435B-8B14-81E52249E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99</xdr:row>
      <xdr:rowOff>163286</xdr:rowOff>
    </xdr:from>
    <xdr:to>
      <xdr:col>12</xdr:col>
      <xdr:colOff>571500</xdr:colOff>
      <xdr:row>124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9B99484E-FFA5-49C3-B528-FBD74EDF4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54428</xdr:colOff>
      <xdr:row>66</xdr:row>
      <xdr:rowOff>40822</xdr:rowOff>
    </xdr:from>
    <xdr:to>
      <xdr:col>19</xdr:col>
      <xdr:colOff>286204</xdr:colOff>
      <xdr:row>86</xdr:row>
      <xdr:rowOff>134486</xdr:rowOff>
    </xdr:to>
    <xdr:grpSp>
      <xdr:nvGrpSpPr>
        <xdr:cNvPr id="8" name="7 Grupo">
          <a:extLst>
            <a:ext uri="{FF2B5EF4-FFF2-40B4-BE49-F238E27FC236}">
              <a16:creationId xmlns:a16="http://schemas.microsoft.com/office/drawing/2014/main" xmlns="" id="{EAE79762-72FD-4F6B-BCA2-72D8320969EC}"/>
            </a:ext>
          </a:extLst>
        </xdr:cNvPr>
        <xdr:cNvGrpSpPr/>
      </xdr:nvGrpSpPr>
      <xdr:grpSpPr>
        <a:xfrm>
          <a:off x="8654142" y="12613822"/>
          <a:ext cx="8613776" cy="3903664"/>
          <a:chOff x="17795875" y="12382500"/>
          <a:chExt cx="8613776" cy="3903664"/>
        </a:xfrm>
      </xdr:grpSpPr>
      <xdr:graphicFrame macro="">
        <xdr:nvGraphicFramePr>
          <xdr:cNvPr id="9" name="Gráfico 8">
            <a:extLst>
              <a:ext uri="{FF2B5EF4-FFF2-40B4-BE49-F238E27FC236}">
                <a16:creationId xmlns:a16="http://schemas.microsoft.com/office/drawing/2014/main" xmlns="" id="{A2E376DF-CA95-4621-B517-27851F6BF495}"/>
              </a:ext>
            </a:extLst>
          </xdr:cNvPr>
          <xdr:cNvGraphicFramePr>
            <a:graphicFrameLocks/>
          </xdr:cNvGraphicFramePr>
        </xdr:nvGraphicFramePr>
        <xdr:xfrm>
          <a:off x="17795875" y="123825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0" name="Gráfico 9">
            <a:extLst>
              <a:ext uri="{FF2B5EF4-FFF2-40B4-BE49-F238E27FC236}">
                <a16:creationId xmlns:a16="http://schemas.microsoft.com/office/drawing/2014/main" xmlns="" id="{21C31654-2FB6-4739-8E2E-7B0040A2DF7A}"/>
              </a:ext>
            </a:extLst>
          </xdr:cNvPr>
          <xdr:cNvGraphicFramePr>
            <a:graphicFrameLocks/>
          </xdr:cNvGraphicFramePr>
        </xdr:nvGraphicFramePr>
        <xdr:xfrm>
          <a:off x="24177625" y="12509500"/>
          <a:ext cx="222250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4611F484-9FDE-437E-93DB-124355280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2E6E8BBC-5EB1-462A-81E0-32AF7291A4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514804</xdr:colOff>
      <xdr:row>63</xdr:row>
      <xdr:rowOff>90714</xdr:rowOff>
    </xdr:from>
    <xdr:to>
      <xdr:col>20</xdr:col>
      <xdr:colOff>292554</xdr:colOff>
      <xdr:row>81</xdr:row>
      <xdr:rowOff>57377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E5C84CC0-919B-4416-BD43-F9D5767FA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DE7EF4A2-C5AE-4AEC-B93B-F7093FFF82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63</xdr:row>
      <xdr:rowOff>0</xdr:rowOff>
    </xdr:from>
    <xdr:to>
      <xdr:col>32</xdr:col>
      <xdr:colOff>231776</xdr:colOff>
      <xdr:row>83</xdr:row>
      <xdr:rowOff>93664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xmlns="" id="{2345840E-460E-47FD-8491-70027FA92241}"/>
            </a:ext>
          </a:extLst>
        </xdr:cNvPr>
        <xdr:cNvGrpSpPr/>
      </xdr:nvGrpSpPr>
      <xdr:grpSpPr>
        <a:xfrm>
          <a:off x="18206357" y="12001500"/>
          <a:ext cx="8613776" cy="3903664"/>
          <a:chOff x="9184821" y="12192000"/>
          <a:chExt cx="8613776" cy="3903664"/>
        </a:xfrm>
      </xdr:grpSpPr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xmlns="" id="{332AD727-01D8-478A-BCAB-72A9D3C8E3BA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Gráfico 6">
            <a:extLst>
              <a:ext uri="{FF2B5EF4-FFF2-40B4-BE49-F238E27FC236}">
                <a16:creationId xmlns:a16="http://schemas.microsoft.com/office/drawing/2014/main" xmlns="" id="{8D47749B-26F1-4B77-9CCC-F9A62384624F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7C98824D-F5F6-45D7-97CF-2BFEB9A6FD49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7C98824D-F5F6-45D7-97CF-2BFEB9A6FD49}" id="{3212F8A7-A018-4E64-9E5A-6C7C8818561E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B3" sqref="B3:C10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4.45" thickBot="1" x14ac:dyDescent="0.35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914</v>
      </c>
    </row>
    <row r="5" spans="2:14" x14ac:dyDescent="0.25">
      <c r="B5" s="47" t="s">
        <v>775</v>
      </c>
      <c r="C5" s="48" t="s">
        <v>915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916</v>
      </c>
    </row>
    <row r="10" spans="2:14" ht="15.75" thickBot="1" x14ac:dyDescent="0.3">
      <c r="B10" s="49" t="s">
        <v>779</v>
      </c>
      <c r="C10" s="78" t="s">
        <v>917</v>
      </c>
    </row>
    <row r="13" spans="2:14" ht="13.9" x14ac:dyDescent="0.3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7"/>
  <sheetViews>
    <sheetView showGridLines="0" zoomScale="85" zoomScaleNormal="85" workbookViewId="0">
      <selection activeCell="C26" sqref="C26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3" ht="13.5" thickBot="1" x14ac:dyDescent="0.3"/>
    <row r="2" spans="2:3" x14ac:dyDescent="0.25">
      <c r="B2" s="60" t="s">
        <v>784</v>
      </c>
      <c r="C2" s="61" t="s">
        <v>919</v>
      </c>
    </row>
    <row r="3" spans="2:3" x14ac:dyDescent="0.25">
      <c r="B3" s="62" t="s">
        <v>785</v>
      </c>
      <c r="C3" s="56" t="s">
        <v>920</v>
      </c>
    </row>
    <row r="4" spans="2:3" ht="13.5" thickBot="1" x14ac:dyDescent="0.3">
      <c r="B4" s="63" t="s">
        <v>786</v>
      </c>
      <c r="C4" s="64" t="s">
        <v>918</v>
      </c>
    </row>
    <row r="7" spans="2:3" ht="13.5" thickBot="1" x14ac:dyDescent="0.3">
      <c r="B7" s="67" t="s">
        <v>0</v>
      </c>
    </row>
    <row r="8" spans="2:3" x14ac:dyDescent="0.25">
      <c r="B8" s="65" t="s">
        <v>1</v>
      </c>
      <c r="C8" s="66" t="s">
        <v>2</v>
      </c>
    </row>
    <row r="9" spans="2:3" x14ac:dyDescent="0.25">
      <c r="B9" s="52"/>
      <c r="C9" s="53" t="s">
        <v>3</v>
      </c>
    </row>
    <row r="10" spans="2:3" x14ac:dyDescent="0.25">
      <c r="B10" s="54"/>
      <c r="C10" s="53" t="s">
        <v>790</v>
      </c>
    </row>
    <row r="11" spans="2:3" x14ac:dyDescent="0.25">
      <c r="B11" s="55"/>
      <c r="C11" s="56" t="s">
        <v>4</v>
      </c>
    </row>
    <row r="12" spans="2:3" x14ac:dyDescent="0.25">
      <c r="B12" s="57"/>
      <c r="C12" s="53" t="s">
        <v>5</v>
      </c>
    </row>
    <row r="13" spans="2:3" ht="13.5" thickBot="1" x14ac:dyDescent="0.3">
      <c r="B13" s="58"/>
      <c r="C13" s="59" t="s">
        <v>6</v>
      </c>
    </row>
    <row r="17" spans="8:14" x14ac:dyDescent="0.25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6" t="s">
        <v>232</v>
      </c>
      <c r="D2" s="146"/>
      <c r="E2" s="146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zoomScale="70" zoomScaleNormal="70" workbookViewId="0">
      <selection activeCell="C432" sqref="C432:AE43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5208.4313750555502</v>
      </c>
      <c r="D4" s="28">
        <f t="shared" si="0"/>
        <v>5980.5834990210133</v>
      </c>
      <c r="E4" s="28">
        <f t="shared" si="0"/>
        <v>6124.3869918627679</v>
      </c>
      <c r="F4" s="28">
        <f t="shared" si="0"/>
        <v>6327.1083715220639</v>
      </c>
      <c r="G4" s="28">
        <f t="shared" si="0"/>
        <v>6557.9413139562193</v>
      </c>
      <c r="H4" s="28">
        <f t="shared" si="0"/>
        <v>8039.6155459359006</v>
      </c>
      <c r="I4" s="28">
        <f t="shared" si="0"/>
        <v>7683.0931781477257</v>
      </c>
      <c r="J4" s="28">
        <f t="shared" si="0"/>
        <v>8115.6259352249508</v>
      </c>
      <c r="K4" s="28">
        <f t="shared" si="0"/>
        <v>7833.2078044516966</v>
      </c>
      <c r="L4" s="28">
        <f t="shared" si="0"/>
        <v>7253.3644581866783</v>
      </c>
      <c r="M4" s="28">
        <f t="shared" si="0"/>
        <v>7814.6894246065212</v>
      </c>
      <c r="N4" s="28">
        <f t="shared" si="0"/>
        <v>7921.1141100304549</v>
      </c>
      <c r="O4" s="28">
        <f t="shared" si="0"/>
        <v>7759.2897684339096</v>
      </c>
      <c r="P4" s="28">
        <f t="shared" si="0"/>
        <v>6583.7038648966236</v>
      </c>
      <c r="Q4" s="28">
        <f t="shared" si="0"/>
        <v>9164.3006862642542</v>
      </c>
      <c r="R4" s="28">
        <f t="shared" si="0"/>
        <v>8490.3738022912512</v>
      </c>
      <c r="S4" s="28">
        <f t="shared" si="0"/>
        <v>8458.470926923661</v>
      </c>
      <c r="T4" s="28">
        <f t="shared" si="0"/>
        <v>10020.446120164839</v>
      </c>
      <c r="U4" s="28">
        <f t="shared" si="0"/>
        <v>9862.9727517791544</v>
      </c>
      <c r="V4" s="28">
        <f t="shared" si="0"/>
        <v>8782.556106410022</v>
      </c>
      <c r="W4" s="28">
        <f t="shared" si="0"/>
        <v>8512.0214294492034</v>
      </c>
      <c r="X4" s="28">
        <f t="shared" si="0"/>
        <v>8631.5311476470233</v>
      </c>
      <c r="Y4" s="28">
        <f t="shared" si="0"/>
        <v>8744.469263477582</v>
      </c>
      <c r="Z4" s="28">
        <f t="shared" si="0"/>
        <v>8976.2143067647248</v>
      </c>
      <c r="AA4" s="28">
        <f t="shared" si="0"/>
        <v>7407.4432282433472</v>
      </c>
      <c r="AB4" s="28">
        <f t="shared" si="0"/>
        <v>7833.711008460662</v>
      </c>
      <c r="AC4" s="28">
        <f t="shared" si="0"/>
        <v>7769.0091896557742</v>
      </c>
      <c r="AD4" s="28">
        <f t="shared" si="0"/>
        <v>8592.2542958739814</v>
      </c>
      <c r="AE4" s="28">
        <f t="shared" si="0"/>
        <v>7965.2893559272188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225.3512767663951</v>
      </c>
      <c r="D5" s="28">
        <f t="shared" ref="D5:AE5" si="2">+D7+D67+D102</f>
        <v>220.01228358450584</v>
      </c>
      <c r="E5" s="28">
        <f t="shared" si="2"/>
        <v>246.13734275021619</v>
      </c>
      <c r="F5" s="28">
        <f t="shared" si="2"/>
        <v>263.88954795261498</v>
      </c>
      <c r="G5" s="28">
        <f t="shared" si="2"/>
        <v>288.77390381125122</v>
      </c>
      <c r="H5" s="28">
        <f t="shared" si="2"/>
        <v>288.14628968405998</v>
      </c>
      <c r="I5" s="28">
        <f t="shared" si="2"/>
        <v>349.78735437680439</v>
      </c>
      <c r="J5" s="28">
        <f t="shared" si="2"/>
        <v>417.12818065973499</v>
      </c>
      <c r="K5" s="28">
        <f t="shared" si="2"/>
        <v>400.39574134380769</v>
      </c>
      <c r="L5" s="28">
        <f t="shared" si="2"/>
        <v>426.28765976188538</v>
      </c>
      <c r="M5" s="28">
        <f t="shared" si="2"/>
        <v>419.13310157126756</v>
      </c>
      <c r="N5" s="28">
        <f t="shared" si="2"/>
        <v>388.26722267537377</v>
      </c>
      <c r="O5" s="28">
        <f t="shared" si="2"/>
        <v>394.17858710164251</v>
      </c>
      <c r="P5" s="28">
        <f t="shared" si="2"/>
        <v>357.01234710308188</v>
      </c>
      <c r="Q5" s="28">
        <f t="shared" si="2"/>
        <v>435.02452991222731</v>
      </c>
      <c r="R5" s="28">
        <f t="shared" si="2"/>
        <v>460.79613056448466</v>
      </c>
      <c r="S5" s="28">
        <f t="shared" si="2"/>
        <v>433.27730065113582</v>
      </c>
      <c r="T5" s="28">
        <f t="shared" si="2"/>
        <v>691.06243272797167</v>
      </c>
      <c r="U5" s="28">
        <f t="shared" si="2"/>
        <v>634.30481610045331</v>
      </c>
      <c r="V5" s="28">
        <f t="shared" si="2"/>
        <v>544.17545242661527</v>
      </c>
      <c r="W5" s="28">
        <f t="shared" si="2"/>
        <v>524.43578997946599</v>
      </c>
      <c r="X5" s="28">
        <f t="shared" si="2"/>
        <v>677.61455571861688</v>
      </c>
      <c r="Y5" s="28">
        <f t="shared" si="2"/>
        <v>662.96060403673596</v>
      </c>
      <c r="Z5" s="28">
        <f t="shared" si="2"/>
        <v>634.46316937273036</v>
      </c>
      <c r="AA5" s="28">
        <f t="shared" si="2"/>
        <v>664.29606615725629</v>
      </c>
      <c r="AB5" s="28">
        <f t="shared" si="2"/>
        <v>689.17050294404783</v>
      </c>
      <c r="AC5" s="28">
        <f t="shared" si="2"/>
        <v>643.40895521417315</v>
      </c>
      <c r="AD5" s="28">
        <f t="shared" si="2"/>
        <v>642.85098168384218</v>
      </c>
      <c r="AE5" s="28">
        <f t="shared" si="2"/>
        <v>758.21362491272157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225.3512767663951</v>
      </c>
      <c r="D7" s="21">
        <f t="shared" si="3"/>
        <v>220.01228358450584</v>
      </c>
      <c r="E7" s="21">
        <f t="shared" si="3"/>
        <v>246.13734275021619</v>
      </c>
      <c r="F7" s="21">
        <f t="shared" si="3"/>
        <v>263.88954795261498</v>
      </c>
      <c r="G7" s="21">
        <f t="shared" si="3"/>
        <v>288.77390381125122</v>
      </c>
      <c r="H7" s="21">
        <f t="shared" si="3"/>
        <v>288.14628968405998</v>
      </c>
      <c r="I7" s="21">
        <f t="shared" si="3"/>
        <v>349.78735437680439</v>
      </c>
      <c r="J7" s="21">
        <f t="shared" si="3"/>
        <v>417.12818065973499</v>
      </c>
      <c r="K7" s="21">
        <f t="shared" si="3"/>
        <v>400.39574134380769</v>
      </c>
      <c r="L7" s="21">
        <f t="shared" si="3"/>
        <v>426.28765976188538</v>
      </c>
      <c r="M7" s="21">
        <f t="shared" si="3"/>
        <v>419.13310157126756</v>
      </c>
      <c r="N7" s="21">
        <f t="shared" si="3"/>
        <v>388.26722267537377</v>
      </c>
      <c r="O7" s="21">
        <f t="shared" si="3"/>
        <v>394.17858710164251</v>
      </c>
      <c r="P7" s="21">
        <f t="shared" si="3"/>
        <v>357.01234710308188</v>
      </c>
      <c r="Q7" s="21">
        <f t="shared" si="3"/>
        <v>435.02452991222731</v>
      </c>
      <c r="R7" s="21">
        <f t="shared" si="3"/>
        <v>460.79613056448466</v>
      </c>
      <c r="S7" s="21">
        <f t="shared" si="3"/>
        <v>433.27730065113582</v>
      </c>
      <c r="T7" s="21">
        <f t="shared" si="3"/>
        <v>691.06243272797167</v>
      </c>
      <c r="U7" s="21">
        <f t="shared" si="3"/>
        <v>634.30481610045331</v>
      </c>
      <c r="V7" s="21">
        <f t="shared" si="3"/>
        <v>544.17545242661527</v>
      </c>
      <c r="W7" s="21">
        <f t="shared" si="3"/>
        <v>524.43578997946599</v>
      </c>
      <c r="X7" s="21">
        <f t="shared" si="3"/>
        <v>677.61455571861688</v>
      </c>
      <c r="Y7" s="21">
        <f t="shared" si="3"/>
        <v>662.96060403673596</v>
      </c>
      <c r="Z7" s="21">
        <f t="shared" si="3"/>
        <v>634.46316937273036</v>
      </c>
      <c r="AA7" s="21">
        <f t="shared" si="3"/>
        <v>664.29606615725629</v>
      </c>
      <c r="AB7" s="21">
        <f t="shared" si="3"/>
        <v>689.17050294404783</v>
      </c>
      <c r="AC7" s="21">
        <f t="shared" si="3"/>
        <v>643.40895521417315</v>
      </c>
      <c r="AD7" s="21">
        <f t="shared" si="3"/>
        <v>642.85098168384218</v>
      </c>
      <c r="AE7" s="21">
        <f t="shared" si="3"/>
        <v>758.21362491272157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28.46979514919914</v>
      </c>
      <c r="D8" s="21">
        <f t="shared" si="4"/>
        <v>17.928095316461278</v>
      </c>
      <c r="E8" s="21">
        <f t="shared" si="4"/>
        <v>10.880087247353194</v>
      </c>
      <c r="F8" s="21">
        <f t="shared" si="4"/>
        <v>13.230369111102542</v>
      </c>
      <c r="G8" s="21">
        <f t="shared" si="4"/>
        <v>18.901390998217142</v>
      </c>
      <c r="H8" s="21">
        <f t="shared" si="4"/>
        <v>12.576781180456578</v>
      </c>
      <c r="I8" s="21">
        <f t="shared" si="4"/>
        <v>33.060918980958611</v>
      </c>
      <c r="J8" s="21">
        <f t="shared" si="4"/>
        <v>29.607008593406182</v>
      </c>
      <c r="K8" s="21">
        <f t="shared" si="4"/>
        <v>26.157821227522977</v>
      </c>
      <c r="L8" s="21">
        <f t="shared" si="4"/>
        <v>43.096176451623784</v>
      </c>
      <c r="M8" s="21">
        <f t="shared" si="4"/>
        <v>22.90229453177777</v>
      </c>
      <c r="N8" s="21">
        <f t="shared" si="4"/>
        <v>0.22449671226339735</v>
      </c>
      <c r="O8" s="21">
        <f t="shared" si="4"/>
        <v>0</v>
      </c>
      <c r="P8" s="21">
        <f t="shared" si="4"/>
        <v>0</v>
      </c>
      <c r="Q8" s="21">
        <f t="shared" si="4"/>
        <v>0.58761862330483017</v>
      </c>
      <c r="R8" s="21">
        <f t="shared" si="4"/>
        <v>29.754907777376399</v>
      </c>
      <c r="S8" s="21">
        <f t="shared" si="4"/>
        <v>10.98410736375704</v>
      </c>
      <c r="T8" s="21">
        <f t="shared" si="4"/>
        <v>240.80152990998545</v>
      </c>
      <c r="U8" s="21">
        <f t="shared" si="4"/>
        <v>168.07203823556904</v>
      </c>
      <c r="V8" s="21">
        <f t="shared" si="4"/>
        <v>77.31276694554451</v>
      </c>
      <c r="W8" s="21">
        <f t="shared" si="4"/>
        <v>48.583918553190237</v>
      </c>
      <c r="X8" s="21">
        <f t="shared" si="4"/>
        <v>165.19844509323772</v>
      </c>
      <c r="Y8" s="21">
        <f t="shared" si="4"/>
        <v>103.39906160454426</v>
      </c>
      <c r="Z8" s="21">
        <f t="shared" si="4"/>
        <v>83.76672558074074</v>
      </c>
      <c r="AA8" s="21">
        <f t="shared" si="4"/>
        <v>75.196569991647593</v>
      </c>
      <c r="AB8" s="21">
        <f t="shared" si="4"/>
        <v>82.157321210358035</v>
      </c>
      <c r="AC8" s="21">
        <f t="shared" si="4"/>
        <v>73.394101458735847</v>
      </c>
      <c r="AD8" s="21">
        <f t="shared" si="4"/>
        <v>31.351168857356072</v>
      </c>
      <c r="AE8" s="21">
        <f t="shared" si="4"/>
        <v>14.115418207719642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28.46979514919914</v>
      </c>
      <c r="D9" s="21">
        <f t="shared" ref="D9:AE9" si="6">+D10+D11+D12</f>
        <v>17.928095316461278</v>
      </c>
      <c r="E9" s="21">
        <f t="shared" si="6"/>
        <v>10.880087247353194</v>
      </c>
      <c r="F9" s="21">
        <f t="shared" si="6"/>
        <v>13.230369111102542</v>
      </c>
      <c r="G9" s="21">
        <f t="shared" si="6"/>
        <v>18.901390998217142</v>
      </c>
      <c r="H9" s="21">
        <f t="shared" si="6"/>
        <v>12.576781180456578</v>
      </c>
      <c r="I9" s="21">
        <f t="shared" si="6"/>
        <v>33.060918980958611</v>
      </c>
      <c r="J9" s="21">
        <f t="shared" si="6"/>
        <v>29.607008593406182</v>
      </c>
      <c r="K9" s="21">
        <f t="shared" si="6"/>
        <v>26.157821227522977</v>
      </c>
      <c r="L9" s="21">
        <f t="shared" si="6"/>
        <v>43.096176451623784</v>
      </c>
      <c r="M9" s="21">
        <f t="shared" si="6"/>
        <v>22.90229453177777</v>
      </c>
      <c r="N9" s="21">
        <f t="shared" si="6"/>
        <v>0.22449671226339735</v>
      </c>
      <c r="O9" s="21">
        <f t="shared" si="6"/>
        <v>0</v>
      </c>
      <c r="P9" s="21">
        <f t="shared" si="6"/>
        <v>0</v>
      </c>
      <c r="Q9" s="21">
        <f t="shared" si="6"/>
        <v>0.58761862330483017</v>
      </c>
      <c r="R9" s="21">
        <f t="shared" si="6"/>
        <v>29.754907777376399</v>
      </c>
      <c r="S9" s="21">
        <f t="shared" si="6"/>
        <v>10.98410736375704</v>
      </c>
      <c r="T9" s="21">
        <f t="shared" si="6"/>
        <v>240.80152990998545</v>
      </c>
      <c r="U9" s="21">
        <f t="shared" si="6"/>
        <v>168.07203823556904</v>
      </c>
      <c r="V9" s="21">
        <f t="shared" si="6"/>
        <v>77.31276694554451</v>
      </c>
      <c r="W9" s="21">
        <f t="shared" si="6"/>
        <v>48.583918553190237</v>
      </c>
      <c r="X9" s="21">
        <f t="shared" si="6"/>
        <v>165.19844509323772</v>
      </c>
      <c r="Y9" s="21">
        <f t="shared" si="6"/>
        <v>103.39906160454426</v>
      </c>
      <c r="Z9" s="21">
        <f t="shared" si="6"/>
        <v>83.76672558074074</v>
      </c>
      <c r="AA9" s="21">
        <f t="shared" si="6"/>
        <v>75.196569991647593</v>
      </c>
      <c r="AB9" s="21">
        <f t="shared" si="6"/>
        <v>82.157321210358035</v>
      </c>
      <c r="AC9" s="21">
        <f t="shared" si="6"/>
        <v>73.394101458735847</v>
      </c>
      <c r="AD9" s="21">
        <f t="shared" si="6"/>
        <v>31.351168857356072</v>
      </c>
      <c r="AE9" s="21">
        <f t="shared" si="6"/>
        <v>14.115418207719642</v>
      </c>
    </row>
    <row r="10" spans="1:31" x14ac:dyDescent="0.2">
      <c r="A10" s="13" t="s">
        <v>29</v>
      </c>
      <c r="B10" s="4" t="s">
        <v>30</v>
      </c>
      <c r="C10" s="27">
        <v>28.46979514919914</v>
      </c>
      <c r="D10" s="27">
        <v>17.928095316461278</v>
      </c>
      <c r="E10" s="27">
        <v>10.880087247353194</v>
      </c>
      <c r="F10" s="27">
        <v>13.230369111102542</v>
      </c>
      <c r="G10" s="27">
        <v>18.901390998217142</v>
      </c>
      <c r="H10" s="27">
        <v>12.576781180456578</v>
      </c>
      <c r="I10" s="27">
        <v>33.060918980958611</v>
      </c>
      <c r="J10" s="27">
        <v>29.607008593406182</v>
      </c>
      <c r="K10" s="27">
        <v>26.157821227522977</v>
      </c>
      <c r="L10" s="27">
        <v>43.096176451623784</v>
      </c>
      <c r="M10" s="27">
        <v>22.90229453177777</v>
      </c>
      <c r="N10" s="27">
        <v>0.22449671226339735</v>
      </c>
      <c r="O10" s="27">
        <v>0</v>
      </c>
      <c r="P10" s="27">
        <v>0</v>
      </c>
      <c r="Q10" s="27">
        <v>0.58761862330483017</v>
      </c>
      <c r="R10" s="27">
        <v>29.754907777376399</v>
      </c>
      <c r="S10" s="27">
        <v>10.98410736375704</v>
      </c>
      <c r="T10" s="27">
        <v>240.80152990998545</v>
      </c>
      <c r="U10" s="27">
        <v>168.07203823556904</v>
      </c>
      <c r="V10" s="27">
        <v>77.31276694554451</v>
      </c>
      <c r="W10" s="27">
        <v>48.583918553190237</v>
      </c>
      <c r="X10" s="27">
        <v>165.19844509323772</v>
      </c>
      <c r="Y10" s="27">
        <v>103.39906160454426</v>
      </c>
      <c r="Z10" s="27">
        <v>83.76672558074074</v>
      </c>
      <c r="AA10" s="27">
        <v>75.196569991647593</v>
      </c>
      <c r="AB10" s="27">
        <v>82.157321210358035</v>
      </c>
      <c r="AC10" s="27">
        <v>73.394101458735847</v>
      </c>
      <c r="AD10" s="27">
        <v>31.351168857356072</v>
      </c>
      <c r="AE10" s="27">
        <v>14.115418207719642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0</v>
      </c>
      <c r="D14" s="21">
        <f t="shared" ref="D14:AE14" si="8">+D15+D16</f>
        <v>0</v>
      </c>
      <c r="E14" s="21">
        <f t="shared" si="8"/>
        <v>0</v>
      </c>
      <c r="F14" s="21">
        <f t="shared" si="8"/>
        <v>0</v>
      </c>
      <c r="G14" s="21">
        <f t="shared" si="8"/>
        <v>0</v>
      </c>
      <c r="H14" s="21">
        <f t="shared" si="8"/>
        <v>0</v>
      </c>
      <c r="I14" s="21">
        <f t="shared" si="8"/>
        <v>0</v>
      </c>
      <c r="J14" s="21">
        <f t="shared" si="8"/>
        <v>0</v>
      </c>
      <c r="K14" s="21">
        <f t="shared" si="8"/>
        <v>0</v>
      </c>
      <c r="L14" s="21">
        <f t="shared" si="8"/>
        <v>0</v>
      </c>
      <c r="M14" s="21">
        <f t="shared" si="8"/>
        <v>0</v>
      </c>
      <c r="N14" s="21">
        <f t="shared" si="8"/>
        <v>0</v>
      </c>
      <c r="O14" s="21">
        <f t="shared" si="8"/>
        <v>0</v>
      </c>
      <c r="P14" s="21">
        <f t="shared" si="8"/>
        <v>0</v>
      </c>
      <c r="Q14" s="21">
        <f t="shared" si="8"/>
        <v>0</v>
      </c>
      <c r="R14" s="21">
        <f t="shared" si="8"/>
        <v>0</v>
      </c>
      <c r="S14" s="21">
        <f t="shared" si="8"/>
        <v>0</v>
      </c>
      <c r="T14" s="21">
        <f t="shared" si="8"/>
        <v>0</v>
      </c>
      <c r="U14" s="21">
        <f t="shared" si="8"/>
        <v>0</v>
      </c>
      <c r="V14" s="21">
        <f t="shared" si="8"/>
        <v>0</v>
      </c>
      <c r="W14" s="21">
        <f t="shared" si="8"/>
        <v>0</v>
      </c>
      <c r="X14" s="21">
        <f t="shared" si="8"/>
        <v>0</v>
      </c>
      <c r="Y14" s="21">
        <f t="shared" si="8"/>
        <v>0</v>
      </c>
      <c r="Z14" s="21">
        <f t="shared" si="8"/>
        <v>0</v>
      </c>
      <c r="AA14" s="21">
        <f t="shared" si="8"/>
        <v>0</v>
      </c>
      <c r="AB14" s="21">
        <f t="shared" si="8"/>
        <v>0</v>
      </c>
      <c r="AC14" s="21">
        <f t="shared" si="8"/>
        <v>0</v>
      </c>
      <c r="AD14" s="21">
        <f t="shared" si="8"/>
        <v>0</v>
      </c>
      <c r="AE14" s="21">
        <f t="shared" si="8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54.073448365294261</v>
      </c>
      <c r="D17" s="21">
        <f t="shared" ref="D17:AE17" si="10">+D18+D19+D20+D21+D22+D23+D24+D25+D26+D27+D28+D29+D30</f>
        <v>50.222633460836533</v>
      </c>
      <c r="E17" s="21">
        <f t="shared" si="10"/>
        <v>67.071000078835993</v>
      </c>
      <c r="F17" s="21">
        <f t="shared" si="10"/>
        <v>66.260506956194618</v>
      </c>
      <c r="G17" s="21">
        <f t="shared" si="10"/>
        <v>65.502189395616895</v>
      </c>
      <c r="H17" s="21">
        <f t="shared" si="10"/>
        <v>60.033535124385793</v>
      </c>
      <c r="I17" s="21">
        <f t="shared" si="10"/>
        <v>79.199458808053407</v>
      </c>
      <c r="J17" s="21">
        <f t="shared" si="10"/>
        <v>126.7645190441757</v>
      </c>
      <c r="K17" s="21">
        <f t="shared" si="10"/>
        <v>117.12194388214613</v>
      </c>
      <c r="L17" s="21">
        <f t="shared" si="10"/>
        <v>118.66616780140284</v>
      </c>
      <c r="M17" s="21">
        <f t="shared" si="10"/>
        <v>115.76823315966013</v>
      </c>
      <c r="N17" s="21">
        <f t="shared" si="10"/>
        <v>116.73441907043593</v>
      </c>
      <c r="O17" s="21">
        <f t="shared" si="10"/>
        <v>105.84520343379226</v>
      </c>
      <c r="P17" s="21">
        <f t="shared" si="10"/>
        <v>85.288707504854784</v>
      </c>
      <c r="Q17" s="21">
        <f t="shared" si="10"/>
        <v>149.35279587285021</v>
      </c>
      <c r="R17" s="21">
        <f t="shared" si="10"/>
        <v>133.33577306020297</v>
      </c>
      <c r="S17" s="21">
        <f t="shared" si="10"/>
        <v>126.88962767504214</v>
      </c>
      <c r="T17" s="21">
        <f t="shared" si="10"/>
        <v>140.28806902628526</v>
      </c>
      <c r="U17" s="21">
        <f t="shared" si="10"/>
        <v>128.88920076564887</v>
      </c>
      <c r="V17" s="21">
        <f t="shared" si="10"/>
        <v>116.83387305184195</v>
      </c>
      <c r="W17" s="21">
        <f t="shared" si="10"/>
        <v>91.147432373380084</v>
      </c>
      <c r="X17" s="21">
        <f t="shared" si="10"/>
        <v>104.43192602849624</v>
      </c>
      <c r="Y17" s="21">
        <f t="shared" si="10"/>
        <v>162.78367798408834</v>
      </c>
      <c r="Z17" s="21">
        <f t="shared" si="10"/>
        <v>146.62363362032494</v>
      </c>
      <c r="AA17" s="21">
        <f t="shared" si="10"/>
        <v>206.00481083709786</v>
      </c>
      <c r="AB17" s="21">
        <f t="shared" si="10"/>
        <v>193.3882505678871</v>
      </c>
      <c r="AC17" s="21">
        <f t="shared" si="10"/>
        <v>110.18541532632211</v>
      </c>
      <c r="AD17" s="21">
        <f t="shared" si="10"/>
        <v>118.66190701788727</v>
      </c>
      <c r="AE17" s="21">
        <f t="shared" si="10"/>
        <v>211.82205197194764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67.693591923067487</v>
      </c>
      <c r="R21" s="27">
        <v>62.766476213577612</v>
      </c>
      <c r="S21" s="27">
        <v>54.906742340527131</v>
      </c>
      <c r="T21" s="27">
        <v>67.4022489146966</v>
      </c>
      <c r="U21" s="27">
        <v>55.487608796493845</v>
      </c>
      <c r="V21" s="27">
        <v>63.861464986124233</v>
      </c>
      <c r="W21" s="27">
        <v>41.31193217117778</v>
      </c>
      <c r="X21" s="27">
        <v>37.724242179044161</v>
      </c>
      <c r="Y21" s="27">
        <v>83.900056780783018</v>
      </c>
      <c r="Z21" s="27">
        <v>62.982087819256179</v>
      </c>
      <c r="AA21" s="27">
        <v>102.94938566392818</v>
      </c>
      <c r="AB21" s="27">
        <v>86.045598156622916</v>
      </c>
      <c r="AC21" s="27">
        <v>8.4990367193502259</v>
      </c>
      <c r="AD21" s="27">
        <v>12.405705668277003</v>
      </c>
      <c r="AE21" s="27">
        <v>117.13718102927328</v>
      </c>
    </row>
    <row r="22" spans="1:31" x14ac:dyDescent="0.2">
      <c r="A22" s="13" t="s">
        <v>53</v>
      </c>
      <c r="B22" s="4" t="s">
        <v>54</v>
      </c>
      <c r="C22" s="27">
        <v>33.062227833998683</v>
      </c>
      <c r="D22" s="27">
        <v>31.458810220684402</v>
      </c>
      <c r="E22" s="27">
        <v>44.278238674523699</v>
      </c>
      <c r="F22" s="27">
        <v>39.668074015704974</v>
      </c>
      <c r="G22" s="27">
        <v>40.123496895833817</v>
      </c>
      <c r="H22" s="27">
        <v>27.383228473004053</v>
      </c>
      <c r="I22" s="27">
        <v>37.512581797921662</v>
      </c>
      <c r="J22" s="27">
        <v>46.781748743197319</v>
      </c>
      <c r="K22" s="27">
        <v>56.145354768749399</v>
      </c>
      <c r="L22" s="27">
        <v>60.064487283743134</v>
      </c>
      <c r="M22" s="27">
        <v>62.955226008107708</v>
      </c>
      <c r="N22" s="27">
        <v>54.151419957194669</v>
      </c>
      <c r="O22" s="27">
        <v>55.090484170093575</v>
      </c>
      <c r="P22" s="27">
        <v>31.483735025781513</v>
      </c>
      <c r="Q22" s="27">
        <v>34.101072108638853</v>
      </c>
      <c r="R22" s="27">
        <v>31.032437239028887</v>
      </c>
      <c r="S22" s="27">
        <v>24.423410082803038</v>
      </c>
      <c r="T22" s="27">
        <v>19.539342476496881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3.7404020678642983E-3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1.3764982721771223E-3</v>
      </c>
      <c r="AE26" s="27">
        <v>2.0467450570409336E-3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21.011220531295578</v>
      </c>
      <c r="D30" s="27">
        <v>18.763823240152131</v>
      </c>
      <c r="E30" s="27">
        <v>22.792761404312301</v>
      </c>
      <c r="F30" s="27">
        <v>26.59243294048964</v>
      </c>
      <c r="G30" s="27">
        <v>25.378692499783078</v>
      </c>
      <c r="H30" s="27">
        <v>32.65030665138174</v>
      </c>
      <c r="I30" s="27">
        <v>41.686877010131752</v>
      </c>
      <c r="J30" s="27">
        <v>79.982770300978373</v>
      </c>
      <c r="K30" s="27">
        <v>60.976589113396734</v>
      </c>
      <c r="L30" s="27">
        <v>58.601680517659702</v>
      </c>
      <c r="M30" s="27">
        <v>52.813007151552412</v>
      </c>
      <c r="N30" s="27">
        <v>62.582999113241272</v>
      </c>
      <c r="O30" s="27">
        <v>50.754719263698689</v>
      </c>
      <c r="P30" s="27">
        <v>53.804972479073264</v>
      </c>
      <c r="Q30" s="27">
        <v>47.55813184114389</v>
      </c>
      <c r="R30" s="27">
        <v>39.536859607596469</v>
      </c>
      <c r="S30" s="27">
        <v>47.559475251711973</v>
      </c>
      <c r="T30" s="27">
        <v>53.346477635091773</v>
      </c>
      <c r="U30" s="27">
        <v>73.401591969155007</v>
      </c>
      <c r="V30" s="27">
        <v>52.972408065717715</v>
      </c>
      <c r="W30" s="27">
        <v>49.835500202202304</v>
      </c>
      <c r="X30" s="27">
        <v>66.707683849452081</v>
      </c>
      <c r="Y30" s="27">
        <v>78.883621203305324</v>
      </c>
      <c r="Z30" s="27">
        <v>83.641545801068759</v>
      </c>
      <c r="AA30" s="27">
        <v>103.0554251731697</v>
      </c>
      <c r="AB30" s="27">
        <v>107.3426524112642</v>
      </c>
      <c r="AC30" s="27">
        <v>101.68637860697189</v>
      </c>
      <c r="AD30" s="27">
        <v>106.25108444927022</v>
      </c>
      <c r="AE30" s="27">
        <v>94.682824197617308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99.763644527710895</v>
      </c>
      <c r="D31" s="21">
        <f t="shared" si="11"/>
        <v>102.76280076023946</v>
      </c>
      <c r="E31" s="21">
        <f t="shared" si="11"/>
        <v>112.31845588845353</v>
      </c>
      <c r="F31" s="21">
        <f t="shared" si="11"/>
        <v>125.89466671021832</v>
      </c>
      <c r="G31" s="21">
        <f t="shared" si="11"/>
        <v>142.1139745755334</v>
      </c>
      <c r="H31" s="21">
        <f t="shared" si="11"/>
        <v>156.84188157539353</v>
      </c>
      <c r="I31" s="21">
        <f t="shared" si="11"/>
        <v>171.37477935187596</v>
      </c>
      <c r="J31" s="21">
        <f t="shared" si="11"/>
        <v>178.77686680385685</v>
      </c>
      <c r="K31" s="21">
        <f t="shared" si="11"/>
        <v>190.72532108403894</v>
      </c>
      <c r="L31" s="21">
        <f t="shared" si="11"/>
        <v>199.96062424621098</v>
      </c>
      <c r="M31" s="21">
        <f t="shared" si="11"/>
        <v>203.42193314606996</v>
      </c>
      <c r="N31" s="21">
        <f t="shared" si="11"/>
        <v>196.41786679792992</v>
      </c>
      <c r="O31" s="21">
        <f t="shared" si="11"/>
        <v>211.3745209192179</v>
      </c>
      <c r="P31" s="21">
        <f t="shared" si="11"/>
        <v>205.96333660086125</v>
      </c>
      <c r="Q31" s="21">
        <f t="shared" si="11"/>
        <v>203.08514506987112</v>
      </c>
      <c r="R31" s="21">
        <f t="shared" si="11"/>
        <v>227.11447041394374</v>
      </c>
      <c r="S31" s="21">
        <f t="shared" si="11"/>
        <v>231.51317478556217</v>
      </c>
      <c r="T31" s="21">
        <f t="shared" si="11"/>
        <v>242.19782949820771</v>
      </c>
      <c r="U31" s="21">
        <f t="shared" si="11"/>
        <v>264.46255633549384</v>
      </c>
      <c r="V31" s="21">
        <f t="shared" si="11"/>
        <v>274.1795817944012</v>
      </c>
      <c r="W31" s="21">
        <f t="shared" si="11"/>
        <v>281.69325163124529</v>
      </c>
      <c r="X31" s="21">
        <f t="shared" si="11"/>
        <v>299.1184590387432</v>
      </c>
      <c r="Y31" s="21">
        <f t="shared" si="11"/>
        <v>301.3263791988565</v>
      </c>
      <c r="Z31" s="21">
        <f t="shared" si="11"/>
        <v>323.66032690734068</v>
      </c>
      <c r="AA31" s="21">
        <f t="shared" si="11"/>
        <v>305.22800604757771</v>
      </c>
      <c r="AB31" s="21">
        <f t="shared" si="11"/>
        <v>344.38444216510959</v>
      </c>
      <c r="AC31" s="21">
        <f t="shared" si="11"/>
        <v>370.51016835903619</v>
      </c>
      <c r="AD31" s="21">
        <f t="shared" si="11"/>
        <v>388.17571987102264</v>
      </c>
      <c r="AE31" s="21">
        <f t="shared" si="11"/>
        <v>425.00802326420671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2.9885349352406037</v>
      </c>
      <c r="D32" s="21">
        <f t="shared" si="12"/>
        <v>1.4074935090893124</v>
      </c>
      <c r="E32" s="21">
        <f t="shared" si="12"/>
        <v>2.1101460310952467</v>
      </c>
      <c r="F32" s="21">
        <f t="shared" si="12"/>
        <v>3.2729501550949047</v>
      </c>
      <c r="G32" s="21">
        <f t="shared" si="12"/>
        <v>3.5584249661027192</v>
      </c>
      <c r="H32" s="21">
        <f t="shared" si="12"/>
        <v>4.796935130935867</v>
      </c>
      <c r="I32" s="21">
        <f t="shared" si="12"/>
        <v>6.417006396839203</v>
      </c>
      <c r="J32" s="21">
        <f t="shared" si="12"/>
        <v>5.4070531281650638</v>
      </c>
      <c r="K32" s="21">
        <f t="shared" si="12"/>
        <v>7.5119459773803214</v>
      </c>
      <c r="L32" s="21">
        <f t="shared" si="12"/>
        <v>7.8027573887814743</v>
      </c>
      <c r="M32" s="21">
        <f t="shared" si="12"/>
        <v>4.1050502751630349</v>
      </c>
      <c r="N32" s="21">
        <f t="shared" si="12"/>
        <v>7.7599840004367984</v>
      </c>
      <c r="O32" s="21">
        <f t="shared" si="12"/>
        <v>6.7142270666266297</v>
      </c>
      <c r="P32" s="21">
        <f t="shared" si="12"/>
        <v>4.8330171760644935</v>
      </c>
      <c r="Q32" s="21">
        <f t="shared" si="12"/>
        <v>5.0957817934553482</v>
      </c>
      <c r="R32" s="21">
        <f t="shared" si="12"/>
        <v>5.9215024612680143</v>
      </c>
      <c r="S32" s="21">
        <f t="shared" si="12"/>
        <v>5.205175730753183</v>
      </c>
      <c r="T32" s="21">
        <f t="shared" si="12"/>
        <v>5.6387136786773269</v>
      </c>
      <c r="U32" s="21">
        <f t="shared" si="12"/>
        <v>9.645111838732527</v>
      </c>
      <c r="V32" s="21">
        <f t="shared" si="12"/>
        <v>3.4917661320815299</v>
      </c>
      <c r="W32" s="21">
        <f t="shared" si="12"/>
        <v>4.3831423180758984</v>
      </c>
      <c r="X32" s="21">
        <f t="shared" si="12"/>
        <v>4.4527343910045651</v>
      </c>
      <c r="Y32" s="21">
        <f t="shared" si="12"/>
        <v>7.0716117358891477</v>
      </c>
      <c r="Z32" s="21">
        <f t="shared" si="12"/>
        <v>4.103107698797885</v>
      </c>
      <c r="AA32" s="21">
        <f t="shared" si="12"/>
        <v>4.6279312281860516</v>
      </c>
      <c r="AB32" s="21">
        <f t="shared" si="12"/>
        <v>6.4743728065517496</v>
      </c>
      <c r="AC32" s="21">
        <f t="shared" si="12"/>
        <v>5.8066737974768294</v>
      </c>
      <c r="AD32" s="21">
        <f t="shared" si="12"/>
        <v>12.168958214589145</v>
      </c>
      <c r="AE32" s="21">
        <f t="shared" si="12"/>
        <v>16.776247763932911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2.9885349352406037</v>
      </c>
      <c r="D34" s="27">
        <v>1.4074935090893124</v>
      </c>
      <c r="E34" s="27">
        <v>2.1101460310952467</v>
      </c>
      <c r="F34" s="27">
        <v>3.2729501550949047</v>
      </c>
      <c r="G34" s="27">
        <v>3.5584249661027192</v>
      </c>
      <c r="H34" s="27">
        <v>4.796935130935867</v>
      </c>
      <c r="I34" s="27">
        <v>6.417006396839203</v>
      </c>
      <c r="J34" s="27">
        <v>5.4070531281650638</v>
      </c>
      <c r="K34" s="27">
        <v>7.5119459773803214</v>
      </c>
      <c r="L34" s="27">
        <v>7.8027573887814743</v>
      </c>
      <c r="M34" s="27">
        <v>4.1050502751630349</v>
      </c>
      <c r="N34" s="27">
        <v>7.7599840004367984</v>
      </c>
      <c r="O34" s="27">
        <v>6.7142270666266297</v>
      </c>
      <c r="P34" s="27">
        <v>4.8330171760644935</v>
      </c>
      <c r="Q34" s="27">
        <v>5.0957817934553482</v>
      </c>
      <c r="R34" s="27">
        <v>5.9215024612680143</v>
      </c>
      <c r="S34" s="27">
        <v>5.205175730753183</v>
      </c>
      <c r="T34" s="27">
        <v>5.6387136786773269</v>
      </c>
      <c r="U34" s="27">
        <v>9.645111838732527</v>
      </c>
      <c r="V34" s="27">
        <v>3.4917661320815299</v>
      </c>
      <c r="W34" s="27">
        <v>4.3831423180758984</v>
      </c>
      <c r="X34" s="27">
        <v>4.4527343910045651</v>
      </c>
      <c r="Y34" s="27">
        <v>7.0716117358891477</v>
      </c>
      <c r="Z34" s="27">
        <v>4.103107698797885</v>
      </c>
      <c r="AA34" s="27">
        <v>4.6279312281860516</v>
      </c>
      <c r="AB34" s="27">
        <v>6.4743728065517496</v>
      </c>
      <c r="AC34" s="27">
        <v>5.8066737974768294</v>
      </c>
      <c r="AD34" s="27">
        <v>12.168958214589145</v>
      </c>
      <c r="AE34" s="27">
        <v>16.776247763932911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87.151435527322164</v>
      </c>
      <c r="D35" s="21">
        <f t="shared" si="13"/>
        <v>90.957527199554221</v>
      </c>
      <c r="E35" s="21">
        <f t="shared" si="13"/>
        <v>98.359914909001262</v>
      </c>
      <c r="F35" s="21">
        <f t="shared" si="13"/>
        <v>109.35795058937512</v>
      </c>
      <c r="G35" s="21">
        <f t="shared" si="13"/>
        <v>123.06049058585762</v>
      </c>
      <c r="H35" s="21">
        <f t="shared" si="13"/>
        <v>134.80579776891634</v>
      </c>
      <c r="I35" s="21">
        <f t="shared" si="13"/>
        <v>145.9616286246349</v>
      </c>
      <c r="J35" s="21">
        <f t="shared" si="13"/>
        <v>153.11092570448722</v>
      </c>
      <c r="K35" s="21">
        <f t="shared" si="13"/>
        <v>161.54907252776809</v>
      </c>
      <c r="L35" s="21">
        <f t="shared" si="13"/>
        <v>168.33860489533768</v>
      </c>
      <c r="M35" s="21">
        <f t="shared" si="13"/>
        <v>174.20656061327358</v>
      </c>
      <c r="N35" s="21">
        <f t="shared" si="13"/>
        <v>164.65956712118609</v>
      </c>
      <c r="O35" s="21">
        <f t="shared" si="13"/>
        <v>181.26778483614245</v>
      </c>
      <c r="P35" s="21">
        <f t="shared" si="13"/>
        <v>178.86055961873268</v>
      </c>
      <c r="Q35" s="21">
        <f t="shared" si="13"/>
        <v>176.41687030569909</v>
      </c>
      <c r="R35" s="21">
        <f t="shared" si="13"/>
        <v>198.46305467553682</v>
      </c>
      <c r="S35" s="21">
        <f t="shared" si="13"/>
        <v>205.14399313553102</v>
      </c>
      <c r="T35" s="21">
        <f t="shared" si="13"/>
        <v>216.68960733783402</v>
      </c>
      <c r="U35" s="21">
        <f t="shared" si="13"/>
        <v>232.21374834822177</v>
      </c>
      <c r="V35" s="21">
        <f t="shared" si="13"/>
        <v>245.03949855228001</v>
      </c>
      <c r="W35" s="21">
        <f t="shared" si="13"/>
        <v>249.32946536085652</v>
      </c>
      <c r="X35" s="21">
        <f t="shared" si="13"/>
        <v>267.50010822109647</v>
      </c>
      <c r="Y35" s="21">
        <f t="shared" si="13"/>
        <v>266.67371252618443</v>
      </c>
      <c r="Z35" s="21">
        <f t="shared" si="13"/>
        <v>288.74542859577542</v>
      </c>
      <c r="AA35" s="21">
        <f t="shared" si="13"/>
        <v>264.91960855470285</v>
      </c>
      <c r="AB35" s="21">
        <f t="shared" si="13"/>
        <v>303.15284858725096</v>
      </c>
      <c r="AC35" s="21">
        <f t="shared" si="13"/>
        <v>328.63860999031567</v>
      </c>
      <c r="AD35" s="21">
        <f t="shared" si="13"/>
        <v>338.97231582610613</v>
      </c>
      <c r="AE35" s="21">
        <f t="shared" si="13"/>
        <v>371.68738249844529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17.988546267405127</v>
      </c>
      <c r="D36" s="21">
        <f t="shared" si="14"/>
        <v>18.864258606015955</v>
      </c>
      <c r="E36" s="21">
        <f t="shared" si="14"/>
        <v>20.662786718969805</v>
      </c>
      <c r="F36" s="21">
        <f t="shared" si="14"/>
        <v>22.643738316239364</v>
      </c>
      <c r="G36" s="21">
        <f t="shared" si="14"/>
        <v>25.636507226194922</v>
      </c>
      <c r="H36" s="21">
        <f t="shared" si="14"/>
        <v>28.046778322393443</v>
      </c>
      <c r="I36" s="21">
        <f t="shared" si="14"/>
        <v>30.255268951588402</v>
      </c>
      <c r="J36" s="21">
        <f t="shared" si="14"/>
        <v>31.558229102056295</v>
      </c>
      <c r="K36" s="21">
        <f t="shared" si="14"/>
        <v>32.95198044715476</v>
      </c>
      <c r="L36" s="21">
        <f t="shared" si="14"/>
        <v>34.720200462658454</v>
      </c>
      <c r="M36" s="21">
        <f t="shared" si="14"/>
        <v>35.118944811881427</v>
      </c>
      <c r="N36" s="21">
        <f t="shared" si="14"/>
        <v>32.145639114985698</v>
      </c>
      <c r="O36" s="21">
        <f t="shared" si="14"/>
        <v>32.816023397598556</v>
      </c>
      <c r="P36" s="21">
        <f t="shared" si="14"/>
        <v>32.195306893309507</v>
      </c>
      <c r="Q36" s="21">
        <f t="shared" si="14"/>
        <v>31.827612709445905</v>
      </c>
      <c r="R36" s="21">
        <f t="shared" si="14"/>
        <v>33.847696420044969</v>
      </c>
      <c r="S36" s="21">
        <f t="shared" si="14"/>
        <v>34.224653938740161</v>
      </c>
      <c r="T36" s="21">
        <f t="shared" si="14"/>
        <v>35.275637598205826</v>
      </c>
      <c r="U36" s="21">
        <f t="shared" si="14"/>
        <v>36.935842557833944</v>
      </c>
      <c r="V36" s="21">
        <f t="shared" si="14"/>
        <v>41.941764664636224</v>
      </c>
      <c r="W36" s="21">
        <f t="shared" si="14"/>
        <v>48.590632804951113</v>
      </c>
      <c r="X36" s="21">
        <f t="shared" si="14"/>
        <v>48.232257387421178</v>
      </c>
      <c r="Y36" s="21">
        <f t="shared" si="14"/>
        <v>52.620180639645028</v>
      </c>
      <c r="Z36" s="21">
        <f t="shared" si="14"/>
        <v>59.966342811111616</v>
      </c>
      <c r="AA36" s="21">
        <f t="shared" si="14"/>
        <v>64.371471976319825</v>
      </c>
      <c r="AB36" s="21">
        <f t="shared" si="14"/>
        <v>68.914367498874995</v>
      </c>
      <c r="AC36" s="21">
        <f t="shared" si="14"/>
        <v>77.334719838379357</v>
      </c>
      <c r="AD36" s="21">
        <f t="shared" si="14"/>
        <v>83.495658194061178</v>
      </c>
      <c r="AE36" s="21">
        <f t="shared" si="14"/>
        <v>88.79297568194977</v>
      </c>
    </row>
    <row r="37" spans="1:31" x14ac:dyDescent="0.2">
      <c r="A37" s="13" t="s">
        <v>83</v>
      </c>
      <c r="B37" s="4" t="s">
        <v>84</v>
      </c>
      <c r="C37" s="27">
        <v>0.10293497423980265</v>
      </c>
      <c r="D37" s="27">
        <v>0.12617835551975803</v>
      </c>
      <c r="E37" s="27">
        <v>7.4710868399856745E-2</v>
      </c>
      <c r="F37" s="27">
        <v>9.7954249679812186E-2</v>
      </c>
      <c r="G37" s="27">
        <v>0.11455666487978036</v>
      </c>
      <c r="H37" s="27">
        <v>2.2526688166675872</v>
      </c>
      <c r="I37" s="27">
        <v>4.5513498816054403</v>
      </c>
      <c r="J37" s="27">
        <v>6.8116226620614686</v>
      </c>
      <c r="K37" s="27">
        <v>9.1463692174902302</v>
      </c>
      <c r="L37" s="27">
        <v>11.478047202996899</v>
      </c>
      <c r="M37" s="27">
        <v>13.449464050096243</v>
      </c>
      <c r="N37" s="27">
        <v>13.977632378582491</v>
      </c>
      <c r="O37" s="27">
        <v>15.959091611044249</v>
      </c>
      <c r="P37" s="27">
        <v>17.232220168263005</v>
      </c>
      <c r="Q37" s="27">
        <v>18.871566372963002</v>
      </c>
      <c r="R37" s="27">
        <v>21.662997920853137</v>
      </c>
      <c r="S37" s="27">
        <v>23.958674510312274</v>
      </c>
      <c r="T37" s="27">
        <v>26.948655847567011</v>
      </c>
      <c r="U37" s="27">
        <v>30.831788144075269</v>
      </c>
      <c r="V37" s="27">
        <v>36.089381401132499</v>
      </c>
      <c r="W37" s="27">
        <v>42.850764005243605</v>
      </c>
      <c r="X37" s="27">
        <v>43.484978609760965</v>
      </c>
      <c r="Y37" s="27">
        <v>48.36356663939106</v>
      </c>
      <c r="Z37" s="27">
        <v>55.926468357231464</v>
      </c>
      <c r="AA37" s="27">
        <v>60.77250157734882</v>
      </c>
      <c r="AB37" s="27">
        <v>65.720244309556833</v>
      </c>
      <c r="AC37" s="27">
        <v>74.347566433886087</v>
      </c>
      <c r="AD37" s="27">
        <v>80.866156512920895</v>
      </c>
      <c r="AE37" s="27">
        <v>86.533241627817958</v>
      </c>
    </row>
    <row r="38" spans="1:31" x14ac:dyDescent="0.2">
      <c r="A38" s="13" t="s">
        <v>85</v>
      </c>
      <c r="B38" s="4" t="s">
        <v>86</v>
      </c>
      <c r="C38" s="27">
        <v>17.885611293165326</v>
      </c>
      <c r="D38" s="27">
        <v>18.738080250496196</v>
      </c>
      <c r="E38" s="27">
        <v>20.588075850569947</v>
      </c>
      <c r="F38" s="27">
        <v>22.545784066559552</v>
      </c>
      <c r="G38" s="27">
        <v>25.521950561315141</v>
      </c>
      <c r="H38" s="27">
        <v>25.794109505725856</v>
      </c>
      <c r="I38" s="27">
        <v>25.703919069982962</v>
      </c>
      <c r="J38" s="27">
        <v>24.746606439994828</v>
      </c>
      <c r="K38" s="27">
        <v>23.805611229664528</v>
      </c>
      <c r="L38" s="27">
        <v>23.242153259661556</v>
      </c>
      <c r="M38" s="27">
        <v>21.669480761785184</v>
      </c>
      <c r="N38" s="27">
        <v>18.168006736403203</v>
      </c>
      <c r="O38" s="27">
        <v>16.856931786554309</v>
      </c>
      <c r="P38" s="27">
        <v>14.963086725046502</v>
      </c>
      <c r="Q38" s="27">
        <v>12.956046336482903</v>
      </c>
      <c r="R38" s="27">
        <v>12.184698499191828</v>
      </c>
      <c r="S38" s="27">
        <v>10.26597942842789</v>
      </c>
      <c r="T38" s="27">
        <v>8.3269817506388168</v>
      </c>
      <c r="U38" s="27">
        <v>6.1040544137586759</v>
      </c>
      <c r="V38" s="27">
        <v>5.8523832635037225</v>
      </c>
      <c r="W38" s="27">
        <v>5.7398687997075069</v>
      </c>
      <c r="X38" s="27">
        <v>4.7472787776602123</v>
      </c>
      <c r="Y38" s="27">
        <v>4.2566140002539701</v>
      </c>
      <c r="Z38" s="27">
        <v>4.0398744538801505</v>
      </c>
      <c r="AA38" s="27">
        <v>3.5989703989710033</v>
      </c>
      <c r="AB38" s="27">
        <v>3.1941231893181565</v>
      </c>
      <c r="AC38" s="27">
        <v>2.9871534044932675</v>
      </c>
      <c r="AD38" s="27">
        <v>2.6295016811402858</v>
      </c>
      <c r="AE38" s="27">
        <v>2.2597340541318069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20.567500218721488</v>
      </c>
      <c r="D39" s="21">
        <f t="shared" ref="D39:AE39" si="16">+D40+D41</f>
        <v>21.549599318023404</v>
      </c>
      <c r="E39" s="21">
        <f t="shared" si="16"/>
        <v>23.685620208673704</v>
      </c>
      <c r="F39" s="21">
        <f t="shared" si="16"/>
        <v>25.942171722350764</v>
      </c>
      <c r="G39" s="21">
        <f t="shared" si="16"/>
        <v>29.384267196289837</v>
      </c>
      <c r="H39" s="21">
        <f t="shared" si="16"/>
        <v>31.785627390495037</v>
      </c>
      <c r="I39" s="21">
        <f t="shared" si="16"/>
        <v>33.982444923499003</v>
      </c>
      <c r="J39" s="21">
        <f t="shared" si="16"/>
        <v>35.211243811064548</v>
      </c>
      <c r="K39" s="21">
        <f t="shared" si="16"/>
        <v>36.584629426476262</v>
      </c>
      <c r="L39" s="21">
        <f t="shared" si="16"/>
        <v>38.594119308557595</v>
      </c>
      <c r="M39" s="21">
        <f t="shared" si="16"/>
        <v>39.371483016325712</v>
      </c>
      <c r="N39" s="21">
        <f t="shared" si="16"/>
        <v>36.202105745489732</v>
      </c>
      <c r="O39" s="21">
        <f t="shared" si="16"/>
        <v>37.667045740754467</v>
      </c>
      <c r="P39" s="21">
        <f t="shared" si="16"/>
        <v>36.525530650836444</v>
      </c>
      <c r="Q39" s="21">
        <f t="shared" si="16"/>
        <v>35.754929329441175</v>
      </c>
      <c r="R39" s="21">
        <f t="shared" si="16"/>
        <v>37.688910494626874</v>
      </c>
      <c r="S39" s="21">
        <f t="shared" si="16"/>
        <v>38.775415484953434</v>
      </c>
      <c r="T39" s="21">
        <f t="shared" si="16"/>
        <v>39.339793694904685</v>
      </c>
      <c r="U39" s="21">
        <f t="shared" si="16"/>
        <v>42.438863920688981</v>
      </c>
      <c r="V39" s="21">
        <f t="shared" si="16"/>
        <v>46.273718376613715</v>
      </c>
      <c r="W39" s="21">
        <f t="shared" si="16"/>
        <v>50.404349168317722</v>
      </c>
      <c r="X39" s="21">
        <f t="shared" si="16"/>
        <v>52.38262087918423</v>
      </c>
      <c r="Y39" s="21">
        <f t="shared" si="16"/>
        <v>56.053479039192837</v>
      </c>
      <c r="Z39" s="21">
        <f t="shared" si="16"/>
        <v>61.559255416051208</v>
      </c>
      <c r="AA39" s="21">
        <f t="shared" si="16"/>
        <v>58.624477431272418</v>
      </c>
      <c r="AB39" s="21">
        <f t="shared" si="16"/>
        <v>65.593669329614983</v>
      </c>
      <c r="AC39" s="21">
        <f t="shared" si="16"/>
        <v>71.887509708736374</v>
      </c>
      <c r="AD39" s="21">
        <f t="shared" si="16"/>
        <v>76.381922846120915</v>
      </c>
      <c r="AE39" s="21">
        <f t="shared" si="16"/>
        <v>81.416182061058166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1.6296664720205569E-15</v>
      </c>
      <c r="H40" s="27">
        <v>2.0299310213565387</v>
      </c>
      <c r="I40" s="27">
        <v>4.2663353906157404</v>
      </c>
      <c r="J40" s="27">
        <v>6.5316358742647811</v>
      </c>
      <c r="K40" s="27">
        <v>8.9213128052092348</v>
      </c>
      <c r="L40" s="27">
        <v>11.560922829926849</v>
      </c>
      <c r="M40" s="27">
        <v>13.975760216260129</v>
      </c>
      <c r="N40" s="27">
        <v>14.859224558068046</v>
      </c>
      <c r="O40" s="27">
        <v>17.54619311660014</v>
      </c>
      <c r="P40" s="27">
        <v>19.080847308112329</v>
      </c>
      <c r="Q40" s="27">
        <v>20.761491260461515</v>
      </c>
      <c r="R40" s="27">
        <v>24.15739309396173</v>
      </c>
      <c r="S40" s="27">
        <v>27.285356104686123</v>
      </c>
      <c r="T40" s="27">
        <v>30.235883713765194</v>
      </c>
      <c r="U40" s="27">
        <v>35.56036550101031</v>
      </c>
      <c r="V40" s="27">
        <v>39.554632301165071</v>
      </c>
      <c r="W40" s="27">
        <v>43.770917312457712</v>
      </c>
      <c r="X40" s="27">
        <v>46.849625265122611</v>
      </c>
      <c r="Y40" s="27">
        <v>50.8481443036261</v>
      </c>
      <c r="Z40" s="27">
        <v>56.473331134865525</v>
      </c>
      <c r="AA40" s="27">
        <v>53.941512993384897</v>
      </c>
      <c r="AB40" s="27">
        <v>61.240584709085958</v>
      </c>
      <c r="AC40" s="27">
        <v>67.688055945474517</v>
      </c>
      <c r="AD40" s="27">
        <v>72.427054685700952</v>
      </c>
      <c r="AE40" s="27">
        <v>77.974692572760361</v>
      </c>
    </row>
    <row r="41" spans="1:31" x14ac:dyDescent="0.2">
      <c r="A41" s="13" t="s">
        <v>91</v>
      </c>
      <c r="B41" s="4" t="s">
        <v>92</v>
      </c>
      <c r="C41" s="27">
        <v>20.567500218721488</v>
      </c>
      <c r="D41" s="27">
        <v>21.549599318023404</v>
      </c>
      <c r="E41" s="27">
        <v>23.685620208673704</v>
      </c>
      <c r="F41" s="27">
        <v>25.942171722350764</v>
      </c>
      <c r="G41" s="27">
        <v>29.384267196289837</v>
      </c>
      <c r="H41" s="27">
        <v>29.755696369138498</v>
      </c>
      <c r="I41" s="27">
        <v>29.716109532883262</v>
      </c>
      <c r="J41" s="27">
        <v>28.679607936799769</v>
      </c>
      <c r="K41" s="27">
        <v>27.663316621267029</v>
      </c>
      <c r="L41" s="27">
        <v>27.033196478630742</v>
      </c>
      <c r="M41" s="27">
        <v>25.395722800065581</v>
      </c>
      <c r="N41" s="27">
        <v>21.342881187421685</v>
      </c>
      <c r="O41" s="27">
        <v>20.120852624154328</v>
      </c>
      <c r="P41" s="27">
        <v>17.444683342724119</v>
      </c>
      <c r="Q41" s="27">
        <v>14.993438068979659</v>
      </c>
      <c r="R41" s="27">
        <v>13.531517400665145</v>
      </c>
      <c r="S41" s="27">
        <v>11.49005938026731</v>
      </c>
      <c r="T41" s="27">
        <v>9.1039099811394877</v>
      </c>
      <c r="U41" s="27">
        <v>6.8784984196786727</v>
      </c>
      <c r="V41" s="27">
        <v>6.7190860754486463</v>
      </c>
      <c r="W41" s="27">
        <v>6.6334318558600085</v>
      </c>
      <c r="X41" s="27">
        <v>5.5329956140616172</v>
      </c>
      <c r="Y41" s="27">
        <v>5.2053347355667405</v>
      </c>
      <c r="Z41" s="27">
        <v>5.085924281185684</v>
      </c>
      <c r="AA41" s="27">
        <v>4.682964437887521</v>
      </c>
      <c r="AB41" s="27">
        <v>4.3530846205290246</v>
      </c>
      <c r="AC41" s="27">
        <v>4.1994537632618538</v>
      </c>
      <c r="AD41" s="27">
        <v>3.9548681604199651</v>
      </c>
      <c r="AE41" s="27">
        <v>3.4414894882978091</v>
      </c>
    </row>
    <row r="42" spans="1:31" x14ac:dyDescent="0.2">
      <c r="A42" s="13" t="s">
        <v>93</v>
      </c>
      <c r="B42" s="4" t="s">
        <v>94</v>
      </c>
      <c r="C42" s="27">
        <v>48.269564247382121</v>
      </c>
      <c r="D42" s="27">
        <v>50.216196722859856</v>
      </c>
      <c r="E42" s="27">
        <v>53.660276293794801</v>
      </c>
      <c r="F42" s="27">
        <v>60.410859870838969</v>
      </c>
      <c r="G42" s="27">
        <v>67.643563182075226</v>
      </c>
      <c r="H42" s="27">
        <v>74.586754630073585</v>
      </c>
      <c r="I42" s="27">
        <v>81.350061269495583</v>
      </c>
      <c r="J42" s="27">
        <v>85.990136538330205</v>
      </c>
      <c r="K42" s="27">
        <v>91.681933055209569</v>
      </c>
      <c r="L42" s="27">
        <v>94.709085728442318</v>
      </c>
      <c r="M42" s="27">
        <v>99.449169061924067</v>
      </c>
      <c r="N42" s="27">
        <v>96.088711986886452</v>
      </c>
      <c r="O42" s="27">
        <v>110.57951138877044</v>
      </c>
      <c r="P42" s="27">
        <v>109.9537469020635</v>
      </c>
      <c r="Q42" s="27">
        <v>108.69658914884369</v>
      </c>
      <c r="R42" s="27">
        <v>126.76976814010597</v>
      </c>
      <c r="S42" s="27">
        <v>131.9429816101561</v>
      </c>
      <c r="T42" s="27">
        <v>141.80190873010545</v>
      </c>
      <c r="U42" s="27">
        <v>152.44887750735288</v>
      </c>
      <c r="V42" s="27">
        <v>156.305870500042</v>
      </c>
      <c r="W42" s="27">
        <v>149.69784939578665</v>
      </c>
      <c r="X42" s="27">
        <v>166.23312100307479</v>
      </c>
      <c r="Y42" s="27">
        <v>157.19098440207125</v>
      </c>
      <c r="Z42" s="27">
        <v>166.26375387886057</v>
      </c>
      <c r="AA42" s="27">
        <v>140.80959426942255</v>
      </c>
      <c r="AB42" s="27">
        <v>167.47242985688709</v>
      </c>
      <c r="AC42" s="27">
        <v>178.15466677218555</v>
      </c>
      <c r="AD42" s="27">
        <v>177.82385066363042</v>
      </c>
      <c r="AE42" s="27">
        <v>200.2567530822204</v>
      </c>
    </row>
    <row r="43" spans="1:31" x14ac:dyDescent="0.2">
      <c r="A43" s="13" t="s">
        <v>95</v>
      </c>
      <c r="B43" s="4" t="s">
        <v>96</v>
      </c>
      <c r="C43" s="27">
        <v>0.32582479381342727</v>
      </c>
      <c r="D43" s="27">
        <v>0.32747255265499892</v>
      </c>
      <c r="E43" s="27">
        <v>0.35123168756295708</v>
      </c>
      <c r="F43" s="27">
        <v>0.36118067994602299</v>
      </c>
      <c r="G43" s="27">
        <v>0.39615298129763782</v>
      </c>
      <c r="H43" s="27">
        <v>0.38663742595427625</v>
      </c>
      <c r="I43" s="27">
        <v>0.37385348005189672</v>
      </c>
      <c r="J43" s="27">
        <v>0.35131625303618391</v>
      </c>
      <c r="K43" s="27">
        <v>0.33052959892752487</v>
      </c>
      <c r="L43" s="27">
        <v>0.31519939567930222</v>
      </c>
      <c r="M43" s="27">
        <v>0.26696372314236128</v>
      </c>
      <c r="N43" s="27">
        <v>0.22311027382419182</v>
      </c>
      <c r="O43" s="27">
        <v>0.20520430901898495</v>
      </c>
      <c r="P43" s="27">
        <v>0.18597517252322518</v>
      </c>
      <c r="Q43" s="27">
        <v>0.13773911796831223</v>
      </c>
      <c r="R43" s="27">
        <v>0.15667962075902644</v>
      </c>
      <c r="S43" s="27">
        <v>0.20094210168134827</v>
      </c>
      <c r="T43" s="27">
        <v>0.27226731461805986</v>
      </c>
      <c r="U43" s="27">
        <v>0.3901643623459628</v>
      </c>
      <c r="V43" s="27">
        <v>0.51814501098807286</v>
      </c>
      <c r="W43" s="27">
        <v>0.63663399180104174</v>
      </c>
      <c r="X43" s="27">
        <v>0.65210895141629432</v>
      </c>
      <c r="Y43" s="27">
        <v>0.80906844527531308</v>
      </c>
      <c r="Z43" s="27">
        <v>0.95607648975204551</v>
      </c>
      <c r="AA43" s="27">
        <v>1.1140648776880469</v>
      </c>
      <c r="AB43" s="27">
        <v>1.1723819018738373</v>
      </c>
      <c r="AC43" s="27">
        <v>1.2617136710143786</v>
      </c>
      <c r="AD43" s="27">
        <v>1.2708841222936051</v>
      </c>
      <c r="AE43" s="27">
        <v>1.2214716732169864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0.13317243630730841</v>
      </c>
      <c r="D46" s="27">
        <v>0.12956049689186297</v>
      </c>
      <c r="E46" s="27">
        <v>0.13978895717279954</v>
      </c>
      <c r="F46" s="27">
        <v>0.11865013925886399</v>
      </c>
      <c r="G46" s="27">
        <v>0.10092080810524064</v>
      </c>
      <c r="H46" s="27">
        <v>8.5919066359867027E-2</v>
      </c>
      <c r="I46" s="27">
        <v>0.10637598692174012</v>
      </c>
      <c r="J46" s="27">
        <v>9.5465629288741125E-2</v>
      </c>
      <c r="K46" s="27">
        <v>0.10842167897792743</v>
      </c>
      <c r="L46" s="27">
        <v>0.13501567570836245</v>
      </c>
      <c r="M46" s="27">
        <v>0.13228808630011271</v>
      </c>
      <c r="N46" s="27">
        <v>0.12683290748361323</v>
      </c>
      <c r="O46" s="27">
        <v>0.13706136776454977</v>
      </c>
      <c r="P46" s="27">
        <v>0.13774326511661222</v>
      </c>
      <c r="Q46" s="27">
        <v>0.13013160904356857</v>
      </c>
      <c r="R46" s="27">
        <v>0.12398078147678457</v>
      </c>
      <c r="S46" s="27">
        <v>0.13452370352210113</v>
      </c>
      <c r="T46" s="27">
        <v>0.14218863816709773</v>
      </c>
      <c r="U46" s="27">
        <v>0.33110050764702276</v>
      </c>
      <c r="V46" s="27">
        <v>0.31842159162827688</v>
      </c>
      <c r="W46" s="27">
        <v>0.31620081442692788</v>
      </c>
      <c r="X46" s="27">
        <v>0.32779500722800231</v>
      </c>
      <c r="Y46" s="27">
        <v>0.3312388421076487</v>
      </c>
      <c r="Z46" s="27">
        <v>0.31302378364064476</v>
      </c>
      <c r="AA46" s="27">
        <v>0.91323393142750586</v>
      </c>
      <c r="AB46" s="27">
        <v>0</v>
      </c>
      <c r="AC46" s="27">
        <v>0.2090343543348393</v>
      </c>
      <c r="AD46" s="27">
        <v>0.21093925335129657</v>
      </c>
      <c r="AE46" s="27">
        <v>8.8417844905037124E-3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0</v>
      </c>
      <c r="D47" s="21">
        <f t="shared" ref="D47:AE47" si="18">+D49</f>
        <v>0</v>
      </c>
      <c r="E47" s="21">
        <f t="shared" si="18"/>
        <v>0</v>
      </c>
      <c r="F47" s="21">
        <f t="shared" si="18"/>
        <v>0</v>
      </c>
      <c r="G47" s="21">
        <f t="shared" si="18"/>
        <v>0</v>
      </c>
      <c r="H47" s="21">
        <f t="shared" si="18"/>
        <v>0</v>
      </c>
      <c r="I47" s="21">
        <f t="shared" si="18"/>
        <v>0</v>
      </c>
      <c r="J47" s="21">
        <f t="shared" si="18"/>
        <v>0</v>
      </c>
      <c r="K47" s="21">
        <f t="shared" si="18"/>
        <v>0</v>
      </c>
      <c r="L47" s="21">
        <f t="shared" si="18"/>
        <v>0</v>
      </c>
      <c r="M47" s="21">
        <f t="shared" si="18"/>
        <v>0</v>
      </c>
      <c r="N47" s="21">
        <f t="shared" si="18"/>
        <v>0</v>
      </c>
      <c r="O47" s="21">
        <f t="shared" si="18"/>
        <v>0</v>
      </c>
      <c r="P47" s="21">
        <f t="shared" si="18"/>
        <v>0</v>
      </c>
      <c r="Q47" s="21">
        <f t="shared" si="18"/>
        <v>0</v>
      </c>
      <c r="R47" s="21">
        <f t="shared" si="18"/>
        <v>0</v>
      </c>
      <c r="S47" s="21">
        <f t="shared" si="18"/>
        <v>0</v>
      </c>
      <c r="T47" s="21">
        <f t="shared" si="18"/>
        <v>0</v>
      </c>
      <c r="U47" s="21">
        <f t="shared" si="18"/>
        <v>0</v>
      </c>
      <c r="V47" s="21">
        <f t="shared" si="18"/>
        <v>0</v>
      </c>
      <c r="W47" s="21">
        <f t="shared" si="18"/>
        <v>0</v>
      </c>
      <c r="X47" s="21">
        <f t="shared" si="18"/>
        <v>0</v>
      </c>
      <c r="Y47" s="21">
        <f t="shared" si="18"/>
        <v>0</v>
      </c>
      <c r="Z47" s="21">
        <f t="shared" si="18"/>
        <v>0</v>
      </c>
      <c r="AA47" s="21">
        <f t="shared" si="18"/>
        <v>3.1749516242684477</v>
      </c>
      <c r="AB47" s="21">
        <f t="shared" si="18"/>
        <v>2.5165792764633097</v>
      </c>
      <c r="AC47" s="21">
        <f t="shared" si="18"/>
        <v>0.3634672693166599</v>
      </c>
      <c r="AD47" s="21">
        <f t="shared" si="18"/>
        <v>1.034124963706988</v>
      </c>
      <c r="AE47" s="21">
        <f t="shared" si="18"/>
        <v>2.1199410226944102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3.1749516242684477</v>
      </c>
      <c r="AB49" s="27">
        <v>2.5165792764633097</v>
      </c>
      <c r="AC49" s="27">
        <v>0.3634672693166599</v>
      </c>
      <c r="AD49" s="27">
        <v>1.034124963706988</v>
      </c>
      <c r="AE49" s="27">
        <v>2.1199410226944102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9.4905016288408159</v>
      </c>
      <c r="D50" s="21">
        <f t="shared" ref="D50:AE50" si="20">+D51+D52</f>
        <v>10.268219554704064</v>
      </c>
      <c r="E50" s="21">
        <f t="shared" si="20"/>
        <v>11.708605991184228</v>
      </c>
      <c r="F50" s="21">
        <f t="shared" si="20"/>
        <v>13.145115826489427</v>
      </c>
      <c r="G50" s="21">
        <f t="shared" si="20"/>
        <v>15.394138215467812</v>
      </c>
      <c r="H50" s="21">
        <f t="shared" si="20"/>
        <v>17.153229609181434</v>
      </c>
      <c r="I50" s="21">
        <f t="shared" si="20"/>
        <v>18.88976834348011</v>
      </c>
      <c r="J50" s="21">
        <f t="shared" si="20"/>
        <v>20.163422341915805</v>
      </c>
      <c r="K50" s="21">
        <f t="shared" si="20"/>
        <v>21.555880899912616</v>
      </c>
      <c r="L50" s="21">
        <f t="shared" si="20"/>
        <v>23.684246286383452</v>
      </c>
      <c r="M50" s="21">
        <f t="shared" si="20"/>
        <v>24.978034171333231</v>
      </c>
      <c r="N50" s="21">
        <f t="shared" si="20"/>
        <v>23.87148276882343</v>
      </c>
      <c r="O50" s="21">
        <f t="shared" si="20"/>
        <v>23.255447648684296</v>
      </c>
      <c r="P50" s="21">
        <f t="shared" si="20"/>
        <v>22.132016540947468</v>
      </c>
      <c r="Q50" s="21">
        <f t="shared" si="20"/>
        <v>21.442361361673115</v>
      </c>
      <c r="R50" s="21">
        <f t="shared" si="20"/>
        <v>22.605932495662131</v>
      </c>
      <c r="S50" s="21">
        <f t="shared" si="20"/>
        <v>21.029482215755877</v>
      </c>
      <c r="T50" s="21">
        <f t="shared" si="20"/>
        <v>19.727319843529276</v>
      </c>
      <c r="U50" s="21">
        <f t="shared" si="20"/>
        <v>22.272595640892529</v>
      </c>
      <c r="V50" s="21">
        <f t="shared" si="20"/>
        <v>25.329895518411384</v>
      </c>
      <c r="W50" s="21">
        <f t="shared" si="20"/>
        <v>27.664443137885968</v>
      </c>
      <c r="X50" s="21">
        <f t="shared" si="20"/>
        <v>26.837821419414137</v>
      </c>
      <c r="Y50" s="21">
        <f t="shared" si="20"/>
        <v>27.249816094675257</v>
      </c>
      <c r="Z50" s="21">
        <f t="shared" si="20"/>
        <v>30.498766829126716</v>
      </c>
      <c r="AA50" s="21">
        <f t="shared" si="20"/>
        <v>31.592280708992842</v>
      </c>
      <c r="AB50" s="21">
        <f t="shared" si="20"/>
        <v>32.24064149484358</v>
      </c>
      <c r="AC50" s="21">
        <f t="shared" si="20"/>
        <v>35.492382947592134</v>
      </c>
      <c r="AD50" s="21">
        <f t="shared" si="20"/>
        <v>35.789381613269065</v>
      </c>
      <c r="AE50" s="21">
        <f t="shared" si="20"/>
        <v>34.415610194643556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9.4905016288408159</v>
      </c>
      <c r="D52" s="27">
        <v>10.268219554704064</v>
      </c>
      <c r="E52" s="27">
        <v>11.708605991184228</v>
      </c>
      <c r="F52" s="27">
        <v>13.145115826489427</v>
      </c>
      <c r="G52" s="27">
        <v>15.394138215467812</v>
      </c>
      <c r="H52" s="27">
        <v>17.153229609181434</v>
      </c>
      <c r="I52" s="27">
        <v>18.88976834348011</v>
      </c>
      <c r="J52" s="27">
        <v>20.163422341915805</v>
      </c>
      <c r="K52" s="27">
        <v>21.555880899912616</v>
      </c>
      <c r="L52" s="27">
        <v>23.684246286383452</v>
      </c>
      <c r="M52" s="27">
        <v>24.978034171333231</v>
      </c>
      <c r="N52" s="27">
        <v>23.87148276882343</v>
      </c>
      <c r="O52" s="27">
        <v>23.255447648684296</v>
      </c>
      <c r="P52" s="27">
        <v>22.132016540947468</v>
      </c>
      <c r="Q52" s="27">
        <v>21.442361361673115</v>
      </c>
      <c r="R52" s="27">
        <v>22.605932495662131</v>
      </c>
      <c r="S52" s="27">
        <v>21.029482215755877</v>
      </c>
      <c r="T52" s="27">
        <v>19.727319843529276</v>
      </c>
      <c r="U52" s="27">
        <v>22.272595640892529</v>
      </c>
      <c r="V52" s="27">
        <v>25.329895518411384</v>
      </c>
      <c r="W52" s="27">
        <v>27.664443137885968</v>
      </c>
      <c r="X52" s="27">
        <v>26.837821419414137</v>
      </c>
      <c r="Y52" s="27">
        <v>27.249816094675257</v>
      </c>
      <c r="Z52" s="27">
        <v>30.498766829126716</v>
      </c>
      <c r="AA52" s="27">
        <v>31.592280708992842</v>
      </c>
      <c r="AB52" s="27">
        <v>32.24064149484358</v>
      </c>
      <c r="AC52" s="27">
        <v>35.492382947592134</v>
      </c>
      <c r="AD52" s="27">
        <v>35.789381613269065</v>
      </c>
      <c r="AE52" s="27">
        <v>34.415610194643556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43.04438872419081</v>
      </c>
      <c r="D53" s="21">
        <f t="shared" si="21"/>
        <v>49.098754046968551</v>
      </c>
      <c r="E53" s="21">
        <f t="shared" si="21"/>
        <v>55.867799535573468</v>
      </c>
      <c r="F53" s="21">
        <f t="shared" si="21"/>
        <v>58.504005175099479</v>
      </c>
      <c r="G53" s="21">
        <f t="shared" si="21"/>
        <v>62.256348841883799</v>
      </c>
      <c r="H53" s="21">
        <f t="shared" si="21"/>
        <v>58.694091803824108</v>
      </c>
      <c r="I53" s="21">
        <f t="shared" si="21"/>
        <v>66.152197235916418</v>
      </c>
      <c r="J53" s="21">
        <f t="shared" si="21"/>
        <v>81.979786218296212</v>
      </c>
      <c r="K53" s="21">
        <f t="shared" si="21"/>
        <v>66.390655150099633</v>
      </c>
      <c r="L53" s="21">
        <f t="shared" si="21"/>
        <v>64.564691262647813</v>
      </c>
      <c r="M53" s="21">
        <f t="shared" si="21"/>
        <v>77.040640733759759</v>
      </c>
      <c r="N53" s="21">
        <f t="shared" si="21"/>
        <v>74.890440094744505</v>
      </c>
      <c r="O53" s="21">
        <f t="shared" si="21"/>
        <v>76.958862748632299</v>
      </c>
      <c r="P53" s="21">
        <f t="shared" si="21"/>
        <v>65.760302997365841</v>
      </c>
      <c r="Q53" s="21">
        <f t="shared" si="21"/>
        <v>81.99897034620119</v>
      </c>
      <c r="R53" s="21">
        <f t="shared" si="21"/>
        <v>70.590979312961551</v>
      </c>
      <c r="S53" s="21">
        <f t="shared" si="21"/>
        <v>63.890390826774478</v>
      </c>
      <c r="T53" s="21">
        <f t="shared" si="21"/>
        <v>67.77500429349324</v>
      </c>
      <c r="U53" s="21">
        <f t="shared" si="21"/>
        <v>72.88102076374156</v>
      </c>
      <c r="V53" s="21">
        <f t="shared" si="21"/>
        <v>75.849230634827677</v>
      </c>
      <c r="W53" s="21">
        <f t="shared" si="21"/>
        <v>102.90085615824816</v>
      </c>
      <c r="X53" s="21">
        <f t="shared" si="21"/>
        <v>108.74873616993929</v>
      </c>
      <c r="Y53" s="21">
        <f t="shared" si="21"/>
        <v>94.739346065201161</v>
      </c>
      <c r="Z53" s="21">
        <f t="shared" si="21"/>
        <v>79.833730827765265</v>
      </c>
      <c r="AA53" s="21">
        <f t="shared" si="21"/>
        <v>77.21086284282066</v>
      </c>
      <c r="AB53" s="21">
        <f t="shared" si="21"/>
        <v>68.751014326101085</v>
      </c>
      <c r="AC53" s="21">
        <f t="shared" si="21"/>
        <v>89.280141682209376</v>
      </c>
      <c r="AD53" s="21">
        <f t="shared" si="21"/>
        <v>104.56890899987283</v>
      </c>
      <c r="AE53" s="21">
        <f t="shared" si="21"/>
        <v>107.23136374726926</v>
      </c>
    </row>
    <row r="54" spans="1:31" x14ac:dyDescent="0.2">
      <c r="A54" s="13" t="s">
        <v>117</v>
      </c>
      <c r="B54" s="4" t="s">
        <v>118</v>
      </c>
      <c r="C54" s="27">
        <v>5.1304516354584679</v>
      </c>
      <c r="D54" s="27">
        <v>5.0294285292144503</v>
      </c>
      <c r="E54" s="27">
        <v>5.715249372033484</v>
      </c>
      <c r="F54" s="27">
        <v>2.8841808612147619</v>
      </c>
      <c r="G54" s="27">
        <v>6.2800382786568054</v>
      </c>
      <c r="H54" s="27">
        <v>6.2137277405538693</v>
      </c>
      <c r="I54" s="27">
        <v>6.6722034229627569</v>
      </c>
      <c r="J54" s="27">
        <v>11.932080683370495</v>
      </c>
      <c r="K54" s="27">
        <v>6.9255360118341818</v>
      </c>
      <c r="L54" s="27">
        <v>7.6112855715667598</v>
      </c>
      <c r="M54" s="27">
        <v>7.903797135805271</v>
      </c>
      <c r="N54" s="27">
        <v>6.8782119273674729</v>
      </c>
      <c r="O54" s="27">
        <v>8.0747293472587565</v>
      </c>
      <c r="P54" s="27">
        <v>13.843423860007778</v>
      </c>
      <c r="Q54" s="27">
        <v>16.132737867615123</v>
      </c>
      <c r="R54" s="27">
        <v>13.81686824594137</v>
      </c>
      <c r="S54" s="27">
        <v>14.062053850319804</v>
      </c>
      <c r="T54" s="27">
        <v>16.024537574689159</v>
      </c>
      <c r="U54" s="27">
        <v>22.186236109756816</v>
      </c>
      <c r="V54" s="27">
        <v>20.943718897012364</v>
      </c>
      <c r="W54" s="27">
        <v>26.583012777218958</v>
      </c>
      <c r="X54" s="27">
        <v>26.391995065665199</v>
      </c>
      <c r="Y54" s="27">
        <v>26.720613700855587</v>
      </c>
      <c r="Z54" s="27">
        <v>19.839219409557078</v>
      </c>
      <c r="AA54" s="27">
        <v>20.321329285544248</v>
      </c>
      <c r="AB54" s="27">
        <v>19.22051190509799</v>
      </c>
      <c r="AC54" s="27">
        <v>27.902451954453909</v>
      </c>
      <c r="AD54" s="27">
        <v>33.382129945358756</v>
      </c>
      <c r="AE54" s="27">
        <v>34.65983172102375</v>
      </c>
    </row>
    <row r="55" spans="1:31" x14ac:dyDescent="0.2">
      <c r="A55" s="13" t="s">
        <v>119</v>
      </c>
      <c r="B55" s="4" t="s">
        <v>120</v>
      </c>
      <c r="C55" s="27">
        <v>26.337495649911745</v>
      </c>
      <c r="D55" s="27">
        <v>27.947101394548202</v>
      </c>
      <c r="E55" s="27">
        <v>32.962229623641981</v>
      </c>
      <c r="F55" s="27">
        <v>38.510895867608077</v>
      </c>
      <c r="G55" s="27">
        <v>38.762082753517042</v>
      </c>
      <c r="H55" s="27">
        <v>37.853594904833642</v>
      </c>
      <c r="I55" s="27">
        <v>33.957955892038399</v>
      </c>
      <c r="J55" s="27">
        <v>34.591967899084665</v>
      </c>
      <c r="K55" s="27">
        <v>32.004666369429316</v>
      </c>
      <c r="L55" s="27">
        <v>35.725060512447875</v>
      </c>
      <c r="M55" s="27">
        <v>37.872961840283075</v>
      </c>
      <c r="N55" s="27">
        <v>38.960040974793024</v>
      </c>
      <c r="O55" s="27">
        <v>36.34114392568933</v>
      </c>
      <c r="P55" s="27">
        <v>31.81606097796546</v>
      </c>
      <c r="Q55" s="27">
        <v>34.577419322082385</v>
      </c>
      <c r="R55" s="27">
        <v>33.943008514449467</v>
      </c>
      <c r="S55" s="27">
        <v>34.748937452862236</v>
      </c>
      <c r="T55" s="27">
        <v>37.70491482220492</v>
      </c>
      <c r="U55" s="27">
        <v>35.44477422443773</v>
      </c>
      <c r="V55" s="27">
        <v>37.79178420272774</v>
      </c>
      <c r="W55" s="27">
        <v>38.518021129764747</v>
      </c>
      <c r="X55" s="27">
        <v>38.37051915756544</v>
      </c>
      <c r="Y55" s="27">
        <v>38.080903697321929</v>
      </c>
      <c r="Z55" s="27">
        <v>39.817720906965114</v>
      </c>
      <c r="AA55" s="27">
        <v>36.183199984730834</v>
      </c>
      <c r="AB55" s="27">
        <v>33.16836028245946</v>
      </c>
      <c r="AC55" s="27">
        <v>39.692596877559588</v>
      </c>
      <c r="AD55" s="27">
        <v>45.551004993779742</v>
      </c>
      <c r="AE55" s="27">
        <v>46.612627856401033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11.576441438820602</v>
      </c>
      <c r="D56" s="21">
        <f t="shared" si="22"/>
        <v>16.1222241232059</v>
      </c>
      <c r="E56" s="21">
        <f t="shared" si="22"/>
        <v>17.190320539898</v>
      </c>
      <c r="F56" s="21">
        <f t="shared" si="22"/>
        <v>17.108928446276643</v>
      </c>
      <c r="G56" s="21">
        <f t="shared" si="22"/>
        <v>17.214227809709953</v>
      </c>
      <c r="H56" s="21">
        <f t="shared" si="22"/>
        <v>14.626769158436598</v>
      </c>
      <c r="I56" s="21">
        <f t="shared" si="22"/>
        <v>25.522037920915253</v>
      </c>
      <c r="J56" s="21">
        <f t="shared" si="22"/>
        <v>35.455737635841054</v>
      </c>
      <c r="K56" s="21">
        <f t="shared" si="22"/>
        <v>27.460452768836127</v>
      </c>
      <c r="L56" s="21">
        <f t="shared" si="22"/>
        <v>21.228345178633184</v>
      </c>
      <c r="M56" s="21">
        <f t="shared" si="22"/>
        <v>31.263881757671417</v>
      </c>
      <c r="N56" s="21">
        <f t="shared" si="22"/>
        <v>29.052187192584007</v>
      </c>
      <c r="O56" s="21">
        <f t="shared" si="22"/>
        <v>32.542989475684209</v>
      </c>
      <c r="P56" s="21">
        <f t="shared" si="22"/>
        <v>20.100818159392599</v>
      </c>
      <c r="Q56" s="21">
        <f t="shared" si="22"/>
        <v>31.288813156503682</v>
      </c>
      <c r="R56" s="21">
        <f t="shared" si="22"/>
        <v>22.831102552570716</v>
      </c>
      <c r="S56" s="21">
        <f t="shared" si="22"/>
        <v>15.079399523592434</v>
      </c>
      <c r="T56" s="21">
        <f t="shared" si="22"/>
        <v>14.045551896599168</v>
      </c>
      <c r="U56" s="21">
        <f t="shared" si="22"/>
        <v>15.250010429547016</v>
      </c>
      <c r="V56" s="21">
        <f t="shared" si="22"/>
        <v>17.113727535087573</v>
      </c>
      <c r="W56" s="21">
        <f t="shared" si="22"/>
        <v>37.799822251264459</v>
      </c>
      <c r="X56" s="21">
        <f t="shared" si="22"/>
        <v>43.986221946708646</v>
      </c>
      <c r="Y56" s="21">
        <f t="shared" si="22"/>
        <v>29.937828667023652</v>
      </c>
      <c r="Z56" s="21">
        <f t="shared" si="22"/>
        <v>20.176790511243063</v>
      </c>
      <c r="AA56" s="21">
        <f t="shared" si="22"/>
        <v>20.706333572545571</v>
      </c>
      <c r="AB56" s="21">
        <f t="shared" si="22"/>
        <v>16.362142138543625</v>
      </c>
      <c r="AC56" s="21">
        <f t="shared" si="22"/>
        <v>21.685092850195879</v>
      </c>
      <c r="AD56" s="21">
        <f t="shared" si="22"/>
        <v>25.635774060734327</v>
      </c>
      <c r="AE56" s="21">
        <f t="shared" si="22"/>
        <v>25.958904169844473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1.0171959461427353</v>
      </c>
      <c r="D58" s="27">
        <v>1.1828634894880166</v>
      </c>
      <c r="E58" s="27">
        <v>1.1339500000605687</v>
      </c>
      <c r="F58" s="27">
        <v>1.2239975822114115</v>
      </c>
      <c r="G58" s="27">
        <v>1.3197207245427574</v>
      </c>
      <c r="H58" s="27">
        <v>1.372320668309098</v>
      </c>
      <c r="I58" s="27">
        <v>1.8319328787090334</v>
      </c>
      <c r="J58" s="27">
        <v>1.8954628862554423</v>
      </c>
      <c r="K58" s="27">
        <v>1.8516433270891137</v>
      </c>
      <c r="L58" s="27">
        <v>1.8248690972386896</v>
      </c>
      <c r="M58" s="27">
        <v>1.6940545171956034</v>
      </c>
      <c r="N58" s="27">
        <v>1.5739147719776594</v>
      </c>
      <c r="O58" s="27">
        <v>1.4998085153446437</v>
      </c>
      <c r="P58" s="27">
        <v>1.1853380009761756</v>
      </c>
      <c r="Q58" s="27">
        <v>1.2193013373286206</v>
      </c>
      <c r="R58" s="27">
        <v>1.3032406566994088</v>
      </c>
      <c r="S58" s="27">
        <v>1.349863246360232</v>
      </c>
      <c r="T58" s="27">
        <v>1.1900503787519396</v>
      </c>
      <c r="U58" s="27">
        <v>1.4473367498498504</v>
      </c>
      <c r="V58" s="27">
        <v>1.2735455461372827</v>
      </c>
      <c r="W58" s="27">
        <v>1.4268594213771109</v>
      </c>
      <c r="X58" s="27">
        <v>1.680345153250504</v>
      </c>
      <c r="Y58" s="27">
        <v>1.767901442075436</v>
      </c>
      <c r="Z58" s="27">
        <v>1.6480899196956038</v>
      </c>
      <c r="AA58" s="27">
        <v>1.4519535513918715</v>
      </c>
      <c r="AB58" s="27">
        <v>1.6914949841856859</v>
      </c>
      <c r="AC58" s="27">
        <v>1.5943300100187361</v>
      </c>
      <c r="AD58" s="27">
        <v>1.5092305108540203</v>
      </c>
      <c r="AE58" s="27">
        <v>1.3989716888833512</v>
      </c>
    </row>
    <row r="59" spans="1:31" x14ac:dyDescent="0.2">
      <c r="A59" s="13" t="s">
        <v>127</v>
      </c>
      <c r="B59" s="4" t="s">
        <v>128</v>
      </c>
      <c r="C59" s="27">
        <v>10.559245492677867</v>
      </c>
      <c r="D59" s="27">
        <v>14.939360633717882</v>
      </c>
      <c r="E59" s="27">
        <v>16.056370539837431</v>
      </c>
      <c r="F59" s="27">
        <v>15.884930864065231</v>
      </c>
      <c r="G59" s="27">
        <v>15.894507085167195</v>
      </c>
      <c r="H59" s="27">
        <v>13.254448490127501</v>
      </c>
      <c r="I59" s="27">
        <v>23.69010504220622</v>
      </c>
      <c r="J59" s="27">
        <v>33.560274749585609</v>
      </c>
      <c r="K59" s="27">
        <v>25.608809441747013</v>
      </c>
      <c r="L59" s="27">
        <v>19.403476081394494</v>
      </c>
      <c r="M59" s="27">
        <v>29.569827240475814</v>
      </c>
      <c r="N59" s="27">
        <v>27.478272420606348</v>
      </c>
      <c r="O59" s="27">
        <v>31.043180960339562</v>
      </c>
      <c r="P59" s="27">
        <v>18.915480158416422</v>
      </c>
      <c r="Q59" s="27">
        <v>30.069511819175062</v>
      </c>
      <c r="R59" s="27">
        <v>21.527861895871307</v>
      </c>
      <c r="S59" s="27">
        <v>13.729536277232201</v>
      </c>
      <c r="T59" s="27">
        <v>12.855501517847228</v>
      </c>
      <c r="U59" s="27">
        <v>13.802673679697167</v>
      </c>
      <c r="V59" s="27">
        <v>15.840181988950292</v>
      </c>
      <c r="W59" s="27">
        <v>36.372962829887349</v>
      </c>
      <c r="X59" s="27">
        <v>42.30587679345814</v>
      </c>
      <c r="Y59" s="27">
        <v>28.169927224948214</v>
      </c>
      <c r="Z59" s="27">
        <v>18.528700591547459</v>
      </c>
      <c r="AA59" s="27">
        <v>19.2543800211537</v>
      </c>
      <c r="AB59" s="27">
        <v>14.67064715435794</v>
      </c>
      <c r="AC59" s="27">
        <v>20.090762840177142</v>
      </c>
      <c r="AD59" s="27">
        <v>24.126543549880306</v>
      </c>
      <c r="AE59" s="27">
        <v>24.559932480961123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0.11033126340227814</v>
      </c>
      <c r="X60" s="21">
        <f t="shared" si="23"/>
        <v>0.11698938820045535</v>
      </c>
      <c r="Y60" s="21">
        <f t="shared" si="23"/>
        <v>0.71213918404568199</v>
      </c>
      <c r="Z60" s="21">
        <f t="shared" si="23"/>
        <v>0.57875243655874076</v>
      </c>
      <c r="AA60" s="21">
        <f t="shared" si="23"/>
        <v>0.65581643811238088</v>
      </c>
      <c r="AB60" s="21">
        <f t="shared" si="23"/>
        <v>0.48947467459208782</v>
      </c>
      <c r="AC60" s="21">
        <f t="shared" si="23"/>
        <v>3.9128387869582178E-2</v>
      </c>
      <c r="AD60" s="21">
        <f t="shared" si="23"/>
        <v>9.327693770325178E-2</v>
      </c>
      <c r="AE60" s="21">
        <f t="shared" si="23"/>
        <v>3.6767721578296983E-2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0.11033126340227814</v>
      </c>
      <c r="X62" s="21">
        <f t="shared" si="24"/>
        <v>0.11698938820045535</v>
      </c>
      <c r="Y62" s="21">
        <f t="shared" si="24"/>
        <v>0.71213918404568199</v>
      </c>
      <c r="Z62" s="21">
        <f t="shared" si="24"/>
        <v>0.57875243655874076</v>
      </c>
      <c r="AA62" s="21">
        <f t="shared" si="24"/>
        <v>0.65581643811238088</v>
      </c>
      <c r="AB62" s="21">
        <f t="shared" si="24"/>
        <v>0.48947467459208782</v>
      </c>
      <c r="AC62" s="21">
        <f t="shared" si="24"/>
        <v>3.9128387869582178E-2</v>
      </c>
      <c r="AD62" s="21">
        <f t="shared" si="24"/>
        <v>9.327693770325178E-2</v>
      </c>
      <c r="AE62" s="21">
        <f t="shared" si="24"/>
        <v>3.6767721578296983E-2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0.11033126340227814</v>
      </c>
      <c r="X63" s="27">
        <v>0.11698938820045535</v>
      </c>
      <c r="Y63" s="27">
        <v>0.71213918404568199</v>
      </c>
      <c r="Z63" s="27">
        <v>0.57875243655874076</v>
      </c>
      <c r="AA63" s="27">
        <v>0.65581643811238088</v>
      </c>
      <c r="AB63" s="27">
        <v>0.48947467459208782</v>
      </c>
      <c r="AC63" s="27">
        <v>3.9128387869582178E-2</v>
      </c>
      <c r="AD63" s="27">
        <v>9.327693770325178E-2</v>
      </c>
      <c r="AE63" s="27">
        <v>3.6767721578296983E-2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0</v>
      </c>
      <c r="D67" s="21">
        <f t="shared" si="25"/>
        <v>0</v>
      </c>
      <c r="E67" s="21">
        <f t="shared" si="25"/>
        <v>0</v>
      </c>
      <c r="F67" s="21">
        <f t="shared" si="25"/>
        <v>0</v>
      </c>
      <c r="G67" s="21">
        <f t="shared" si="25"/>
        <v>0</v>
      </c>
      <c r="H67" s="21">
        <f t="shared" si="25"/>
        <v>0</v>
      </c>
      <c r="I67" s="21">
        <f t="shared" si="25"/>
        <v>0</v>
      </c>
      <c r="J67" s="21">
        <f t="shared" si="25"/>
        <v>0</v>
      </c>
      <c r="K67" s="21">
        <f t="shared" si="25"/>
        <v>0</v>
      </c>
      <c r="L67" s="21">
        <f t="shared" si="25"/>
        <v>0</v>
      </c>
      <c r="M67" s="21">
        <f t="shared" si="25"/>
        <v>0</v>
      </c>
      <c r="N67" s="21">
        <f t="shared" si="25"/>
        <v>0</v>
      </c>
      <c r="O67" s="21">
        <f t="shared" si="25"/>
        <v>0</v>
      </c>
      <c r="P67" s="21">
        <f t="shared" si="25"/>
        <v>0</v>
      </c>
      <c r="Q67" s="21">
        <f t="shared" si="25"/>
        <v>0</v>
      </c>
      <c r="R67" s="21">
        <f t="shared" si="25"/>
        <v>0</v>
      </c>
      <c r="S67" s="21">
        <f t="shared" si="25"/>
        <v>0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5"/>
        <v>0</v>
      </c>
      <c r="Z67" s="21">
        <f t="shared" si="25"/>
        <v>0</v>
      </c>
      <c r="AA67" s="21">
        <f t="shared" si="25"/>
        <v>0</v>
      </c>
      <c r="AB67" s="21">
        <f t="shared" si="25"/>
        <v>0</v>
      </c>
      <c r="AC67" s="21">
        <f t="shared" si="25"/>
        <v>0</v>
      </c>
      <c r="AD67" s="21">
        <f t="shared" si="25"/>
        <v>0</v>
      </c>
      <c r="AE67" s="21">
        <f t="shared" si="25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0</v>
      </c>
      <c r="D80" s="21">
        <f t="shared" si="31"/>
        <v>0</v>
      </c>
      <c r="E80" s="21">
        <f t="shared" si="31"/>
        <v>0</v>
      </c>
      <c r="F80" s="21">
        <f t="shared" si="31"/>
        <v>0</v>
      </c>
      <c r="G80" s="21">
        <f t="shared" si="31"/>
        <v>0</v>
      </c>
      <c r="H80" s="21">
        <f t="shared" si="31"/>
        <v>0</v>
      </c>
      <c r="I80" s="21">
        <f t="shared" si="31"/>
        <v>0</v>
      </c>
      <c r="J80" s="21">
        <f t="shared" si="31"/>
        <v>0</v>
      </c>
      <c r="K80" s="21">
        <f t="shared" si="31"/>
        <v>0</v>
      </c>
      <c r="L80" s="21">
        <f t="shared" si="31"/>
        <v>0</v>
      </c>
      <c r="M80" s="21">
        <f t="shared" si="31"/>
        <v>0</v>
      </c>
      <c r="N80" s="21">
        <f t="shared" si="31"/>
        <v>0</v>
      </c>
      <c r="O80" s="21">
        <f t="shared" si="31"/>
        <v>0</v>
      </c>
      <c r="P80" s="21">
        <f t="shared" si="31"/>
        <v>0</v>
      </c>
      <c r="Q80" s="21">
        <f t="shared" si="31"/>
        <v>0</v>
      </c>
      <c r="R80" s="21">
        <f t="shared" si="31"/>
        <v>0</v>
      </c>
      <c r="S80" s="21">
        <f t="shared" si="31"/>
        <v>0</v>
      </c>
      <c r="T80" s="21">
        <f t="shared" si="31"/>
        <v>0</v>
      </c>
      <c r="U80" s="21">
        <f t="shared" si="31"/>
        <v>0</v>
      </c>
      <c r="V80" s="21">
        <f t="shared" si="31"/>
        <v>0</v>
      </c>
      <c r="W80" s="21">
        <f t="shared" si="31"/>
        <v>0</v>
      </c>
      <c r="X80" s="21">
        <f t="shared" si="31"/>
        <v>0</v>
      </c>
      <c r="Y80" s="21">
        <f t="shared" si="31"/>
        <v>0</v>
      </c>
      <c r="Z80" s="21">
        <f t="shared" si="31"/>
        <v>0</v>
      </c>
      <c r="AA80" s="21">
        <f t="shared" si="31"/>
        <v>0</v>
      </c>
      <c r="AB80" s="21">
        <f t="shared" si="31"/>
        <v>0</v>
      </c>
      <c r="AC80" s="21">
        <f t="shared" si="31"/>
        <v>0</v>
      </c>
      <c r="AD80" s="21">
        <f t="shared" si="31"/>
        <v>0</v>
      </c>
      <c r="AE80" s="21">
        <f t="shared" si="3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</v>
      </c>
      <c r="D81" s="21">
        <f t="shared" si="32"/>
        <v>0</v>
      </c>
      <c r="E81" s="21">
        <f t="shared" si="32"/>
        <v>0</v>
      </c>
      <c r="F81" s="21">
        <f t="shared" si="32"/>
        <v>0</v>
      </c>
      <c r="G81" s="21">
        <f t="shared" si="32"/>
        <v>0</v>
      </c>
      <c r="H81" s="21">
        <f t="shared" si="32"/>
        <v>0</v>
      </c>
      <c r="I81" s="21">
        <f t="shared" si="32"/>
        <v>0</v>
      </c>
      <c r="J81" s="21">
        <f t="shared" si="32"/>
        <v>0</v>
      </c>
      <c r="K81" s="21">
        <f t="shared" si="32"/>
        <v>0</v>
      </c>
      <c r="L81" s="21">
        <f t="shared" si="32"/>
        <v>0</v>
      </c>
      <c r="M81" s="21">
        <f t="shared" si="32"/>
        <v>0</v>
      </c>
      <c r="N81" s="21">
        <f t="shared" si="32"/>
        <v>0</v>
      </c>
      <c r="O81" s="21">
        <f t="shared" si="32"/>
        <v>0</v>
      </c>
      <c r="P81" s="21">
        <f t="shared" si="32"/>
        <v>0</v>
      </c>
      <c r="Q81" s="21">
        <f t="shared" si="32"/>
        <v>0</v>
      </c>
      <c r="R81" s="21">
        <f t="shared" si="32"/>
        <v>0</v>
      </c>
      <c r="S81" s="21">
        <f t="shared" si="32"/>
        <v>0</v>
      </c>
      <c r="T81" s="21">
        <f t="shared" si="32"/>
        <v>0</v>
      </c>
      <c r="U81" s="21">
        <f t="shared" si="32"/>
        <v>0</v>
      </c>
      <c r="V81" s="21">
        <f t="shared" si="32"/>
        <v>0</v>
      </c>
      <c r="W81" s="21">
        <f t="shared" si="32"/>
        <v>0</v>
      </c>
      <c r="X81" s="21">
        <f t="shared" si="32"/>
        <v>0</v>
      </c>
      <c r="Y81" s="21">
        <f t="shared" si="32"/>
        <v>0</v>
      </c>
      <c r="Z81" s="21">
        <f t="shared" si="32"/>
        <v>0</v>
      </c>
      <c r="AA81" s="21">
        <f t="shared" si="32"/>
        <v>0</v>
      </c>
      <c r="AB81" s="21">
        <f t="shared" si="32"/>
        <v>0</v>
      </c>
      <c r="AC81" s="21">
        <f t="shared" si="32"/>
        <v>0</v>
      </c>
      <c r="AD81" s="21">
        <f t="shared" si="32"/>
        <v>0</v>
      </c>
      <c r="AE81" s="21">
        <f t="shared" si="32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</v>
      </c>
      <c r="D84" s="21">
        <f t="shared" si="33"/>
        <v>0</v>
      </c>
      <c r="E84" s="21">
        <f t="shared" si="33"/>
        <v>0</v>
      </c>
      <c r="F84" s="21">
        <f t="shared" si="33"/>
        <v>0</v>
      </c>
      <c r="G84" s="21">
        <f t="shared" si="33"/>
        <v>0</v>
      </c>
      <c r="H84" s="21">
        <f t="shared" si="33"/>
        <v>0</v>
      </c>
      <c r="I84" s="21">
        <f t="shared" si="33"/>
        <v>0</v>
      </c>
      <c r="J84" s="21">
        <f t="shared" si="33"/>
        <v>0</v>
      </c>
      <c r="K84" s="21">
        <f t="shared" si="33"/>
        <v>0</v>
      </c>
      <c r="L84" s="21">
        <f t="shared" si="33"/>
        <v>0</v>
      </c>
      <c r="M84" s="21">
        <f t="shared" si="33"/>
        <v>0</v>
      </c>
      <c r="N84" s="21">
        <f t="shared" si="33"/>
        <v>0</v>
      </c>
      <c r="O84" s="21">
        <f t="shared" si="33"/>
        <v>0</v>
      </c>
      <c r="P84" s="21">
        <f t="shared" si="33"/>
        <v>0</v>
      </c>
      <c r="Q84" s="21">
        <f t="shared" si="33"/>
        <v>0</v>
      </c>
      <c r="R84" s="21">
        <f t="shared" si="33"/>
        <v>0</v>
      </c>
      <c r="S84" s="21">
        <f t="shared" si="33"/>
        <v>0</v>
      </c>
      <c r="T84" s="21">
        <f t="shared" si="33"/>
        <v>0</v>
      </c>
      <c r="U84" s="21">
        <f t="shared" si="33"/>
        <v>0</v>
      </c>
      <c r="V84" s="21">
        <f t="shared" si="33"/>
        <v>0</v>
      </c>
      <c r="W84" s="21">
        <f t="shared" si="33"/>
        <v>0</v>
      </c>
      <c r="X84" s="21">
        <f t="shared" si="33"/>
        <v>0</v>
      </c>
      <c r="Y84" s="21">
        <f t="shared" si="33"/>
        <v>0</v>
      </c>
      <c r="Z84" s="21">
        <f t="shared" si="33"/>
        <v>0</v>
      </c>
      <c r="AA84" s="21">
        <f t="shared" si="33"/>
        <v>0</v>
      </c>
      <c r="AB84" s="21">
        <f t="shared" si="33"/>
        <v>0</v>
      </c>
      <c r="AC84" s="21">
        <f t="shared" si="33"/>
        <v>0</v>
      </c>
      <c r="AD84" s="21">
        <f t="shared" si="33"/>
        <v>0</v>
      </c>
      <c r="AE84" s="21">
        <f t="shared" si="3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0</v>
      </c>
      <c r="D91" s="21">
        <f t="shared" si="34"/>
        <v>0</v>
      </c>
      <c r="E91" s="21">
        <f t="shared" si="34"/>
        <v>0</v>
      </c>
      <c r="F91" s="21">
        <f t="shared" si="34"/>
        <v>0</v>
      </c>
      <c r="G91" s="21">
        <f t="shared" si="34"/>
        <v>0</v>
      </c>
      <c r="H91" s="21">
        <f t="shared" si="34"/>
        <v>0</v>
      </c>
      <c r="I91" s="21">
        <f t="shared" si="34"/>
        <v>0</v>
      </c>
      <c r="J91" s="21">
        <f t="shared" si="34"/>
        <v>0</v>
      </c>
      <c r="K91" s="21">
        <f t="shared" si="34"/>
        <v>0</v>
      </c>
      <c r="L91" s="21">
        <f t="shared" si="34"/>
        <v>0</v>
      </c>
      <c r="M91" s="21">
        <f t="shared" si="34"/>
        <v>0</v>
      </c>
      <c r="N91" s="21">
        <f t="shared" si="34"/>
        <v>0</v>
      </c>
      <c r="O91" s="21">
        <f t="shared" si="34"/>
        <v>0</v>
      </c>
      <c r="P91" s="21">
        <f t="shared" si="34"/>
        <v>0</v>
      </c>
      <c r="Q91" s="21">
        <f t="shared" si="34"/>
        <v>0</v>
      </c>
      <c r="R91" s="21">
        <f t="shared" si="34"/>
        <v>0</v>
      </c>
      <c r="S91" s="21">
        <f t="shared" si="34"/>
        <v>0</v>
      </c>
      <c r="T91" s="21">
        <f t="shared" si="34"/>
        <v>0</v>
      </c>
      <c r="U91" s="21">
        <f t="shared" si="34"/>
        <v>0</v>
      </c>
      <c r="V91" s="21">
        <f t="shared" si="34"/>
        <v>0</v>
      </c>
      <c r="W91" s="21">
        <f t="shared" si="34"/>
        <v>0</v>
      </c>
      <c r="X91" s="21">
        <f t="shared" si="34"/>
        <v>0</v>
      </c>
      <c r="Y91" s="21">
        <f t="shared" si="34"/>
        <v>0</v>
      </c>
      <c r="Z91" s="21">
        <f t="shared" si="34"/>
        <v>0</v>
      </c>
      <c r="AA91" s="21">
        <f t="shared" si="34"/>
        <v>0</v>
      </c>
      <c r="AB91" s="21">
        <f t="shared" si="34"/>
        <v>0</v>
      </c>
      <c r="AC91" s="21">
        <f t="shared" si="34"/>
        <v>0</v>
      </c>
      <c r="AD91" s="21">
        <f t="shared" si="34"/>
        <v>0</v>
      </c>
      <c r="AE91" s="21">
        <f t="shared" si="34"/>
        <v>0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35">+C95+C96+C97+C98+C99+C100</f>
        <v>0</v>
      </c>
      <c r="D94" s="21">
        <f t="shared" si="35"/>
        <v>0</v>
      </c>
      <c r="E94" s="21">
        <f t="shared" si="35"/>
        <v>0</v>
      </c>
      <c r="F94" s="21">
        <f t="shared" si="35"/>
        <v>0</v>
      </c>
      <c r="G94" s="21">
        <f t="shared" si="35"/>
        <v>0</v>
      </c>
      <c r="H94" s="21">
        <f t="shared" si="35"/>
        <v>0</v>
      </c>
      <c r="I94" s="21">
        <f t="shared" si="35"/>
        <v>0</v>
      </c>
      <c r="J94" s="21">
        <f t="shared" si="35"/>
        <v>0</v>
      </c>
      <c r="K94" s="21">
        <f t="shared" si="35"/>
        <v>0</v>
      </c>
      <c r="L94" s="21">
        <f t="shared" si="35"/>
        <v>0</v>
      </c>
      <c r="M94" s="21">
        <f t="shared" si="35"/>
        <v>0</v>
      </c>
      <c r="N94" s="21">
        <f t="shared" si="35"/>
        <v>0</v>
      </c>
      <c r="O94" s="21">
        <f t="shared" si="35"/>
        <v>0</v>
      </c>
      <c r="P94" s="21">
        <f t="shared" si="35"/>
        <v>0</v>
      </c>
      <c r="Q94" s="21">
        <f t="shared" si="35"/>
        <v>0</v>
      </c>
      <c r="R94" s="21">
        <f t="shared" si="35"/>
        <v>0</v>
      </c>
      <c r="S94" s="21">
        <f t="shared" si="35"/>
        <v>0</v>
      </c>
      <c r="T94" s="21">
        <f t="shared" si="35"/>
        <v>0</v>
      </c>
      <c r="U94" s="21">
        <f t="shared" si="35"/>
        <v>0</v>
      </c>
      <c r="V94" s="21">
        <f t="shared" si="35"/>
        <v>0</v>
      </c>
      <c r="W94" s="21">
        <f t="shared" si="35"/>
        <v>0</v>
      </c>
      <c r="X94" s="21">
        <f t="shared" si="35"/>
        <v>0</v>
      </c>
      <c r="Y94" s="21">
        <f t="shared" si="35"/>
        <v>0</v>
      </c>
      <c r="Z94" s="21">
        <f t="shared" si="35"/>
        <v>0</v>
      </c>
      <c r="AA94" s="21">
        <f t="shared" si="35"/>
        <v>0</v>
      </c>
      <c r="AB94" s="21">
        <f t="shared" si="35"/>
        <v>0</v>
      </c>
      <c r="AC94" s="21">
        <f t="shared" si="35"/>
        <v>0</v>
      </c>
      <c r="AD94" s="21">
        <f t="shared" si="35"/>
        <v>0</v>
      </c>
      <c r="AE94" s="21">
        <f t="shared" si="3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6">+C103+C107+C110</f>
        <v>0</v>
      </c>
      <c r="D102" s="21">
        <f t="shared" si="36"/>
        <v>0</v>
      </c>
      <c r="E102" s="21">
        <f t="shared" si="36"/>
        <v>0</v>
      </c>
      <c r="F102" s="21">
        <f t="shared" si="36"/>
        <v>0</v>
      </c>
      <c r="G102" s="21">
        <f t="shared" si="36"/>
        <v>0</v>
      </c>
      <c r="H102" s="21">
        <f t="shared" si="36"/>
        <v>0</v>
      </c>
      <c r="I102" s="21">
        <f t="shared" si="36"/>
        <v>0</v>
      </c>
      <c r="J102" s="21">
        <f t="shared" si="36"/>
        <v>0</v>
      </c>
      <c r="K102" s="21">
        <f t="shared" si="36"/>
        <v>0</v>
      </c>
      <c r="L102" s="21">
        <f t="shared" si="36"/>
        <v>0</v>
      </c>
      <c r="M102" s="21">
        <f t="shared" si="36"/>
        <v>0</v>
      </c>
      <c r="N102" s="21">
        <f t="shared" si="36"/>
        <v>0</v>
      </c>
      <c r="O102" s="21">
        <f t="shared" si="36"/>
        <v>0</v>
      </c>
      <c r="P102" s="21">
        <f t="shared" si="36"/>
        <v>0</v>
      </c>
      <c r="Q102" s="21">
        <f t="shared" si="36"/>
        <v>0</v>
      </c>
      <c r="R102" s="21">
        <f t="shared" si="36"/>
        <v>0</v>
      </c>
      <c r="S102" s="21">
        <f t="shared" si="36"/>
        <v>0</v>
      </c>
      <c r="T102" s="21">
        <f t="shared" si="36"/>
        <v>0</v>
      </c>
      <c r="U102" s="21">
        <f t="shared" si="36"/>
        <v>0</v>
      </c>
      <c r="V102" s="21">
        <f t="shared" si="36"/>
        <v>0</v>
      </c>
      <c r="W102" s="21">
        <f t="shared" si="36"/>
        <v>0</v>
      </c>
      <c r="X102" s="21">
        <f t="shared" si="36"/>
        <v>0</v>
      </c>
      <c r="Y102" s="21">
        <f t="shared" si="36"/>
        <v>0</v>
      </c>
      <c r="Z102" s="21">
        <f t="shared" si="36"/>
        <v>0</v>
      </c>
      <c r="AA102" s="21">
        <f t="shared" si="36"/>
        <v>0</v>
      </c>
      <c r="AB102" s="21">
        <f t="shared" si="36"/>
        <v>0</v>
      </c>
      <c r="AC102" s="21">
        <f t="shared" si="36"/>
        <v>0</v>
      </c>
      <c r="AD102" s="21">
        <f t="shared" si="36"/>
        <v>0</v>
      </c>
      <c r="AE102" s="21">
        <f t="shared" si="3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7">+C104+C105+C106</f>
        <v>0</v>
      </c>
      <c r="D103" s="21">
        <f t="shared" si="37"/>
        <v>0</v>
      </c>
      <c r="E103" s="21">
        <f t="shared" si="37"/>
        <v>0</v>
      </c>
      <c r="F103" s="21">
        <f t="shared" si="37"/>
        <v>0</v>
      </c>
      <c r="G103" s="21">
        <f t="shared" si="37"/>
        <v>0</v>
      </c>
      <c r="H103" s="21">
        <f t="shared" si="37"/>
        <v>0</v>
      </c>
      <c r="I103" s="21">
        <f t="shared" si="37"/>
        <v>0</v>
      </c>
      <c r="J103" s="21">
        <f t="shared" si="37"/>
        <v>0</v>
      </c>
      <c r="K103" s="21">
        <f t="shared" si="37"/>
        <v>0</v>
      </c>
      <c r="L103" s="21">
        <f t="shared" si="37"/>
        <v>0</v>
      </c>
      <c r="M103" s="21">
        <f t="shared" si="37"/>
        <v>0</v>
      </c>
      <c r="N103" s="21">
        <f t="shared" si="37"/>
        <v>0</v>
      </c>
      <c r="O103" s="21">
        <f t="shared" si="37"/>
        <v>0</v>
      </c>
      <c r="P103" s="21">
        <f t="shared" si="37"/>
        <v>0</v>
      </c>
      <c r="Q103" s="21">
        <f t="shared" si="37"/>
        <v>0</v>
      </c>
      <c r="R103" s="21">
        <f t="shared" si="37"/>
        <v>0</v>
      </c>
      <c r="S103" s="21">
        <f t="shared" si="37"/>
        <v>0</v>
      </c>
      <c r="T103" s="21">
        <f t="shared" si="37"/>
        <v>0</v>
      </c>
      <c r="U103" s="21">
        <f t="shared" si="37"/>
        <v>0</v>
      </c>
      <c r="V103" s="21">
        <f t="shared" si="37"/>
        <v>0</v>
      </c>
      <c r="W103" s="21">
        <f t="shared" si="37"/>
        <v>0</v>
      </c>
      <c r="X103" s="21">
        <f t="shared" si="37"/>
        <v>0</v>
      </c>
      <c r="Y103" s="21">
        <f t="shared" si="37"/>
        <v>0</v>
      </c>
      <c r="Z103" s="21">
        <f t="shared" si="37"/>
        <v>0</v>
      </c>
      <c r="AA103" s="21">
        <f t="shared" si="37"/>
        <v>0</v>
      </c>
      <c r="AB103" s="21">
        <f t="shared" si="37"/>
        <v>0</v>
      </c>
      <c r="AC103" s="21">
        <f t="shared" si="37"/>
        <v>0</v>
      </c>
      <c r="AD103" s="21">
        <f t="shared" si="37"/>
        <v>0</v>
      </c>
      <c r="AE103" s="21">
        <f t="shared" si="37"/>
        <v>0</v>
      </c>
    </row>
    <row r="104" spans="1:31" x14ac:dyDescent="0.2">
      <c r="A104" s="13" t="s">
        <v>205</v>
      </c>
      <c r="B104" s="4" t="s">
        <v>206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207</v>
      </c>
      <c r="B105" s="4" t="s">
        <v>208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209</v>
      </c>
      <c r="B106" s="4" t="s">
        <v>210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x14ac:dyDescent="0.2">
      <c r="A107" s="13" t="s">
        <v>211</v>
      </c>
      <c r="B107" s="4" t="s">
        <v>212</v>
      </c>
      <c r="C107" s="21">
        <f t="shared" ref="C107:AE107" si="38">+C108+C109</f>
        <v>0</v>
      </c>
      <c r="D107" s="21">
        <f t="shared" si="38"/>
        <v>0</v>
      </c>
      <c r="E107" s="21">
        <f t="shared" si="38"/>
        <v>0</v>
      </c>
      <c r="F107" s="21">
        <f t="shared" si="38"/>
        <v>0</v>
      </c>
      <c r="G107" s="21">
        <f t="shared" si="38"/>
        <v>0</v>
      </c>
      <c r="H107" s="21">
        <f t="shared" si="38"/>
        <v>0</v>
      </c>
      <c r="I107" s="21">
        <f t="shared" si="38"/>
        <v>0</v>
      </c>
      <c r="J107" s="21">
        <f t="shared" si="38"/>
        <v>0</v>
      </c>
      <c r="K107" s="21">
        <f t="shared" si="38"/>
        <v>0</v>
      </c>
      <c r="L107" s="21">
        <f t="shared" si="38"/>
        <v>0</v>
      </c>
      <c r="M107" s="21">
        <f t="shared" si="38"/>
        <v>0</v>
      </c>
      <c r="N107" s="21">
        <f t="shared" si="38"/>
        <v>0</v>
      </c>
      <c r="O107" s="21">
        <f t="shared" si="38"/>
        <v>0</v>
      </c>
      <c r="P107" s="21">
        <f t="shared" si="38"/>
        <v>0</v>
      </c>
      <c r="Q107" s="21">
        <f t="shared" si="38"/>
        <v>0</v>
      </c>
      <c r="R107" s="21">
        <f t="shared" si="38"/>
        <v>0</v>
      </c>
      <c r="S107" s="21">
        <f t="shared" si="38"/>
        <v>0</v>
      </c>
      <c r="T107" s="21">
        <f t="shared" si="38"/>
        <v>0</v>
      </c>
      <c r="U107" s="21">
        <f t="shared" si="38"/>
        <v>0</v>
      </c>
      <c r="V107" s="21">
        <f t="shared" si="38"/>
        <v>0</v>
      </c>
      <c r="W107" s="21">
        <f t="shared" si="38"/>
        <v>0</v>
      </c>
      <c r="X107" s="21">
        <f t="shared" si="38"/>
        <v>0</v>
      </c>
      <c r="Y107" s="21">
        <f t="shared" si="38"/>
        <v>0</v>
      </c>
      <c r="Z107" s="21">
        <f t="shared" si="38"/>
        <v>0</v>
      </c>
      <c r="AA107" s="21">
        <f t="shared" si="38"/>
        <v>0</v>
      </c>
      <c r="AB107" s="21">
        <f t="shared" si="38"/>
        <v>0</v>
      </c>
      <c r="AC107" s="21">
        <f t="shared" si="38"/>
        <v>0</v>
      </c>
      <c r="AD107" s="21">
        <f t="shared" si="38"/>
        <v>0</v>
      </c>
      <c r="AE107" s="21">
        <f t="shared" si="38"/>
        <v>0</v>
      </c>
    </row>
    <row r="108" spans="1:31" x14ac:dyDescent="0.2">
      <c r="A108" s="13" t="s">
        <v>213</v>
      </c>
      <c r="B108" s="4" t="s">
        <v>214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215</v>
      </c>
      <c r="B109" s="4" t="s">
        <v>216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3" t="s">
        <v>217</v>
      </c>
      <c r="B110" s="4" t="s">
        <v>184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x14ac:dyDescent="0.2">
      <c r="A111" s="31" t="s">
        <v>248</v>
      </c>
      <c r="B111" s="7" t="s">
        <v>249</v>
      </c>
      <c r="C111" s="28">
        <f t="shared" ref="C111:AE111" si="39">+C112+C122+C141+C149+C154+C160+C169+C183</f>
        <v>0.49510177698244207</v>
      </c>
      <c r="D111" s="28">
        <f t="shared" si="39"/>
        <v>0.49339142314925133</v>
      </c>
      <c r="E111" s="28">
        <f t="shared" si="39"/>
        <v>0.51878397807858001</v>
      </c>
      <c r="F111" s="28">
        <f t="shared" si="39"/>
        <v>0.52139821684435739</v>
      </c>
      <c r="G111" s="28">
        <f t="shared" si="39"/>
        <v>0.54478541061662233</v>
      </c>
      <c r="H111" s="28">
        <f t="shared" si="39"/>
        <v>0.55324769310732091</v>
      </c>
      <c r="I111" s="28">
        <f t="shared" si="39"/>
        <v>0.57569508191581475</v>
      </c>
      <c r="J111" s="28">
        <f t="shared" si="39"/>
        <v>0.58449804427924557</v>
      </c>
      <c r="K111" s="28">
        <f t="shared" si="39"/>
        <v>0.58861375067183563</v>
      </c>
      <c r="L111" s="28">
        <f t="shared" si="39"/>
        <v>0.54251612952830575</v>
      </c>
      <c r="M111" s="28">
        <f t="shared" si="39"/>
        <v>0.61743933422217612</v>
      </c>
      <c r="N111" s="28">
        <f t="shared" si="39"/>
        <v>0.63062893348855242</v>
      </c>
      <c r="O111" s="28">
        <f t="shared" si="39"/>
        <v>0.67413022476026141</v>
      </c>
      <c r="P111" s="28">
        <f t="shared" si="39"/>
        <v>0.66315977093458467</v>
      </c>
      <c r="Q111" s="28">
        <f t="shared" si="39"/>
        <v>0.68540233469377587</v>
      </c>
      <c r="R111" s="28">
        <f t="shared" si="39"/>
        <v>0.75089132642914369</v>
      </c>
      <c r="S111" s="28">
        <f t="shared" si="39"/>
        <v>0.79455041482680255</v>
      </c>
      <c r="T111" s="28">
        <f t="shared" si="39"/>
        <v>0.80960014123528246</v>
      </c>
      <c r="U111" s="28">
        <f t="shared" si="39"/>
        <v>0.88302829817241635</v>
      </c>
      <c r="V111" s="28">
        <f t="shared" si="39"/>
        <v>0.90538709009078855</v>
      </c>
      <c r="W111" s="28">
        <f t="shared" si="39"/>
        <v>1.0003510687306505</v>
      </c>
      <c r="X111" s="28">
        <f t="shared" si="39"/>
        <v>1.1780999049097043</v>
      </c>
      <c r="Y111" s="28">
        <f t="shared" si="39"/>
        <v>1.2044984891455717</v>
      </c>
      <c r="Z111" s="28">
        <f t="shared" si="39"/>
        <v>1.2437149328065169</v>
      </c>
      <c r="AA111" s="28">
        <f t="shared" si="39"/>
        <v>1.2272792581585643</v>
      </c>
      <c r="AB111" s="28">
        <f t="shared" si="39"/>
        <v>1.2863556654271118</v>
      </c>
      <c r="AC111" s="28">
        <f t="shared" si="39"/>
        <v>1.4987801906096481</v>
      </c>
      <c r="AD111" s="28">
        <f t="shared" si="39"/>
        <v>1.540295755777956</v>
      </c>
      <c r="AE111" s="28">
        <f t="shared" si="39"/>
        <v>1.7104413770114959</v>
      </c>
    </row>
    <row r="112" spans="1:31" x14ac:dyDescent="0.2">
      <c r="A112" s="13" t="s">
        <v>250</v>
      </c>
      <c r="B112" s="4" t="s">
        <v>251</v>
      </c>
      <c r="C112" s="21">
        <f t="shared" ref="C112:AE112" si="40">+C113+C114+C115+C116+C121</f>
        <v>0</v>
      </c>
      <c r="D112" s="21">
        <f t="shared" si="40"/>
        <v>0</v>
      </c>
      <c r="E112" s="21">
        <f t="shared" si="40"/>
        <v>0</v>
      </c>
      <c r="F112" s="21">
        <f t="shared" si="40"/>
        <v>0</v>
      </c>
      <c r="G112" s="21">
        <f t="shared" si="40"/>
        <v>0</v>
      </c>
      <c r="H112" s="21">
        <f t="shared" si="40"/>
        <v>0</v>
      </c>
      <c r="I112" s="21">
        <f t="shared" si="40"/>
        <v>0</v>
      </c>
      <c r="J112" s="21">
        <f t="shared" si="40"/>
        <v>0</v>
      </c>
      <c r="K112" s="21">
        <f t="shared" si="40"/>
        <v>0</v>
      </c>
      <c r="L112" s="21">
        <f t="shared" si="40"/>
        <v>0</v>
      </c>
      <c r="M112" s="21">
        <f t="shared" si="40"/>
        <v>0</v>
      </c>
      <c r="N112" s="21">
        <f t="shared" si="40"/>
        <v>0</v>
      </c>
      <c r="O112" s="21">
        <f t="shared" si="40"/>
        <v>0</v>
      </c>
      <c r="P112" s="21">
        <f t="shared" si="40"/>
        <v>0</v>
      </c>
      <c r="Q112" s="21">
        <f t="shared" si="40"/>
        <v>0</v>
      </c>
      <c r="R112" s="21">
        <f t="shared" si="40"/>
        <v>0</v>
      </c>
      <c r="S112" s="21">
        <f t="shared" si="40"/>
        <v>0</v>
      </c>
      <c r="T112" s="21">
        <f t="shared" si="40"/>
        <v>0</v>
      </c>
      <c r="U112" s="21">
        <f t="shared" si="40"/>
        <v>0</v>
      </c>
      <c r="V112" s="21">
        <f t="shared" si="40"/>
        <v>0</v>
      </c>
      <c r="W112" s="21">
        <f t="shared" si="40"/>
        <v>0</v>
      </c>
      <c r="X112" s="21">
        <f t="shared" si="40"/>
        <v>0</v>
      </c>
      <c r="Y112" s="21">
        <f t="shared" si="40"/>
        <v>0</v>
      </c>
      <c r="Z112" s="21">
        <f t="shared" si="40"/>
        <v>0</v>
      </c>
      <c r="AA112" s="21">
        <f t="shared" si="40"/>
        <v>0</v>
      </c>
      <c r="AB112" s="21">
        <f t="shared" si="40"/>
        <v>0</v>
      </c>
      <c r="AC112" s="21">
        <f t="shared" si="40"/>
        <v>0</v>
      </c>
      <c r="AD112" s="21">
        <f t="shared" si="40"/>
        <v>0</v>
      </c>
      <c r="AE112" s="21">
        <f t="shared" si="40"/>
        <v>0</v>
      </c>
    </row>
    <row r="113" spans="1:31" x14ac:dyDescent="0.2">
      <c r="A113" s="13" t="s">
        <v>252</v>
      </c>
      <c r="B113" s="4" t="s">
        <v>253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</row>
    <row r="114" spans="1:31" x14ac:dyDescent="0.2">
      <c r="A114" s="13" t="s">
        <v>254</v>
      </c>
      <c r="B114" s="4" t="s">
        <v>255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</row>
    <row r="115" spans="1:31" x14ac:dyDescent="0.2">
      <c r="A115" s="13" t="s">
        <v>256</v>
      </c>
      <c r="B115" s="4" t="s">
        <v>257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</row>
    <row r="116" spans="1:31" x14ac:dyDescent="0.2">
      <c r="A116" s="13" t="s">
        <v>258</v>
      </c>
      <c r="B116" s="4" t="s">
        <v>259</v>
      </c>
      <c r="C116" s="21">
        <f t="shared" ref="C116:AE116" si="41">+C117+C118+C119+C120</f>
        <v>0</v>
      </c>
      <c r="D116" s="21">
        <f t="shared" si="41"/>
        <v>0</v>
      </c>
      <c r="E116" s="21">
        <f t="shared" si="41"/>
        <v>0</v>
      </c>
      <c r="F116" s="21">
        <f t="shared" si="41"/>
        <v>0</v>
      </c>
      <c r="G116" s="21">
        <f t="shared" si="41"/>
        <v>0</v>
      </c>
      <c r="H116" s="21">
        <f t="shared" si="41"/>
        <v>0</v>
      </c>
      <c r="I116" s="21">
        <f t="shared" si="41"/>
        <v>0</v>
      </c>
      <c r="J116" s="21">
        <f t="shared" si="41"/>
        <v>0</v>
      </c>
      <c r="K116" s="21">
        <f t="shared" si="41"/>
        <v>0</v>
      </c>
      <c r="L116" s="21">
        <f t="shared" si="41"/>
        <v>0</v>
      </c>
      <c r="M116" s="21">
        <f t="shared" si="41"/>
        <v>0</v>
      </c>
      <c r="N116" s="21">
        <f t="shared" si="41"/>
        <v>0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21">
        <f t="shared" si="41"/>
        <v>0</v>
      </c>
      <c r="S116" s="21">
        <f t="shared" si="41"/>
        <v>0</v>
      </c>
      <c r="T116" s="21">
        <f t="shared" si="41"/>
        <v>0</v>
      </c>
      <c r="U116" s="21">
        <f t="shared" si="41"/>
        <v>0</v>
      </c>
      <c r="V116" s="21">
        <f t="shared" si="41"/>
        <v>0</v>
      </c>
      <c r="W116" s="21">
        <f t="shared" si="41"/>
        <v>0</v>
      </c>
      <c r="X116" s="21">
        <f t="shared" si="41"/>
        <v>0</v>
      </c>
      <c r="Y116" s="21">
        <f t="shared" si="41"/>
        <v>0</v>
      </c>
      <c r="Z116" s="21">
        <f t="shared" si="41"/>
        <v>0</v>
      </c>
      <c r="AA116" s="21">
        <f t="shared" si="41"/>
        <v>0</v>
      </c>
      <c r="AB116" s="21">
        <f t="shared" si="41"/>
        <v>0</v>
      </c>
      <c r="AC116" s="21">
        <f t="shared" si="41"/>
        <v>0</v>
      </c>
      <c r="AD116" s="21">
        <f t="shared" si="41"/>
        <v>0</v>
      </c>
      <c r="AE116" s="21">
        <f t="shared" si="41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2">+C123+C126+C127+C128+C129+C130+C140</f>
        <v>0</v>
      </c>
      <c r="D122" s="21">
        <f t="shared" si="42"/>
        <v>0</v>
      </c>
      <c r="E122" s="21">
        <f t="shared" si="42"/>
        <v>0</v>
      </c>
      <c r="F122" s="21">
        <f t="shared" si="42"/>
        <v>0</v>
      </c>
      <c r="G122" s="21">
        <f t="shared" si="42"/>
        <v>0</v>
      </c>
      <c r="H122" s="21">
        <f t="shared" si="42"/>
        <v>0</v>
      </c>
      <c r="I122" s="21">
        <f t="shared" si="42"/>
        <v>0</v>
      </c>
      <c r="J122" s="21">
        <f t="shared" si="42"/>
        <v>0</v>
      </c>
      <c r="K122" s="21">
        <f t="shared" si="42"/>
        <v>0</v>
      </c>
      <c r="L122" s="21">
        <f t="shared" si="42"/>
        <v>0</v>
      </c>
      <c r="M122" s="21">
        <f t="shared" si="42"/>
        <v>0</v>
      </c>
      <c r="N122" s="21">
        <f t="shared" si="42"/>
        <v>0</v>
      </c>
      <c r="O122" s="21">
        <f t="shared" si="42"/>
        <v>0</v>
      </c>
      <c r="P122" s="21">
        <f t="shared" si="42"/>
        <v>0</v>
      </c>
      <c r="Q122" s="21">
        <f t="shared" si="42"/>
        <v>0</v>
      </c>
      <c r="R122" s="21">
        <f t="shared" si="42"/>
        <v>0</v>
      </c>
      <c r="S122" s="21">
        <f t="shared" si="42"/>
        <v>0</v>
      </c>
      <c r="T122" s="21">
        <f t="shared" si="42"/>
        <v>0</v>
      </c>
      <c r="U122" s="21">
        <f t="shared" si="42"/>
        <v>0</v>
      </c>
      <c r="V122" s="21">
        <f t="shared" si="42"/>
        <v>0</v>
      </c>
      <c r="W122" s="21">
        <f t="shared" si="42"/>
        <v>0</v>
      </c>
      <c r="X122" s="21">
        <f t="shared" si="42"/>
        <v>0</v>
      </c>
      <c r="Y122" s="21">
        <f t="shared" si="42"/>
        <v>0</v>
      </c>
      <c r="Z122" s="21">
        <f t="shared" si="42"/>
        <v>0</v>
      </c>
      <c r="AA122" s="21">
        <f t="shared" si="42"/>
        <v>0</v>
      </c>
      <c r="AB122" s="21">
        <f t="shared" si="42"/>
        <v>0</v>
      </c>
      <c r="AC122" s="21">
        <f t="shared" si="42"/>
        <v>0</v>
      </c>
      <c r="AD122" s="21">
        <f t="shared" si="42"/>
        <v>0</v>
      </c>
      <c r="AE122" s="21">
        <f t="shared" si="42"/>
        <v>0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3">+C131+C132+C133+C134+C135+C136</f>
        <v>0</v>
      </c>
      <c r="D130" s="21">
        <f t="shared" si="43"/>
        <v>0</v>
      </c>
      <c r="E130" s="21">
        <f t="shared" si="43"/>
        <v>0</v>
      </c>
      <c r="F130" s="21">
        <f t="shared" si="43"/>
        <v>0</v>
      </c>
      <c r="G130" s="21">
        <f t="shared" si="43"/>
        <v>0</v>
      </c>
      <c r="H130" s="21">
        <f t="shared" si="43"/>
        <v>0</v>
      </c>
      <c r="I130" s="21">
        <f t="shared" si="43"/>
        <v>0</v>
      </c>
      <c r="J130" s="21">
        <f t="shared" si="43"/>
        <v>0</v>
      </c>
      <c r="K130" s="21">
        <f t="shared" si="43"/>
        <v>0</v>
      </c>
      <c r="L130" s="21">
        <f t="shared" si="43"/>
        <v>0</v>
      </c>
      <c r="M130" s="21">
        <f t="shared" si="43"/>
        <v>0</v>
      </c>
      <c r="N130" s="21">
        <f t="shared" si="43"/>
        <v>0</v>
      </c>
      <c r="O130" s="21">
        <f t="shared" si="43"/>
        <v>0</v>
      </c>
      <c r="P130" s="21">
        <f t="shared" si="43"/>
        <v>0</v>
      </c>
      <c r="Q130" s="21">
        <f t="shared" si="43"/>
        <v>0</v>
      </c>
      <c r="R130" s="21">
        <f t="shared" si="43"/>
        <v>0</v>
      </c>
      <c r="S130" s="21">
        <f t="shared" si="43"/>
        <v>0</v>
      </c>
      <c r="T130" s="21">
        <f t="shared" si="43"/>
        <v>0</v>
      </c>
      <c r="U130" s="21">
        <f t="shared" si="43"/>
        <v>0</v>
      </c>
      <c r="V130" s="21">
        <f t="shared" si="43"/>
        <v>0</v>
      </c>
      <c r="W130" s="21">
        <f t="shared" si="43"/>
        <v>0</v>
      </c>
      <c r="X130" s="21">
        <f t="shared" si="43"/>
        <v>0</v>
      </c>
      <c r="Y130" s="21">
        <f t="shared" si="43"/>
        <v>0</v>
      </c>
      <c r="Z130" s="21">
        <f t="shared" si="43"/>
        <v>0</v>
      </c>
      <c r="AA130" s="21">
        <f t="shared" si="43"/>
        <v>0</v>
      </c>
      <c r="AB130" s="21">
        <f t="shared" si="43"/>
        <v>0</v>
      </c>
      <c r="AC130" s="21">
        <f t="shared" si="43"/>
        <v>0</v>
      </c>
      <c r="AD130" s="21">
        <f t="shared" si="43"/>
        <v>0</v>
      </c>
      <c r="AE130" s="21">
        <f t="shared" si="43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4">+C142+C143+C144+C145+C146+C147</f>
        <v>0</v>
      </c>
      <c r="D141" s="21">
        <f t="shared" si="44"/>
        <v>0</v>
      </c>
      <c r="E141" s="21">
        <f t="shared" si="44"/>
        <v>0</v>
      </c>
      <c r="F141" s="21">
        <f t="shared" si="44"/>
        <v>0</v>
      </c>
      <c r="G141" s="21">
        <f t="shared" si="44"/>
        <v>0</v>
      </c>
      <c r="H141" s="21">
        <f t="shared" si="44"/>
        <v>0</v>
      </c>
      <c r="I141" s="21">
        <f t="shared" si="44"/>
        <v>0</v>
      </c>
      <c r="J141" s="21">
        <f t="shared" si="44"/>
        <v>0</v>
      </c>
      <c r="K141" s="21">
        <f t="shared" si="44"/>
        <v>0</v>
      </c>
      <c r="L141" s="21">
        <f t="shared" si="44"/>
        <v>0</v>
      </c>
      <c r="M141" s="21">
        <f t="shared" si="44"/>
        <v>0</v>
      </c>
      <c r="N141" s="21">
        <f t="shared" si="44"/>
        <v>0</v>
      </c>
      <c r="O141" s="21">
        <f t="shared" si="44"/>
        <v>0</v>
      </c>
      <c r="P141" s="21">
        <f t="shared" si="44"/>
        <v>0</v>
      </c>
      <c r="Q141" s="21">
        <f t="shared" si="44"/>
        <v>0</v>
      </c>
      <c r="R141" s="21">
        <f t="shared" si="44"/>
        <v>0</v>
      </c>
      <c r="S141" s="21">
        <f t="shared" si="44"/>
        <v>0</v>
      </c>
      <c r="T141" s="21">
        <f t="shared" si="44"/>
        <v>0</v>
      </c>
      <c r="U141" s="21">
        <f t="shared" si="44"/>
        <v>0</v>
      </c>
      <c r="V141" s="21">
        <f t="shared" si="44"/>
        <v>0</v>
      </c>
      <c r="W141" s="21">
        <f t="shared" si="44"/>
        <v>0</v>
      </c>
      <c r="X141" s="21">
        <f t="shared" si="44"/>
        <v>0</v>
      </c>
      <c r="Y141" s="21">
        <f t="shared" si="44"/>
        <v>0</v>
      </c>
      <c r="Z141" s="21">
        <f t="shared" si="44"/>
        <v>0</v>
      </c>
      <c r="AA141" s="21">
        <f t="shared" si="44"/>
        <v>0</v>
      </c>
      <c r="AB141" s="21">
        <f t="shared" si="44"/>
        <v>0</v>
      </c>
      <c r="AC141" s="21">
        <f t="shared" si="44"/>
        <v>0</v>
      </c>
      <c r="AD141" s="21">
        <f t="shared" si="44"/>
        <v>0</v>
      </c>
      <c r="AE141" s="21">
        <f t="shared" si="44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318</v>
      </c>
      <c r="B147" s="4" t="s">
        <v>319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5">+C150+C151</f>
        <v>0.49510177698244207</v>
      </c>
      <c r="D149" s="21">
        <f t="shared" si="45"/>
        <v>0.49339142314925133</v>
      </c>
      <c r="E149" s="21">
        <f t="shared" si="45"/>
        <v>0.51878397807858001</v>
      </c>
      <c r="F149" s="21">
        <f t="shared" si="45"/>
        <v>0.52139821684435739</v>
      </c>
      <c r="G149" s="21">
        <f t="shared" si="45"/>
        <v>0.54478541061662233</v>
      </c>
      <c r="H149" s="21">
        <f t="shared" si="45"/>
        <v>0.55324769310732091</v>
      </c>
      <c r="I149" s="21">
        <f t="shared" si="45"/>
        <v>0.57569508191581475</v>
      </c>
      <c r="J149" s="21">
        <f t="shared" si="45"/>
        <v>0.58449804427924557</v>
      </c>
      <c r="K149" s="21">
        <f t="shared" si="45"/>
        <v>0.58861375067183563</v>
      </c>
      <c r="L149" s="21">
        <f t="shared" si="45"/>
        <v>0.54251612952830575</v>
      </c>
      <c r="M149" s="21">
        <f t="shared" si="45"/>
        <v>0.61743933422217612</v>
      </c>
      <c r="N149" s="21">
        <f t="shared" si="45"/>
        <v>0.63062893348855242</v>
      </c>
      <c r="O149" s="21">
        <f t="shared" si="45"/>
        <v>0.67413022476026141</v>
      </c>
      <c r="P149" s="21">
        <f t="shared" si="45"/>
        <v>0.66315977093458467</v>
      </c>
      <c r="Q149" s="21">
        <f t="shared" si="45"/>
        <v>0.68540233469377587</v>
      </c>
      <c r="R149" s="21">
        <f t="shared" si="45"/>
        <v>0.75089132642914369</v>
      </c>
      <c r="S149" s="21">
        <f t="shared" si="45"/>
        <v>0.79455041482680255</v>
      </c>
      <c r="T149" s="21">
        <f t="shared" si="45"/>
        <v>0.80960014123528246</v>
      </c>
      <c r="U149" s="21">
        <f t="shared" si="45"/>
        <v>0.88302829817241635</v>
      </c>
      <c r="V149" s="21">
        <f t="shared" si="45"/>
        <v>0.90538709009078855</v>
      </c>
      <c r="W149" s="21">
        <f t="shared" si="45"/>
        <v>1.0003510687306505</v>
      </c>
      <c r="X149" s="21">
        <f t="shared" si="45"/>
        <v>1.1780999049097043</v>
      </c>
      <c r="Y149" s="21">
        <f t="shared" si="45"/>
        <v>1.2044984891455717</v>
      </c>
      <c r="Z149" s="21">
        <f t="shared" si="45"/>
        <v>1.2437149328065169</v>
      </c>
      <c r="AA149" s="21">
        <f t="shared" si="45"/>
        <v>1.2272792581585643</v>
      </c>
      <c r="AB149" s="21">
        <f t="shared" si="45"/>
        <v>1.2863556654271118</v>
      </c>
      <c r="AC149" s="21">
        <f t="shared" si="45"/>
        <v>1.4987801906096481</v>
      </c>
      <c r="AD149" s="21">
        <f t="shared" si="45"/>
        <v>1.540295755777956</v>
      </c>
      <c r="AE149" s="21">
        <f t="shared" si="45"/>
        <v>1.7104413770114959</v>
      </c>
    </row>
    <row r="150" spans="1:31" x14ac:dyDescent="0.2">
      <c r="A150" s="13" t="s">
        <v>323</v>
      </c>
      <c r="B150" s="4" t="s">
        <v>324</v>
      </c>
      <c r="C150" s="27">
        <v>0.41290147412399614</v>
      </c>
      <c r="D150" s="27">
        <v>0.42106373751266901</v>
      </c>
      <c r="E150" s="27">
        <v>0.42945561174240071</v>
      </c>
      <c r="F150" s="27">
        <v>0.43808115548357202</v>
      </c>
      <c r="G150" s="27">
        <v>0.44694464712958026</v>
      </c>
      <c r="H150" s="27">
        <v>0.45605058802165638</v>
      </c>
      <c r="I150" s="27">
        <v>0.4654037060611646</v>
      </c>
      <c r="J150" s="27">
        <v>0.4750089597153499</v>
      </c>
      <c r="K150" s="27">
        <v>0.48487154242340669</v>
      </c>
      <c r="L150" s="27">
        <v>0.5145530322777796</v>
      </c>
      <c r="M150" s="27">
        <v>0.51140395540341421</v>
      </c>
      <c r="N150" s="27">
        <v>0.52232435091075025</v>
      </c>
      <c r="O150" s="27">
        <v>0.55472788907297887</v>
      </c>
      <c r="P150" s="27">
        <v>0.54954352503052284</v>
      </c>
      <c r="Q150" s="27">
        <v>0.56636107007963399</v>
      </c>
      <c r="R150" s="27">
        <v>0.6156675292951288</v>
      </c>
      <c r="S150" s="27">
        <v>0.6734372354342506</v>
      </c>
      <c r="T150" s="27">
        <v>0.69917134612141052</v>
      </c>
      <c r="U150" s="27">
        <v>0.76945369614837911</v>
      </c>
      <c r="V150" s="27">
        <v>0.82034243353242697</v>
      </c>
      <c r="W150" s="27">
        <v>0.88287043179672309</v>
      </c>
      <c r="X150" s="27">
        <v>1.0636023867475017</v>
      </c>
      <c r="Y150" s="27">
        <v>1.0949028913732526</v>
      </c>
      <c r="Z150" s="27">
        <v>1.0962956931952925</v>
      </c>
      <c r="AA150" s="27">
        <v>1.1019243355751818</v>
      </c>
      <c r="AB150" s="27">
        <v>1.1470789787032112</v>
      </c>
      <c r="AC150" s="27">
        <v>1.3656067791355706</v>
      </c>
      <c r="AD150" s="27">
        <v>1.4363173326970207</v>
      </c>
      <c r="AE150" s="27">
        <v>1.5829137992214144</v>
      </c>
    </row>
    <row r="151" spans="1:31" x14ac:dyDescent="0.2">
      <c r="A151" s="13" t="s">
        <v>325</v>
      </c>
      <c r="B151" s="4" t="s">
        <v>326</v>
      </c>
      <c r="C151" s="27">
        <v>8.2200302858445914E-2</v>
      </c>
      <c r="D151" s="27">
        <v>7.2327685636582345E-2</v>
      </c>
      <c r="E151" s="27">
        <v>8.9328366336179313E-2</v>
      </c>
      <c r="F151" s="27">
        <v>8.3317061360785372E-2</v>
      </c>
      <c r="G151" s="27">
        <v>9.7840763487042098E-2</v>
      </c>
      <c r="H151" s="27">
        <v>9.7197105085664509E-2</v>
      </c>
      <c r="I151" s="27">
        <v>0.11029137585465018</v>
      </c>
      <c r="J151" s="27">
        <v>0.10948908456389561</v>
      </c>
      <c r="K151" s="27">
        <v>0.10374220824842896</v>
      </c>
      <c r="L151" s="27">
        <v>2.7963097250526113E-2</v>
      </c>
      <c r="M151" s="27">
        <v>0.10603537881876191</v>
      </c>
      <c r="N151" s="27">
        <v>0.10830458257780214</v>
      </c>
      <c r="O151" s="27">
        <v>0.11940233568728259</v>
      </c>
      <c r="P151" s="27">
        <v>0.11361624590406186</v>
      </c>
      <c r="Q151" s="27">
        <v>0.1190412646141419</v>
      </c>
      <c r="R151" s="27">
        <v>0.13522379713401489</v>
      </c>
      <c r="S151" s="27">
        <v>0.12111317939255196</v>
      </c>
      <c r="T151" s="27">
        <v>0.11042879511387199</v>
      </c>
      <c r="U151" s="27">
        <v>0.11357460202403728</v>
      </c>
      <c r="V151" s="27">
        <v>8.5044656558361617E-2</v>
      </c>
      <c r="W151" s="27">
        <v>0.1174806369339275</v>
      </c>
      <c r="X151" s="27">
        <v>0.11449751816220256</v>
      </c>
      <c r="Y151" s="27">
        <v>0.10959559777231906</v>
      </c>
      <c r="Z151" s="27">
        <v>0.14741923961122444</v>
      </c>
      <c r="AA151" s="27">
        <v>0.1253549225833826</v>
      </c>
      <c r="AB151" s="27">
        <v>0.13927668672390053</v>
      </c>
      <c r="AC151" s="27">
        <v>0.13317341147407738</v>
      </c>
      <c r="AD151" s="27">
        <v>0.10397842308093536</v>
      </c>
      <c r="AE151" s="27">
        <v>0.12752757779008148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6">+E160+F160</f>
        <v>0</v>
      </c>
      <c r="E160" s="21">
        <f t="shared" si="46"/>
        <v>0</v>
      </c>
      <c r="F160" s="21">
        <f t="shared" si="46"/>
        <v>0</v>
      </c>
      <c r="G160" s="21">
        <f t="shared" si="46"/>
        <v>0</v>
      </c>
      <c r="H160" s="21">
        <f t="shared" si="46"/>
        <v>0</v>
      </c>
      <c r="I160" s="21">
        <f t="shared" si="46"/>
        <v>0</v>
      </c>
      <c r="J160" s="21">
        <f t="shared" si="46"/>
        <v>0</v>
      </c>
      <c r="K160" s="21">
        <f t="shared" si="46"/>
        <v>0</v>
      </c>
      <c r="L160" s="21">
        <f t="shared" si="46"/>
        <v>0</v>
      </c>
      <c r="M160" s="21">
        <f t="shared" si="46"/>
        <v>0</v>
      </c>
      <c r="N160" s="21">
        <f t="shared" si="46"/>
        <v>0</v>
      </c>
      <c r="O160" s="21">
        <f t="shared" si="46"/>
        <v>0</v>
      </c>
      <c r="P160" s="21">
        <f t="shared" si="46"/>
        <v>0</v>
      </c>
      <c r="Q160" s="21">
        <f t="shared" si="46"/>
        <v>0</v>
      </c>
      <c r="R160" s="21">
        <f t="shared" si="46"/>
        <v>0</v>
      </c>
      <c r="S160" s="21">
        <f t="shared" si="46"/>
        <v>0</v>
      </c>
      <c r="T160" s="21">
        <f t="shared" si="46"/>
        <v>0</v>
      </c>
      <c r="U160" s="21">
        <f t="shared" si="46"/>
        <v>0</v>
      </c>
      <c r="V160" s="21">
        <f t="shared" si="46"/>
        <v>0</v>
      </c>
      <c r="W160" s="21">
        <f t="shared" si="46"/>
        <v>0</v>
      </c>
      <c r="X160" s="21">
        <f t="shared" si="46"/>
        <v>0</v>
      </c>
      <c r="Y160" s="21">
        <f t="shared" si="46"/>
        <v>0</v>
      </c>
      <c r="Z160" s="21">
        <f t="shared" si="46"/>
        <v>0</v>
      </c>
      <c r="AA160" s="21">
        <f t="shared" si="46"/>
        <v>0</v>
      </c>
      <c r="AB160" s="21">
        <f t="shared" si="46"/>
        <v>0</v>
      </c>
      <c r="AC160" s="21">
        <f t="shared" si="46"/>
        <v>0</v>
      </c>
      <c r="AD160" s="21">
        <f t="shared" si="46"/>
        <v>0</v>
      </c>
      <c r="AE160" s="21">
        <f t="shared" si="46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7">+E161+F161</f>
        <v>0</v>
      </c>
      <c r="E161" s="21">
        <f t="shared" si="47"/>
        <v>0</v>
      </c>
      <c r="F161" s="21">
        <f t="shared" si="47"/>
        <v>0</v>
      </c>
      <c r="G161" s="21">
        <f t="shared" si="47"/>
        <v>0</v>
      </c>
      <c r="H161" s="21">
        <f t="shared" si="47"/>
        <v>0</v>
      </c>
      <c r="I161" s="21">
        <f t="shared" si="47"/>
        <v>0</v>
      </c>
      <c r="J161" s="21">
        <f t="shared" si="47"/>
        <v>0</v>
      </c>
      <c r="K161" s="21">
        <f t="shared" si="47"/>
        <v>0</v>
      </c>
      <c r="L161" s="21">
        <f t="shared" si="47"/>
        <v>0</v>
      </c>
      <c r="M161" s="21">
        <f t="shared" si="47"/>
        <v>0</v>
      </c>
      <c r="N161" s="21">
        <f t="shared" si="47"/>
        <v>0</v>
      </c>
      <c r="O161" s="21">
        <f t="shared" si="47"/>
        <v>0</v>
      </c>
      <c r="P161" s="21">
        <f t="shared" si="47"/>
        <v>0</v>
      </c>
      <c r="Q161" s="21">
        <f t="shared" si="47"/>
        <v>0</v>
      </c>
      <c r="R161" s="21">
        <f t="shared" si="47"/>
        <v>0</v>
      </c>
      <c r="S161" s="21">
        <f t="shared" si="47"/>
        <v>0</v>
      </c>
      <c r="T161" s="21">
        <f t="shared" si="47"/>
        <v>0</v>
      </c>
      <c r="U161" s="21">
        <f t="shared" si="47"/>
        <v>0</v>
      </c>
      <c r="V161" s="21">
        <f t="shared" si="47"/>
        <v>0</v>
      </c>
      <c r="W161" s="21">
        <f t="shared" si="47"/>
        <v>0</v>
      </c>
      <c r="X161" s="21">
        <f t="shared" si="47"/>
        <v>0</v>
      </c>
      <c r="Y161" s="21">
        <f t="shared" si="47"/>
        <v>0</v>
      </c>
      <c r="Z161" s="21">
        <f t="shared" si="47"/>
        <v>0</v>
      </c>
      <c r="AA161" s="21">
        <f t="shared" si="47"/>
        <v>0</v>
      </c>
      <c r="AB161" s="21">
        <f t="shared" si="47"/>
        <v>0</v>
      </c>
      <c r="AC161" s="21">
        <f t="shared" si="47"/>
        <v>0</v>
      </c>
      <c r="AD161" s="21">
        <f t="shared" si="47"/>
        <v>0</v>
      </c>
      <c r="AE161" s="21">
        <f t="shared" si="47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8">+E173+F173</f>
        <v>0</v>
      </c>
      <c r="E173" s="21">
        <f t="shared" si="48"/>
        <v>0</v>
      </c>
      <c r="F173" s="21">
        <f t="shared" si="48"/>
        <v>0</v>
      </c>
      <c r="G173" s="21">
        <f t="shared" si="48"/>
        <v>0</v>
      </c>
      <c r="H173" s="21">
        <f t="shared" si="48"/>
        <v>0</v>
      </c>
      <c r="I173" s="21">
        <f t="shared" si="48"/>
        <v>0</v>
      </c>
      <c r="J173" s="21">
        <f t="shared" si="48"/>
        <v>0</v>
      </c>
      <c r="K173" s="21">
        <f t="shared" si="48"/>
        <v>0</v>
      </c>
      <c r="L173" s="21">
        <f t="shared" si="48"/>
        <v>0</v>
      </c>
      <c r="M173" s="21">
        <f t="shared" si="48"/>
        <v>0</v>
      </c>
      <c r="N173" s="21">
        <f t="shared" si="48"/>
        <v>0</v>
      </c>
      <c r="O173" s="21">
        <f t="shared" si="48"/>
        <v>0</v>
      </c>
      <c r="P173" s="21">
        <f t="shared" si="48"/>
        <v>0</v>
      </c>
      <c r="Q173" s="21">
        <f t="shared" si="48"/>
        <v>0</v>
      </c>
      <c r="R173" s="21">
        <f t="shared" si="48"/>
        <v>0</v>
      </c>
      <c r="S173" s="21">
        <f t="shared" si="48"/>
        <v>0</v>
      </c>
      <c r="T173" s="21">
        <f t="shared" si="48"/>
        <v>0</v>
      </c>
      <c r="U173" s="21">
        <f t="shared" si="48"/>
        <v>0</v>
      </c>
      <c r="V173" s="21">
        <f t="shared" si="48"/>
        <v>0</v>
      </c>
      <c r="W173" s="21">
        <f t="shared" si="48"/>
        <v>0</v>
      </c>
      <c r="X173" s="21">
        <f t="shared" si="48"/>
        <v>0</v>
      </c>
      <c r="Y173" s="21">
        <f t="shared" si="48"/>
        <v>0</v>
      </c>
      <c r="Z173" s="21">
        <f t="shared" si="48"/>
        <v>0</v>
      </c>
      <c r="AA173" s="21">
        <f t="shared" si="48"/>
        <v>0</v>
      </c>
      <c r="AB173" s="21">
        <f t="shared" si="48"/>
        <v>0</v>
      </c>
      <c r="AC173" s="21">
        <f t="shared" si="48"/>
        <v>0</v>
      </c>
      <c r="AD173" s="21">
        <f t="shared" si="48"/>
        <v>0</v>
      </c>
      <c r="AE173" s="21">
        <f t="shared" si="48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9">+E174+F174</f>
        <v>0</v>
      </c>
      <c r="E174" s="21">
        <f t="shared" si="49"/>
        <v>0</v>
      </c>
      <c r="F174" s="21">
        <f t="shared" si="49"/>
        <v>0</v>
      </c>
      <c r="G174" s="21">
        <f t="shared" si="49"/>
        <v>0</v>
      </c>
      <c r="H174" s="21">
        <f t="shared" si="49"/>
        <v>0</v>
      </c>
      <c r="I174" s="21">
        <f t="shared" si="49"/>
        <v>0</v>
      </c>
      <c r="J174" s="21">
        <f t="shared" si="49"/>
        <v>0</v>
      </c>
      <c r="K174" s="21">
        <f t="shared" si="49"/>
        <v>0</v>
      </c>
      <c r="L174" s="21">
        <f t="shared" si="49"/>
        <v>0</v>
      </c>
      <c r="M174" s="21">
        <f t="shared" si="49"/>
        <v>0</v>
      </c>
      <c r="N174" s="21">
        <f t="shared" si="49"/>
        <v>0</v>
      </c>
      <c r="O174" s="21">
        <f t="shared" si="49"/>
        <v>0</v>
      </c>
      <c r="P174" s="21">
        <f t="shared" si="49"/>
        <v>0</v>
      </c>
      <c r="Q174" s="21">
        <f t="shared" si="49"/>
        <v>0</v>
      </c>
      <c r="R174" s="21">
        <f t="shared" si="49"/>
        <v>0</v>
      </c>
      <c r="S174" s="21">
        <f t="shared" si="49"/>
        <v>0</v>
      </c>
      <c r="T174" s="21">
        <f t="shared" si="49"/>
        <v>0</v>
      </c>
      <c r="U174" s="21">
        <f t="shared" si="49"/>
        <v>0</v>
      </c>
      <c r="V174" s="21">
        <f t="shared" si="49"/>
        <v>0</v>
      </c>
      <c r="W174" s="21">
        <f t="shared" si="49"/>
        <v>0</v>
      </c>
      <c r="X174" s="21">
        <f t="shared" si="49"/>
        <v>0</v>
      </c>
      <c r="Y174" s="21">
        <f t="shared" si="49"/>
        <v>0</v>
      </c>
      <c r="Z174" s="21">
        <f t="shared" si="49"/>
        <v>0</v>
      </c>
      <c r="AA174" s="21">
        <f t="shared" si="49"/>
        <v>0</v>
      </c>
      <c r="AB174" s="21">
        <f t="shared" si="49"/>
        <v>0</v>
      </c>
      <c r="AC174" s="21">
        <f t="shared" si="49"/>
        <v>0</v>
      </c>
      <c r="AD174" s="21">
        <f t="shared" si="49"/>
        <v>0</v>
      </c>
      <c r="AE174" s="21">
        <f t="shared" si="4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50">+E178+F178</f>
        <v>0</v>
      </c>
      <c r="E178" s="21">
        <f t="shared" si="50"/>
        <v>0</v>
      </c>
      <c r="F178" s="21">
        <f t="shared" si="50"/>
        <v>0</v>
      </c>
      <c r="G178" s="21">
        <f t="shared" si="50"/>
        <v>0</v>
      </c>
      <c r="H178" s="21">
        <f t="shared" si="50"/>
        <v>0</v>
      </c>
      <c r="I178" s="21">
        <f t="shared" si="50"/>
        <v>0</v>
      </c>
      <c r="J178" s="21">
        <f t="shared" si="50"/>
        <v>0</v>
      </c>
      <c r="K178" s="21">
        <f t="shared" si="50"/>
        <v>0</v>
      </c>
      <c r="L178" s="21">
        <f t="shared" si="50"/>
        <v>0</v>
      </c>
      <c r="M178" s="21">
        <f t="shared" si="50"/>
        <v>0</v>
      </c>
      <c r="N178" s="21">
        <f t="shared" si="50"/>
        <v>0</v>
      </c>
      <c r="O178" s="21">
        <f t="shared" si="50"/>
        <v>0</v>
      </c>
      <c r="P178" s="21">
        <f t="shared" si="50"/>
        <v>0</v>
      </c>
      <c r="Q178" s="21">
        <f t="shared" si="50"/>
        <v>0</v>
      </c>
      <c r="R178" s="21">
        <f t="shared" si="50"/>
        <v>0</v>
      </c>
      <c r="S178" s="21">
        <f t="shared" si="50"/>
        <v>0</v>
      </c>
      <c r="T178" s="21">
        <f t="shared" si="50"/>
        <v>0</v>
      </c>
      <c r="U178" s="21">
        <f t="shared" si="50"/>
        <v>0</v>
      </c>
      <c r="V178" s="21">
        <f t="shared" si="50"/>
        <v>0</v>
      </c>
      <c r="W178" s="21">
        <f t="shared" si="50"/>
        <v>0</v>
      </c>
      <c r="X178" s="21">
        <f t="shared" si="50"/>
        <v>0</v>
      </c>
      <c r="Y178" s="21">
        <f t="shared" si="50"/>
        <v>0</v>
      </c>
      <c r="Z178" s="21">
        <f t="shared" si="50"/>
        <v>0</v>
      </c>
      <c r="AA178" s="21">
        <f t="shared" si="50"/>
        <v>0</v>
      </c>
      <c r="AB178" s="21">
        <f t="shared" si="50"/>
        <v>0</v>
      </c>
      <c r="AC178" s="21">
        <f t="shared" si="50"/>
        <v>0</v>
      </c>
      <c r="AD178" s="21">
        <f t="shared" si="50"/>
        <v>0</v>
      </c>
      <c r="AE178" s="21">
        <f t="shared" si="5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1">+E182+F182</f>
        <v>0</v>
      </c>
      <c r="E182" s="21">
        <f t="shared" si="51"/>
        <v>0</v>
      </c>
      <c r="F182" s="21">
        <f t="shared" si="51"/>
        <v>0</v>
      </c>
      <c r="G182" s="21">
        <f t="shared" si="51"/>
        <v>0</v>
      </c>
      <c r="H182" s="21">
        <f t="shared" si="51"/>
        <v>0</v>
      </c>
      <c r="I182" s="21">
        <f t="shared" si="51"/>
        <v>0</v>
      </c>
      <c r="J182" s="21">
        <f t="shared" si="51"/>
        <v>0</v>
      </c>
      <c r="K182" s="21">
        <f t="shared" si="51"/>
        <v>0</v>
      </c>
      <c r="L182" s="21">
        <f t="shared" si="51"/>
        <v>0</v>
      </c>
      <c r="M182" s="21">
        <f t="shared" si="51"/>
        <v>0</v>
      </c>
      <c r="N182" s="21">
        <f t="shared" si="51"/>
        <v>0</v>
      </c>
      <c r="O182" s="21">
        <f t="shared" si="51"/>
        <v>0</v>
      </c>
      <c r="P182" s="21">
        <f t="shared" si="51"/>
        <v>0</v>
      </c>
      <c r="Q182" s="21">
        <f t="shared" si="51"/>
        <v>0</v>
      </c>
      <c r="R182" s="21">
        <f t="shared" si="51"/>
        <v>0</v>
      </c>
      <c r="S182" s="21">
        <f t="shared" si="51"/>
        <v>0</v>
      </c>
      <c r="T182" s="21">
        <f t="shared" si="51"/>
        <v>0</v>
      </c>
      <c r="U182" s="21">
        <f t="shared" si="51"/>
        <v>0</v>
      </c>
      <c r="V182" s="21">
        <f t="shared" si="51"/>
        <v>0</v>
      </c>
      <c r="W182" s="21">
        <f t="shared" si="51"/>
        <v>0</v>
      </c>
      <c r="X182" s="21">
        <f t="shared" si="51"/>
        <v>0</v>
      </c>
      <c r="Y182" s="21">
        <f t="shared" si="51"/>
        <v>0</v>
      </c>
      <c r="Z182" s="21">
        <f t="shared" si="51"/>
        <v>0</v>
      </c>
      <c r="AA182" s="21">
        <f t="shared" si="51"/>
        <v>0</v>
      </c>
      <c r="AB182" s="21">
        <f t="shared" si="51"/>
        <v>0</v>
      </c>
      <c r="AC182" s="21">
        <f t="shared" si="51"/>
        <v>0</v>
      </c>
      <c r="AD182" s="21">
        <f t="shared" si="51"/>
        <v>0</v>
      </c>
      <c r="AE182" s="21">
        <f t="shared" si="5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2">+D188+D189+D190</f>
        <v>0</v>
      </c>
      <c r="E187" s="21">
        <f t="shared" si="52"/>
        <v>0</v>
      </c>
      <c r="F187" s="21">
        <f t="shared" si="52"/>
        <v>0</v>
      </c>
      <c r="G187" s="21">
        <f t="shared" si="52"/>
        <v>0</v>
      </c>
      <c r="H187" s="21">
        <f t="shared" si="52"/>
        <v>0</v>
      </c>
      <c r="I187" s="21">
        <f t="shared" si="52"/>
        <v>0</v>
      </c>
      <c r="J187" s="21">
        <f t="shared" si="52"/>
        <v>0</v>
      </c>
      <c r="K187" s="21">
        <f t="shared" si="52"/>
        <v>0</v>
      </c>
      <c r="L187" s="21">
        <f t="shared" si="52"/>
        <v>0</v>
      </c>
      <c r="M187" s="21">
        <f t="shared" si="52"/>
        <v>0</v>
      </c>
      <c r="N187" s="21">
        <f t="shared" si="52"/>
        <v>0</v>
      </c>
      <c r="O187" s="21">
        <f t="shared" si="52"/>
        <v>0</v>
      </c>
      <c r="P187" s="21">
        <f t="shared" si="52"/>
        <v>0</v>
      </c>
      <c r="Q187" s="21">
        <f t="shared" si="52"/>
        <v>0</v>
      </c>
      <c r="R187" s="21">
        <f t="shared" si="52"/>
        <v>0</v>
      </c>
      <c r="S187" s="21">
        <f t="shared" si="52"/>
        <v>0</v>
      </c>
      <c r="T187" s="21">
        <f t="shared" si="52"/>
        <v>0</v>
      </c>
      <c r="U187" s="21">
        <f t="shared" si="52"/>
        <v>0</v>
      </c>
      <c r="V187" s="21">
        <f t="shared" si="52"/>
        <v>0</v>
      </c>
      <c r="W187" s="21">
        <f t="shared" si="52"/>
        <v>0</v>
      </c>
      <c r="X187" s="21">
        <f t="shared" si="52"/>
        <v>0</v>
      </c>
      <c r="Y187" s="21">
        <f t="shared" si="52"/>
        <v>0</v>
      </c>
      <c r="Z187" s="21">
        <f t="shared" si="52"/>
        <v>0</v>
      </c>
      <c r="AA187" s="21">
        <f t="shared" si="52"/>
        <v>0</v>
      </c>
      <c r="AB187" s="21">
        <f t="shared" si="52"/>
        <v>0</v>
      </c>
      <c r="AC187" s="21">
        <f t="shared" si="52"/>
        <v>0</v>
      </c>
      <c r="AD187" s="21">
        <f t="shared" si="52"/>
        <v>0</v>
      </c>
      <c r="AE187" s="21">
        <f t="shared" si="5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3">+C192+C216+C252+C257+C286+C287+C291+C294+C295+C296</f>
        <v>19.09513258931252</v>
      </c>
      <c r="D191" s="28">
        <f t="shared" si="53"/>
        <v>21.095498263011677</v>
      </c>
      <c r="E191" s="28">
        <f t="shared" si="53"/>
        <v>22.757744072888748</v>
      </c>
      <c r="F191" s="28">
        <f t="shared" si="53"/>
        <v>23.482076704875187</v>
      </c>
      <c r="G191" s="28">
        <f t="shared" si="53"/>
        <v>23.507061098507556</v>
      </c>
      <c r="H191" s="28">
        <f t="shared" si="53"/>
        <v>25.161811304700734</v>
      </c>
      <c r="I191" s="28">
        <f t="shared" si="53"/>
        <v>30.825835307647907</v>
      </c>
      <c r="J191" s="28">
        <f t="shared" si="53"/>
        <v>27.075295043286879</v>
      </c>
      <c r="K191" s="28">
        <f t="shared" si="53"/>
        <v>30.971058634972394</v>
      </c>
      <c r="L191" s="28">
        <f t="shared" si="53"/>
        <v>32.529958245424666</v>
      </c>
      <c r="M191" s="28">
        <f t="shared" si="53"/>
        <v>36.283550737925211</v>
      </c>
      <c r="N191" s="28">
        <f t="shared" si="53"/>
        <v>35.685519933182491</v>
      </c>
      <c r="O191" s="28">
        <f t="shared" si="53"/>
        <v>41.432575086743476</v>
      </c>
      <c r="P191" s="28">
        <f t="shared" si="53"/>
        <v>42.728722728795972</v>
      </c>
      <c r="Q191" s="28">
        <f t="shared" si="53"/>
        <v>46.527603734274059</v>
      </c>
      <c r="R191" s="28">
        <f t="shared" si="53"/>
        <v>40.970226112714158</v>
      </c>
      <c r="S191" s="28">
        <f t="shared" si="53"/>
        <v>42.713725870572773</v>
      </c>
      <c r="T191" s="28">
        <f t="shared" si="53"/>
        <v>43.224926682287929</v>
      </c>
      <c r="U191" s="28">
        <f t="shared" si="53"/>
        <v>45.903466436433305</v>
      </c>
      <c r="V191" s="28">
        <f t="shared" si="53"/>
        <v>44.094223984732949</v>
      </c>
      <c r="W191" s="28">
        <f t="shared" si="53"/>
        <v>49.149798716378136</v>
      </c>
      <c r="X191" s="28">
        <f t="shared" si="53"/>
        <v>55.461359031073485</v>
      </c>
      <c r="Y191" s="28">
        <f t="shared" si="53"/>
        <v>54.76508657588392</v>
      </c>
      <c r="Z191" s="28">
        <f t="shared" si="53"/>
        <v>55.172422840618566</v>
      </c>
      <c r="AA191" s="28">
        <f t="shared" si="53"/>
        <v>51.536965671774063</v>
      </c>
      <c r="AB191" s="28">
        <f t="shared" si="53"/>
        <v>53.067208910750523</v>
      </c>
      <c r="AC191" s="28">
        <f t="shared" si="53"/>
        <v>46.655482727990488</v>
      </c>
      <c r="AD191" s="28">
        <f t="shared" si="53"/>
        <v>44.96646763222374</v>
      </c>
      <c r="AE191" s="28">
        <f t="shared" si="53"/>
        <v>43.298099122577057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4">+D193+D201+D202+D206</f>
        <v>0</v>
      </c>
      <c r="E192" s="21">
        <f t="shared" si="54"/>
        <v>0</v>
      </c>
      <c r="F192" s="21">
        <f t="shared" si="54"/>
        <v>0</v>
      </c>
      <c r="G192" s="21">
        <f t="shared" si="54"/>
        <v>0</v>
      </c>
      <c r="H192" s="21">
        <f t="shared" si="54"/>
        <v>0</v>
      </c>
      <c r="I192" s="21">
        <f t="shared" si="54"/>
        <v>0</v>
      </c>
      <c r="J192" s="21">
        <f t="shared" si="54"/>
        <v>0</v>
      </c>
      <c r="K192" s="21">
        <f t="shared" si="54"/>
        <v>0</v>
      </c>
      <c r="L192" s="21">
        <f t="shared" si="54"/>
        <v>0</v>
      </c>
      <c r="M192" s="21">
        <f t="shared" si="54"/>
        <v>0</v>
      </c>
      <c r="N192" s="21">
        <f t="shared" si="54"/>
        <v>0</v>
      </c>
      <c r="O192" s="21">
        <f t="shared" si="54"/>
        <v>0</v>
      </c>
      <c r="P192" s="21">
        <f t="shared" si="54"/>
        <v>0</v>
      </c>
      <c r="Q192" s="21">
        <f t="shared" si="54"/>
        <v>0</v>
      </c>
      <c r="R192" s="21">
        <f t="shared" si="54"/>
        <v>0</v>
      </c>
      <c r="S192" s="21">
        <f t="shared" si="54"/>
        <v>0</v>
      </c>
      <c r="T192" s="21">
        <f t="shared" si="54"/>
        <v>0</v>
      </c>
      <c r="U192" s="21">
        <f t="shared" si="54"/>
        <v>0</v>
      </c>
      <c r="V192" s="21">
        <f t="shared" si="54"/>
        <v>0</v>
      </c>
      <c r="W192" s="21">
        <f t="shared" si="54"/>
        <v>0</v>
      </c>
      <c r="X192" s="21">
        <f t="shared" si="54"/>
        <v>0</v>
      </c>
      <c r="Y192" s="21">
        <f t="shared" si="54"/>
        <v>0</v>
      </c>
      <c r="Z192" s="21">
        <f t="shared" si="54"/>
        <v>0</v>
      </c>
      <c r="AA192" s="21">
        <f t="shared" si="54"/>
        <v>0</v>
      </c>
      <c r="AB192" s="21">
        <f t="shared" si="54"/>
        <v>0</v>
      </c>
      <c r="AC192" s="21">
        <f t="shared" si="54"/>
        <v>0</v>
      </c>
      <c r="AD192" s="21">
        <f t="shared" si="54"/>
        <v>0</v>
      </c>
      <c r="AE192" s="21">
        <f t="shared" si="5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5">+D194+D195</f>
        <v>0</v>
      </c>
      <c r="E193" s="21">
        <f t="shared" si="55"/>
        <v>0</v>
      </c>
      <c r="F193" s="21">
        <f t="shared" si="55"/>
        <v>0</v>
      </c>
      <c r="G193" s="21">
        <f t="shared" si="55"/>
        <v>0</v>
      </c>
      <c r="H193" s="21">
        <f t="shared" si="55"/>
        <v>0</v>
      </c>
      <c r="I193" s="21">
        <f t="shared" si="55"/>
        <v>0</v>
      </c>
      <c r="J193" s="21">
        <f t="shared" si="55"/>
        <v>0</v>
      </c>
      <c r="K193" s="21">
        <f t="shared" si="55"/>
        <v>0</v>
      </c>
      <c r="L193" s="21">
        <f t="shared" si="55"/>
        <v>0</v>
      </c>
      <c r="M193" s="21">
        <f t="shared" si="55"/>
        <v>0</v>
      </c>
      <c r="N193" s="21">
        <f t="shared" si="55"/>
        <v>0</v>
      </c>
      <c r="O193" s="21">
        <f t="shared" si="55"/>
        <v>0</v>
      </c>
      <c r="P193" s="21">
        <f t="shared" si="55"/>
        <v>0</v>
      </c>
      <c r="Q193" s="21">
        <f t="shared" si="55"/>
        <v>0</v>
      </c>
      <c r="R193" s="21">
        <f t="shared" si="55"/>
        <v>0</v>
      </c>
      <c r="S193" s="21">
        <f t="shared" si="55"/>
        <v>0</v>
      </c>
      <c r="T193" s="21">
        <f t="shared" si="55"/>
        <v>0</v>
      </c>
      <c r="U193" s="21">
        <f t="shared" si="55"/>
        <v>0</v>
      </c>
      <c r="V193" s="21">
        <f t="shared" si="55"/>
        <v>0</v>
      </c>
      <c r="W193" s="21">
        <f t="shared" si="55"/>
        <v>0</v>
      </c>
      <c r="X193" s="21">
        <f t="shared" si="55"/>
        <v>0</v>
      </c>
      <c r="Y193" s="21">
        <f t="shared" si="55"/>
        <v>0</v>
      </c>
      <c r="Z193" s="21">
        <f t="shared" si="55"/>
        <v>0</v>
      </c>
      <c r="AA193" s="21">
        <f t="shared" si="55"/>
        <v>0</v>
      </c>
      <c r="AB193" s="21">
        <f t="shared" si="55"/>
        <v>0</v>
      </c>
      <c r="AC193" s="21">
        <f t="shared" si="55"/>
        <v>0</v>
      </c>
      <c r="AD193" s="21">
        <f t="shared" si="55"/>
        <v>0</v>
      </c>
      <c r="AE193" s="21">
        <f t="shared" si="5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6">+D196+D197+D198+D199+D200</f>
        <v>0</v>
      </c>
      <c r="E195" s="21">
        <f t="shared" si="56"/>
        <v>0</v>
      </c>
      <c r="F195" s="21">
        <f t="shared" si="56"/>
        <v>0</v>
      </c>
      <c r="G195" s="21">
        <f t="shared" si="56"/>
        <v>0</v>
      </c>
      <c r="H195" s="21">
        <f t="shared" si="56"/>
        <v>0</v>
      </c>
      <c r="I195" s="21">
        <f t="shared" si="56"/>
        <v>0</v>
      </c>
      <c r="J195" s="21">
        <f t="shared" si="56"/>
        <v>0</v>
      </c>
      <c r="K195" s="21">
        <f t="shared" si="56"/>
        <v>0</v>
      </c>
      <c r="L195" s="21">
        <f t="shared" si="56"/>
        <v>0</v>
      </c>
      <c r="M195" s="21">
        <f t="shared" si="56"/>
        <v>0</v>
      </c>
      <c r="N195" s="21">
        <f t="shared" si="56"/>
        <v>0</v>
      </c>
      <c r="O195" s="21">
        <f t="shared" si="56"/>
        <v>0</v>
      </c>
      <c r="P195" s="21">
        <f t="shared" si="56"/>
        <v>0</v>
      </c>
      <c r="Q195" s="21">
        <f t="shared" si="56"/>
        <v>0</v>
      </c>
      <c r="R195" s="21">
        <f t="shared" si="56"/>
        <v>0</v>
      </c>
      <c r="S195" s="21">
        <f t="shared" si="56"/>
        <v>0</v>
      </c>
      <c r="T195" s="21">
        <f t="shared" si="56"/>
        <v>0</v>
      </c>
      <c r="U195" s="21">
        <f t="shared" si="56"/>
        <v>0</v>
      </c>
      <c r="V195" s="21">
        <f t="shared" si="56"/>
        <v>0</v>
      </c>
      <c r="W195" s="21">
        <f t="shared" si="56"/>
        <v>0</v>
      </c>
      <c r="X195" s="21">
        <f t="shared" si="56"/>
        <v>0</v>
      </c>
      <c r="Y195" s="21">
        <f t="shared" si="56"/>
        <v>0</v>
      </c>
      <c r="Z195" s="21">
        <f t="shared" si="56"/>
        <v>0</v>
      </c>
      <c r="AA195" s="21">
        <f t="shared" si="56"/>
        <v>0</v>
      </c>
      <c r="AB195" s="21">
        <f t="shared" si="56"/>
        <v>0</v>
      </c>
      <c r="AC195" s="21">
        <f t="shared" si="56"/>
        <v>0</v>
      </c>
      <c r="AD195" s="21">
        <f t="shared" si="56"/>
        <v>0</v>
      </c>
      <c r="AE195" s="21">
        <f t="shared" si="5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7">+D203+D204+D205</f>
        <v>0</v>
      </c>
      <c r="E202" s="21">
        <f t="shared" si="57"/>
        <v>0</v>
      </c>
      <c r="F202" s="21">
        <f t="shared" si="57"/>
        <v>0</v>
      </c>
      <c r="G202" s="21">
        <f t="shared" si="57"/>
        <v>0</v>
      </c>
      <c r="H202" s="21">
        <f t="shared" si="57"/>
        <v>0</v>
      </c>
      <c r="I202" s="21">
        <f t="shared" si="57"/>
        <v>0</v>
      </c>
      <c r="J202" s="21">
        <f t="shared" si="57"/>
        <v>0</v>
      </c>
      <c r="K202" s="21">
        <f t="shared" si="57"/>
        <v>0</v>
      </c>
      <c r="L202" s="21">
        <f t="shared" si="57"/>
        <v>0</v>
      </c>
      <c r="M202" s="21">
        <f t="shared" si="57"/>
        <v>0</v>
      </c>
      <c r="N202" s="21">
        <f t="shared" si="57"/>
        <v>0</v>
      </c>
      <c r="O202" s="21">
        <f t="shared" si="57"/>
        <v>0</v>
      </c>
      <c r="P202" s="21">
        <f t="shared" si="57"/>
        <v>0</v>
      </c>
      <c r="Q202" s="21">
        <f t="shared" si="57"/>
        <v>0</v>
      </c>
      <c r="R202" s="21">
        <f t="shared" si="57"/>
        <v>0</v>
      </c>
      <c r="S202" s="21">
        <f t="shared" si="57"/>
        <v>0</v>
      </c>
      <c r="T202" s="21">
        <f t="shared" si="57"/>
        <v>0</v>
      </c>
      <c r="U202" s="21">
        <f t="shared" si="57"/>
        <v>0</v>
      </c>
      <c r="V202" s="21">
        <f t="shared" si="57"/>
        <v>0</v>
      </c>
      <c r="W202" s="21">
        <f t="shared" si="57"/>
        <v>0</v>
      </c>
      <c r="X202" s="21">
        <f t="shared" si="57"/>
        <v>0</v>
      </c>
      <c r="Y202" s="21">
        <f t="shared" si="57"/>
        <v>0</v>
      </c>
      <c r="Z202" s="21">
        <f t="shared" si="57"/>
        <v>0</v>
      </c>
      <c r="AA202" s="21">
        <f t="shared" si="57"/>
        <v>0</v>
      </c>
      <c r="AB202" s="21">
        <f t="shared" si="57"/>
        <v>0</v>
      </c>
      <c r="AC202" s="21">
        <f t="shared" si="57"/>
        <v>0</v>
      </c>
      <c r="AD202" s="21">
        <f t="shared" si="57"/>
        <v>0</v>
      </c>
      <c r="AE202" s="21">
        <f t="shared" si="5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8">+D207+D208+D209+D210+D211+D212+D213</f>
        <v>0</v>
      </c>
      <c r="E206" s="21">
        <f t="shared" si="58"/>
        <v>0</v>
      </c>
      <c r="F206" s="21">
        <f t="shared" si="58"/>
        <v>0</v>
      </c>
      <c r="G206" s="21">
        <f t="shared" si="58"/>
        <v>0</v>
      </c>
      <c r="H206" s="21">
        <f t="shared" si="58"/>
        <v>0</v>
      </c>
      <c r="I206" s="21">
        <f t="shared" si="58"/>
        <v>0</v>
      </c>
      <c r="J206" s="21">
        <f t="shared" si="58"/>
        <v>0</v>
      </c>
      <c r="K206" s="21">
        <f t="shared" si="58"/>
        <v>0</v>
      </c>
      <c r="L206" s="21">
        <f t="shared" si="58"/>
        <v>0</v>
      </c>
      <c r="M206" s="21">
        <f t="shared" si="58"/>
        <v>0</v>
      </c>
      <c r="N206" s="21">
        <f t="shared" si="58"/>
        <v>0</v>
      </c>
      <c r="O206" s="21">
        <f t="shared" si="58"/>
        <v>0</v>
      </c>
      <c r="P206" s="21">
        <f t="shared" si="58"/>
        <v>0</v>
      </c>
      <c r="Q206" s="21">
        <f t="shared" si="58"/>
        <v>0</v>
      </c>
      <c r="R206" s="21">
        <f t="shared" si="58"/>
        <v>0</v>
      </c>
      <c r="S206" s="21">
        <f t="shared" si="58"/>
        <v>0</v>
      </c>
      <c r="T206" s="21">
        <f t="shared" si="58"/>
        <v>0</v>
      </c>
      <c r="U206" s="21">
        <f t="shared" si="58"/>
        <v>0</v>
      </c>
      <c r="V206" s="21">
        <f t="shared" si="58"/>
        <v>0</v>
      </c>
      <c r="W206" s="21">
        <f t="shared" si="58"/>
        <v>0</v>
      </c>
      <c r="X206" s="21">
        <f t="shared" si="58"/>
        <v>0</v>
      </c>
      <c r="Y206" s="21">
        <f t="shared" si="58"/>
        <v>0</v>
      </c>
      <c r="Z206" s="21">
        <f t="shared" si="58"/>
        <v>0</v>
      </c>
      <c r="AA206" s="21">
        <f t="shared" si="58"/>
        <v>0</v>
      </c>
      <c r="AB206" s="21">
        <f t="shared" si="58"/>
        <v>0</v>
      </c>
      <c r="AC206" s="21">
        <f t="shared" si="58"/>
        <v>0</v>
      </c>
      <c r="AD206" s="21">
        <f t="shared" si="58"/>
        <v>0</v>
      </c>
      <c r="AE206" s="21">
        <f t="shared" si="5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9">+D214+D215</f>
        <v>0</v>
      </c>
      <c r="E213" s="21">
        <f t="shared" si="59"/>
        <v>0</v>
      </c>
      <c r="F213" s="21">
        <f t="shared" si="59"/>
        <v>0</v>
      </c>
      <c r="G213" s="21">
        <f t="shared" si="59"/>
        <v>0</v>
      </c>
      <c r="H213" s="21">
        <f t="shared" si="59"/>
        <v>0</v>
      </c>
      <c r="I213" s="21">
        <f t="shared" si="59"/>
        <v>0</v>
      </c>
      <c r="J213" s="21">
        <f t="shared" si="59"/>
        <v>0</v>
      </c>
      <c r="K213" s="21">
        <f t="shared" si="59"/>
        <v>0</v>
      </c>
      <c r="L213" s="21">
        <f t="shared" si="59"/>
        <v>0</v>
      </c>
      <c r="M213" s="21">
        <f t="shared" si="59"/>
        <v>0</v>
      </c>
      <c r="N213" s="21">
        <f t="shared" si="59"/>
        <v>0</v>
      </c>
      <c r="O213" s="21">
        <f t="shared" si="59"/>
        <v>0</v>
      </c>
      <c r="P213" s="21">
        <f t="shared" si="59"/>
        <v>0</v>
      </c>
      <c r="Q213" s="21">
        <f t="shared" si="59"/>
        <v>0</v>
      </c>
      <c r="R213" s="21">
        <f t="shared" si="59"/>
        <v>0</v>
      </c>
      <c r="S213" s="21">
        <f t="shared" si="59"/>
        <v>0</v>
      </c>
      <c r="T213" s="21">
        <f t="shared" si="59"/>
        <v>0</v>
      </c>
      <c r="U213" s="21">
        <f t="shared" si="59"/>
        <v>0</v>
      </c>
      <c r="V213" s="21">
        <f t="shared" si="59"/>
        <v>0</v>
      </c>
      <c r="W213" s="21">
        <f t="shared" si="59"/>
        <v>0</v>
      </c>
      <c r="X213" s="21">
        <f t="shared" si="59"/>
        <v>0</v>
      </c>
      <c r="Y213" s="21">
        <f t="shared" si="59"/>
        <v>0</v>
      </c>
      <c r="Z213" s="21">
        <f t="shared" si="59"/>
        <v>0</v>
      </c>
      <c r="AA213" s="21">
        <f t="shared" si="59"/>
        <v>0</v>
      </c>
      <c r="AB213" s="21">
        <f t="shared" si="59"/>
        <v>0</v>
      </c>
      <c r="AC213" s="21">
        <f t="shared" si="59"/>
        <v>0</v>
      </c>
      <c r="AD213" s="21">
        <f t="shared" si="59"/>
        <v>0</v>
      </c>
      <c r="AE213" s="21">
        <f t="shared" si="5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60">+D217+D225+D226+D230+D240</f>
        <v>0</v>
      </c>
      <c r="E216" s="21">
        <f t="shared" si="60"/>
        <v>0</v>
      </c>
      <c r="F216" s="21">
        <f t="shared" si="60"/>
        <v>0</v>
      </c>
      <c r="G216" s="21">
        <f t="shared" si="60"/>
        <v>0</v>
      </c>
      <c r="H216" s="21">
        <f t="shared" si="60"/>
        <v>0</v>
      </c>
      <c r="I216" s="21">
        <f t="shared" si="60"/>
        <v>0</v>
      </c>
      <c r="J216" s="21">
        <f t="shared" si="60"/>
        <v>0</v>
      </c>
      <c r="K216" s="21">
        <f t="shared" si="60"/>
        <v>0</v>
      </c>
      <c r="L216" s="21">
        <f t="shared" si="60"/>
        <v>0</v>
      </c>
      <c r="M216" s="21">
        <f t="shared" si="60"/>
        <v>0</v>
      </c>
      <c r="N216" s="21">
        <f t="shared" si="60"/>
        <v>0</v>
      </c>
      <c r="O216" s="21">
        <f t="shared" si="60"/>
        <v>0</v>
      </c>
      <c r="P216" s="21">
        <f t="shared" si="60"/>
        <v>0</v>
      </c>
      <c r="Q216" s="21">
        <f t="shared" si="60"/>
        <v>0</v>
      </c>
      <c r="R216" s="21">
        <f t="shared" si="60"/>
        <v>0</v>
      </c>
      <c r="S216" s="21">
        <f t="shared" si="60"/>
        <v>0</v>
      </c>
      <c r="T216" s="21">
        <f t="shared" si="60"/>
        <v>0</v>
      </c>
      <c r="U216" s="21">
        <f t="shared" si="60"/>
        <v>0</v>
      </c>
      <c r="V216" s="21">
        <f t="shared" si="60"/>
        <v>0</v>
      </c>
      <c r="W216" s="21">
        <f t="shared" si="60"/>
        <v>0</v>
      </c>
      <c r="X216" s="21">
        <f t="shared" si="60"/>
        <v>0</v>
      </c>
      <c r="Y216" s="21">
        <f t="shared" si="60"/>
        <v>0</v>
      </c>
      <c r="Z216" s="21">
        <f t="shared" si="60"/>
        <v>0</v>
      </c>
      <c r="AA216" s="21">
        <f t="shared" si="60"/>
        <v>0</v>
      </c>
      <c r="AB216" s="21">
        <f t="shared" si="60"/>
        <v>0</v>
      </c>
      <c r="AC216" s="21">
        <f t="shared" si="60"/>
        <v>0</v>
      </c>
      <c r="AD216" s="21">
        <f t="shared" si="60"/>
        <v>0</v>
      </c>
      <c r="AE216" s="21">
        <f t="shared" si="6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1">+D218+D219</f>
        <v>0</v>
      </c>
      <c r="E217" s="21">
        <f t="shared" si="61"/>
        <v>0</v>
      </c>
      <c r="F217" s="21">
        <f t="shared" si="61"/>
        <v>0</v>
      </c>
      <c r="G217" s="21">
        <f t="shared" si="61"/>
        <v>0</v>
      </c>
      <c r="H217" s="21">
        <f t="shared" si="61"/>
        <v>0</v>
      </c>
      <c r="I217" s="21">
        <f t="shared" si="61"/>
        <v>0</v>
      </c>
      <c r="J217" s="21">
        <f t="shared" si="61"/>
        <v>0</v>
      </c>
      <c r="K217" s="21">
        <f t="shared" si="61"/>
        <v>0</v>
      </c>
      <c r="L217" s="21">
        <f t="shared" si="61"/>
        <v>0</v>
      </c>
      <c r="M217" s="21">
        <f t="shared" si="61"/>
        <v>0</v>
      </c>
      <c r="N217" s="21">
        <f t="shared" si="61"/>
        <v>0</v>
      </c>
      <c r="O217" s="21">
        <f t="shared" si="61"/>
        <v>0</v>
      </c>
      <c r="P217" s="21">
        <f t="shared" si="61"/>
        <v>0</v>
      </c>
      <c r="Q217" s="21">
        <f t="shared" si="61"/>
        <v>0</v>
      </c>
      <c r="R217" s="21">
        <f t="shared" si="61"/>
        <v>0</v>
      </c>
      <c r="S217" s="21">
        <f t="shared" si="61"/>
        <v>0</v>
      </c>
      <c r="T217" s="21">
        <f t="shared" si="61"/>
        <v>0</v>
      </c>
      <c r="U217" s="21">
        <f t="shared" si="61"/>
        <v>0</v>
      </c>
      <c r="V217" s="21">
        <f t="shared" si="61"/>
        <v>0</v>
      </c>
      <c r="W217" s="21">
        <f t="shared" si="61"/>
        <v>0</v>
      </c>
      <c r="X217" s="21">
        <f t="shared" si="61"/>
        <v>0</v>
      </c>
      <c r="Y217" s="21">
        <f t="shared" si="61"/>
        <v>0</v>
      </c>
      <c r="Z217" s="21">
        <f t="shared" si="61"/>
        <v>0</v>
      </c>
      <c r="AA217" s="21">
        <f t="shared" si="61"/>
        <v>0</v>
      </c>
      <c r="AB217" s="21">
        <f t="shared" si="61"/>
        <v>0</v>
      </c>
      <c r="AC217" s="21">
        <f t="shared" si="61"/>
        <v>0</v>
      </c>
      <c r="AD217" s="21">
        <f t="shared" si="61"/>
        <v>0</v>
      </c>
      <c r="AE217" s="21">
        <f t="shared" si="6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2">+D220+D221+D222+D223+D224</f>
        <v>0</v>
      </c>
      <c r="E219" s="21">
        <f t="shared" si="62"/>
        <v>0</v>
      </c>
      <c r="F219" s="21">
        <f t="shared" si="62"/>
        <v>0</v>
      </c>
      <c r="G219" s="21">
        <f t="shared" si="62"/>
        <v>0</v>
      </c>
      <c r="H219" s="21">
        <f t="shared" si="62"/>
        <v>0</v>
      </c>
      <c r="I219" s="21">
        <f t="shared" si="62"/>
        <v>0</v>
      </c>
      <c r="J219" s="21">
        <f t="shared" si="62"/>
        <v>0</v>
      </c>
      <c r="K219" s="21">
        <f t="shared" si="62"/>
        <v>0</v>
      </c>
      <c r="L219" s="21">
        <f t="shared" si="62"/>
        <v>0</v>
      </c>
      <c r="M219" s="21">
        <f t="shared" si="62"/>
        <v>0</v>
      </c>
      <c r="N219" s="21">
        <f t="shared" si="62"/>
        <v>0</v>
      </c>
      <c r="O219" s="21">
        <f t="shared" si="62"/>
        <v>0</v>
      </c>
      <c r="P219" s="21">
        <f t="shared" si="62"/>
        <v>0</v>
      </c>
      <c r="Q219" s="21">
        <f t="shared" si="62"/>
        <v>0</v>
      </c>
      <c r="R219" s="21">
        <f t="shared" si="62"/>
        <v>0</v>
      </c>
      <c r="S219" s="21">
        <f t="shared" si="62"/>
        <v>0</v>
      </c>
      <c r="T219" s="21">
        <f t="shared" si="62"/>
        <v>0</v>
      </c>
      <c r="U219" s="21">
        <f t="shared" si="62"/>
        <v>0</v>
      </c>
      <c r="V219" s="21">
        <f t="shared" si="62"/>
        <v>0</v>
      </c>
      <c r="W219" s="21">
        <f t="shared" si="62"/>
        <v>0</v>
      </c>
      <c r="X219" s="21">
        <f t="shared" si="62"/>
        <v>0</v>
      </c>
      <c r="Y219" s="21">
        <f t="shared" si="62"/>
        <v>0</v>
      </c>
      <c r="Z219" s="21">
        <f t="shared" si="62"/>
        <v>0</v>
      </c>
      <c r="AA219" s="21">
        <f t="shared" si="62"/>
        <v>0</v>
      </c>
      <c r="AB219" s="21">
        <f t="shared" si="62"/>
        <v>0</v>
      </c>
      <c r="AC219" s="21">
        <f t="shared" si="62"/>
        <v>0</v>
      </c>
      <c r="AD219" s="21">
        <f t="shared" si="62"/>
        <v>0</v>
      </c>
      <c r="AE219" s="21">
        <f t="shared" si="6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3">+D227+D228+D229</f>
        <v>0</v>
      </c>
      <c r="E226" s="21">
        <f t="shared" si="63"/>
        <v>0</v>
      </c>
      <c r="F226" s="21">
        <f t="shared" si="63"/>
        <v>0</v>
      </c>
      <c r="G226" s="21">
        <f t="shared" si="63"/>
        <v>0</v>
      </c>
      <c r="H226" s="21">
        <f t="shared" si="63"/>
        <v>0</v>
      </c>
      <c r="I226" s="21">
        <f t="shared" si="63"/>
        <v>0</v>
      </c>
      <c r="J226" s="21">
        <f t="shared" si="63"/>
        <v>0</v>
      </c>
      <c r="K226" s="21">
        <f t="shared" si="63"/>
        <v>0</v>
      </c>
      <c r="L226" s="21">
        <f t="shared" si="63"/>
        <v>0</v>
      </c>
      <c r="M226" s="21">
        <f t="shared" si="63"/>
        <v>0</v>
      </c>
      <c r="N226" s="21">
        <f t="shared" si="63"/>
        <v>0</v>
      </c>
      <c r="O226" s="21">
        <f t="shared" si="63"/>
        <v>0</v>
      </c>
      <c r="P226" s="21">
        <f t="shared" si="63"/>
        <v>0</v>
      </c>
      <c r="Q226" s="21">
        <f t="shared" si="63"/>
        <v>0</v>
      </c>
      <c r="R226" s="21">
        <f t="shared" si="63"/>
        <v>0</v>
      </c>
      <c r="S226" s="21">
        <f t="shared" si="63"/>
        <v>0</v>
      </c>
      <c r="T226" s="21">
        <f t="shared" si="63"/>
        <v>0</v>
      </c>
      <c r="U226" s="21">
        <f t="shared" si="63"/>
        <v>0</v>
      </c>
      <c r="V226" s="21">
        <f t="shared" si="63"/>
        <v>0</v>
      </c>
      <c r="W226" s="21">
        <f t="shared" si="63"/>
        <v>0</v>
      </c>
      <c r="X226" s="21">
        <f t="shared" si="63"/>
        <v>0</v>
      </c>
      <c r="Y226" s="21">
        <f t="shared" si="63"/>
        <v>0</v>
      </c>
      <c r="Z226" s="21">
        <f t="shared" si="63"/>
        <v>0</v>
      </c>
      <c r="AA226" s="21">
        <f t="shared" si="63"/>
        <v>0</v>
      </c>
      <c r="AB226" s="21">
        <f t="shared" si="63"/>
        <v>0</v>
      </c>
      <c r="AC226" s="21">
        <f t="shared" si="63"/>
        <v>0</v>
      </c>
      <c r="AD226" s="21">
        <f t="shared" si="63"/>
        <v>0</v>
      </c>
      <c r="AE226" s="21">
        <f t="shared" si="6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4">+D231+D232+D233+D234+D235+D236+D237</f>
        <v>0</v>
      </c>
      <c r="E230" s="21">
        <f t="shared" si="64"/>
        <v>0</v>
      </c>
      <c r="F230" s="21">
        <f t="shared" si="64"/>
        <v>0</v>
      </c>
      <c r="G230" s="21">
        <f t="shared" si="64"/>
        <v>0</v>
      </c>
      <c r="H230" s="21">
        <f t="shared" si="64"/>
        <v>0</v>
      </c>
      <c r="I230" s="21">
        <f t="shared" si="64"/>
        <v>0</v>
      </c>
      <c r="J230" s="21">
        <f t="shared" si="64"/>
        <v>0</v>
      </c>
      <c r="K230" s="21">
        <f t="shared" si="64"/>
        <v>0</v>
      </c>
      <c r="L230" s="21">
        <f t="shared" si="64"/>
        <v>0</v>
      </c>
      <c r="M230" s="21">
        <f t="shared" si="64"/>
        <v>0</v>
      </c>
      <c r="N230" s="21">
        <f t="shared" si="64"/>
        <v>0</v>
      </c>
      <c r="O230" s="21">
        <f t="shared" si="64"/>
        <v>0</v>
      </c>
      <c r="P230" s="21">
        <f t="shared" si="64"/>
        <v>0</v>
      </c>
      <c r="Q230" s="21">
        <f t="shared" si="64"/>
        <v>0</v>
      </c>
      <c r="R230" s="21">
        <f t="shared" si="64"/>
        <v>0</v>
      </c>
      <c r="S230" s="21">
        <f t="shared" si="64"/>
        <v>0</v>
      </c>
      <c r="T230" s="21">
        <f t="shared" si="64"/>
        <v>0</v>
      </c>
      <c r="U230" s="21">
        <f t="shared" si="64"/>
        <v>0</v>
      </c>
      <c r="V230" s="21">
        <f t="shared" si="64"/>
        <v>0</v>
      </c>
      <c r="W230" s="21">
        <f t="shared" si="64"/>
        <v>0</v>
      </c>
      <c r="X230" s="21">
        <f t="shared" si="64"/>
        <v>0</v>
      </c>
      <c r="Y230" s="21">
        <f t="shared" si="64"/>
        <v>0</v>
      </c>
      <c r="Z230" s="21">
        <f t="shared" si="64"/>
        <v>0</v>
      </c>
      <c r="AA230" s="21">
        <f t="shared" si="64"/>
        <v>0</v>
      </c>
      <c r="AB230" s="21">
        <f t="shared" si="64"/>
        <v>0</v>
      </c>
      <c r="AC230" s="21">
        <f t="shared" si="64"/>
        <v>0</v>
      </c>
      <c r="AD230" s="21">
        <f t="shared" si="64"/>
        <v>0</v>
      </c>
      <c r="AE230" s="21">
        <f t="shared" si="6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5">+D238+D239</f>
        <v>0</v>
      </c>
      <c r="E237" s="21">
        <f t="shared" si="65"/>
        <v>0</v>
      </c>
      <c r="F237" s="21">
        <f t="shared" si="65"/>
        <v>0</v>
      </c>
      <c r="G237" s="21">
        <f t="shared" si="65"/>
        <v>0</v>
      </c>
      <c r="H237" s="21">
        <f t="shared" si="65"/>
        <v>0</v>
      </c>
      <c r="I237" s="21">
        <f t="shared" si="65"/>
        <v>0</v>
      </c>
      <c r="J237" s="21">
        <f t="shared" si="65"/>
        <v>0</v>
      </c>
      <c r="K237" s="21">
        <f t="shared" si="65"/>
        <v>0</v>
      </c>
      <c r="L237" s="21">
        <f t="shared" si="65"/>
        <v>0</v>
      </c>
      <c r="M237" s="21">
        <f t="shared" si="65"/>
        <v>0</v>
      </c>
      <c r="N237" s="21">
        <f t="shared" si="65"/>
        <v>0</v>
      </c>
      <c r="O237" s="21">
        <f t="shared" si="65"/>
        <v>0</v>
      </c>
      <c r="P237" s="21">
        <f t="shared" si="65"/>
        <v>0</v>
      </c>
      <c r="Q237" s="21">
        <f t="shared" si="65"/>
        <v>0</v>
      </c>
      <c r="R237" s="21">
        <f t="shared" si="65"/>
        <v>0</v>
      </c>
      <c r="S237" s="21">
        <f t="shared" si="65"/>
        <v>0</v>
      </c>
      <c r="T237" s="21">
        <f t="shared" si="65"/>
        <v>0</v>
      </c>
      <c r="U237" s="21">
        <f t="shared" si="65"/>
        <v>0</v>
      </c>
      <c r="V237" s="21">
        <f t="shared" si="65"/>
        <v>0</v>
      </c>
      <c r="W237" s="21">
        <f t="shared" si="65"/>
        <v>0</v>
      </c>
      <c r="X237" s="21">
        <f t="shared" si="65"/>
        <v>0</v>
      </c>
      <c r="Y237" s="21">
        <f t="shared" si="65"/>
        <v>0</v>
      </c>
      <c r="Z237" s="21">
        <f t="shared" si="65"/>
        <v>0</v>
      </c>
      <c r="AA237" s="21">
        <f t="shared" si="65"/>
        <v>0</v>
      </c>
      <c r="AB237" s="21">
        <f t="shared" si="65"/>
        <v>0</v>
      </c>
      <c r="AC237" s="21">
        <f t="shared" si="65"/>
        <v>0</v>
      </c>
      <c r="AD237" s="21">
        <f t="shared" si="65"/>
        <v>0</v>
      </c>
      <c r="AE237" s="21">
        <f t="shared" si="6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6">+D241+D242+D243+D244</f>
        <v>0</v>
      </c>
      <c r="E240" s="21">
        <f t="shared" si="66"/>
        <v>0</v>
      </c>
      <c r="F240" s="21">
        <f t="shared" si="66"/>
        <v>0</v>
      </c>
      <c r="G240" s="21">
        <f t="shared" si="66"/>
        <v>0</v>
      </c>
      <c r="H240" s="21">
        <f t="shared" si="66"/>
        <v>0</v>
      </c>
      <c r="I240" s="21">
        <f t="shared" si="66"/>
        <v>0</v>
      </c>
      <c r="J240" s="21">
        <f t="shared" si="66"/>
        <v>0</v>
      </c>
      <c r="K240" s="21">
        <f t="shared" si="66"/>
        <v>0</v>
      </c>
      <c r="L240" s="21">
        <f t="shared" si="66"/>
        <v>0</v>
      </c>
      <c r="M240" s="21">
        <f t="shared" si="66"/>
        <v>0</v>
      </c>
      <c r="N240" s="21">
        <f t="shared" si="66"/>
        <v>0</v>
      </c>
      <c r="O240" s="21">
        <f t="shared" si="66"/>
        <v>0</v>
      </c>
      <c r="P240" s="21">
        <f t="shared" si="66"/>
        <v>0</v>
      </c>
      <c r="Q240" s="21">
        <f t="shared" si="66"/>
        <v>0</v>
      </c>
      <c r="R240" s="21">
        <f t="shared" si="66"/>
        <v>0</v>
      </c>
      <c r="S240" s="21">
        <f t="shared" si="66"/>
        <v>0</v>
      </c>
      <c r="T240" s="21">
        <f t="shared" si="66"/>
        <v>0</v>
      </c>
      <c r="U240" s="21">
        <f t="shared" si="66"/>
        <v>0</v>
      </c>
      <c r="V240" s="21">
        <f t="shared" si="66"/>
        <v>0</v>
      </c>
      <c r="W240" s="21">
        <f t="shared" si="66"/>
        <v>0</v>
      </c>
      <c r="X240" s="21">
        <f t="shared" si="66"/>
        <v>0</v>
      </c>
      <c r="Y240" s="21">
        <f t="shared" si="66"/>
        <v>0</v>
      </c>
      <c r="Z240" s="21">
        <f t="shared" si="66"/>
        <v>0</v>
      </c>
      <c r="AA240" s="21">
        <f t="shared" si="66"/>
        <v>0</v>
      </c>
      <c r="AB240" s="21">
        <f t="shared" si="66"/>
        <v>0</v>
      </c>
      <c r="AC240" s="21">
        <f t="shared" si="66"/>
        <v>0</v>
      </c>
      <c r="AD240" s="21">
        <f t="shared" si="66"/>
        <v>0</v>
      </c>
      <c r="AE240" s="21">
        <f t="shared" si="6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7">+D245+D246+D247+D248+D249+D250+D251</f>
        <v>0</v>
      </c>
      <c r="E244" s="21">
        <f t="shared" si="67"/>
        <v>0</v>
      </c>
      <c r="F244" s="21">
        <f t="shared" si="67"/>
        <v>0</v>
      </c>
      <c r="G244" s="21">
        <f t="shared" si="67"/>
        <v>0</v>
      </c>
      <c r="H244" s="21">
        <f t="shared" si="67"/>
        <v>0</v>
      </c>
      <c r="I244" s="21">
        <f t="shared" si="67"/>
        <v>0</v>
      </c>
      <c r="J244" s="21">
        <f t="shared" si="67"/>
        <v>0</v>
      </c>
      <c r="K244" s="21">
        <f t="shared" si="67"/>
        <v>0</v>
      </c>
      <c r="L244" s="21">
        <f t="shared" si="67"/>
        <v>0</v>
      </c>
      <c r="M244" s="21">
        <f t="shared" si="67"/>
        <v>0</v>
      </c>
      <c r="N244" s="21">
        <f t="shared" si="67"/>
        <v>0</v>
      </c>
      <c r="O244" s="21">
        <f t="shared" si="67"/>
        <v>0</v>
      </c>
      <c r="P244" s="21">
        <f t="shared" si="67"/>
        <v>0</v>
      </c>
      <c r="Q244" s="21">
        <f t="shared" si="67"/>
        <v>0</v>
      </c>
      <c r="R244" s="21">
        <f t="shared" si="67"/>
        <v>0</v>
      </c>
      <c r="S244" s="21">
        <f t="shared" si="67"/>
        <v>0</v>
      </c>
      <c r="T244" s="21">
        <f t="shared" si="67"/>
        <v>0</v>
      </c>
      <c r="U244" s="21">
        <f t="shared" si="67"/>
        <v>0</v>
      </c>
      <c r="V244" s="21">
        <f t="shared" si="67"/>
        <v>0</v>
      </c>
      <c r="W244" s="21">
        <f t="shared" si="67"/>
        <v>0</v>
      </c>
      <c r="X244" s="21">
        <f t="shared" si="67"/>
        <v>0</v>
      </c>
      <c r="Y244" s="21">
        <f t="shared" si="67"/>
        <v>0</v>
      </c>
      <c r="Z244" s="21">
        <f t="shared" si="67"/>
        <v>0</v>
      </c>
      <c r="AA244" s="21">
        <f t="shared" si="67"/>
        <v>0</v>
      </c>
      <c r="AB244" s="21">
        <f t="shared" si="67"/>
        <v>0</v>
      </c>
      <c r="AC244" s="21">
        <f t="shared" si="67"/>
        <v>0</v>
      </c>
      <c r="AD244" s="21">
        <f t="shared" si="67"/>
        <v>0</v>
      </c>
      <c r="AE244" s="21">
        <f t="shared" si="6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8">+C253+C254++C255+C256</f>
        <v>0</v>
      </c>
      <c r="D252" s="21">
        <f t="shared" si="68"/>
        <v>0</v>
      </c>
      <c r="E252" s="21">
        <f t="shared" si="68"/>
        <v>0</v>
      </c>
      <c r="F252" s="21">
        <f t="shared" si="68"/>
        <v>0</v>
      </c>
      <c r="G252" s="21">
        <f t="shared" si="68"/>
        <v>0</v>
      </c>
      <c r="H252" s="21">
        <f t="shared" si="68"/>
        <v>0</v>
      </c>
      <c r="I252" s="21">
        <f t="shared" si="68"/>
        <v>0</v>
      </c>
      <c r="J252" s="21">
        <f t="shared" si="68"/>
        <v>0</v>
      </c>
      <c r="K252" s="21">
        <f t="shared" si="68"/>
        <v>0</v>
      </c>
      <c r="L252" s="21">
        <f t="shared" si="68"/>
        <v>0</v>
      </c>
      <c r="M252" s="21">
        <f t="shared" si="68"/>
        <v>0</v>
      </c>
      <c r="N252" s="21">
        <f t="shared" si="68"/>
        <v>0</v>
      </c>
      <c r="O252" s="21">
        <f t="shared" si="68"/>
        <v>0</v>
      </c>
      <c r="P252" s="21">
        <f t="shared" si="68"/>
        <v>0</v>
      </c>
      <c r="Q252" s="21">
        <f t="shared" si="68"/>
        <v>0</v>
      </c>
      <c r="R252" s="21">
        <f t="shared" si="68"/>
        <v>0</v>
      </c>
      <c r="S252" s="21">
        <f t="shared" si="68"/>
        <v>0</v>
      </c>
      <c r="T252" s="21">
        <f t="shared" si="68"/>
        <v>0</v>
      </c>
      <c r="U252" s="21">
        <f t="shared" si="68"/>
        <v>0</v>
      </c>
      <c r="V252" s="21">
        <f t="shared" si="68"/>
        <v>0</v>
      </c>
      <c r="W252" s="21">
        <f t="shared" si="68"/>
        <v>0</v>
      </c>
      <c r="X252" s="21">
        <f t="shared" si="68"/>
        <v>0</v>
      </c>
      <c r="Y252" s="21">
        <f t="shared" si="68"/>
        <v>0</v>
      </c>
      <c r="Z252" s="21">
        <f t="shared" si="68"/>
        <v>0</v>
      </c>
      <c r="AA252" s="21">
        <f t="shared" si="68"/>
        <v>0</v>
      </c>
      <c r="AB252" s="21">
        <f t="shared" si="68"/>
        <v>0</v>
      </c>
      <c r="AC252" s="21">
        <f t="shared" si="68"/>
        <v>0</v>
      </c>
      <c r="AD252" s="21">
        <f t="shared" si="68"/>
        <v>0</v>
      </c>
      <c r="AE252" s="21">
        <f t="shared" si="6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9">+C258+C269</f>
        <v>0</v>
      </c>
      <c r="D257" s="21">
        <f t="shared" si="69"/>
        <v>0</v>
      </c>
      <c r="E257" s="21">
        <f t="shared" si="69"/>
        <v>0</v>
      </c>
      <c r="F257" s="21">
        <f t="shared" si="69"/>
        <v>0</v>
      </c>
      <c r="G257" s="21">
        <f t="shared" si="69"/>
        <v>0</v>
      </c>
      <c r="H257" s="21">
        <f t="shared" si="69"/>
        <v>0</v>
      </c>
      <c r="I257" s="21">
        <f t="shared" si="69"/>
        <v>0</v>
      </c>
      <c r="J257" s="21">
        <f t="shared" si="69"/>
        <v>0</v>
      </c>
      <c r="K257" s="21">
        <f t="shared" si="69"/>
        <v>0</v>
      </c>
      <c r="L257" s="21">
        <f t="shared" si="69"/>
        <v>0</v>
      </c>
      <c r="M257" s="21">
        <f t="shared" si="69"/>
        <v>0</v>
      </c>
      <c r="N257" s="21">
        <f t="shared" si="69"/>
        <v>0</v>
      </c>
      <c r="O257" s="21">
        <f t="shared" si="69"/>
        <v>0</v>
      </c>
      <c r="P257" s="21">
        <f t="shared" si="69"/>
        <v>0</v>
      </c>
      <c r="Q257" s="21">
        <f t="shared" si="69"/>
        <v>0</v>
      </c>
      <c r="R257" s="21">
        <f t="shared" si="69"/>
        <v>0</v>
      </c>
      <c r="S257" s="21">
        <f t="shared" si="69"/>
        <v>0</v>
      </c>
      <c r="T257" s="21">
        <f t="shared" si="69"/>
        <v>0</v>
      </c>
      <c r="U257" s="21">
        <f t="shared" si="69"/>
        <v>0</v>
      </c>
      <c r="V257" s="21">
        <f t="shared" si="69"/>
        <v>0</v>
      </c>
      <c r="W257" s="21">
        <f t="shared" si="69"/>
        <v>0</v>
      </c>
      <c r="X257" s="21">
        <f t="shared" si="69"/>
        <v>0</v>
      </c>
      <c r="Y257" s="21">
        <f t="shared" si="69"/>
        <v>0</v>
      </c>
      <c r="Z257" s="21">
        <f t="shared" si="69"/>
        <v>0</v>
      </c>
      <c r="AA257" s="21">
        <f t="shared" si="69"/>
        <v>0</v>
      </c>
      <c r="AB257" s="21">
        <f t="shared" si="69"/>
        <v>0</v>
      </c>
      <c r="AC257" s="21">
        <f t="shared" si="69"/>
        <v>0</v>
      </c>
      <c r="AD257" s="21">
        <f t="shared" si="69"/>
        <v>0</v>
      </c>
      <c r="AE257" s="21">
        <f t="shared" si="6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70">+C259+C260+C264+C265+C266+C267+C268</f>
        <v>0</v>
      </c>
      <c r="D258" s="21">
        <f t="shared" si="70"/>
        <v>0</v>
      </c>
      <c r="E258" s="21">
        <f t="shared" si="70"/>
        <v>0</v>
      </c>
      <c r="F258" s="21">
        <f t="shared" si="70"/>
        <v>0</v>
      </c>
      <c r="G258" s="21">
        <f t="shared" si="70"/>
        <v>0</v>
      </c>
      <c r="H258" s="21">
        <f t="shared" si="70"/>
        <v>0</v>
      </c>
      <c r="I258" s="21">
        <f t="shared" si="70"/>
        <v>0</v>
      </c>
      <c r="J258" s="21">
        <f t="shared" si="70"/>
        <v>0</v>
      </c>
      <c r="K258" s="21">
        <f t="shared" si="70"/>
        <v>0</v>
      </c>
      <c r="L258" s="21">
        <f t="shared" si="70"/>
        <v>0</v>
      </c>
      <c r="M258" s="21">
        <f t="shared" si="70"/>
        <v>0</v>
      </c>
      <c r="N258" s="21">
        <f t="shared" si="70"/>
        <v>0</v>
      </c>
      <c r="O258" s="21">
        <f t="shared" si="70"/>
        <v>0</v>
      </c>
      <c r="P258" s="21">
        <f t="shared" si="70"/>
        <v>0</v>
      </c>
      <c r="Q258" s="21">
        <f t="shared" si="70"/>
        <v>0</v>
      </c>
      <c r="R258" s="21">
        <f t="shared" si="70"/>
        <v>0</v>
      </c>
      <c r="S258" s="21">
        <f t="shared" si="70"/>
        <v>0</v>
      </c>
      <c r="T258" s="21">
        <f t="shared" si="70"/>
        <v>0</v>
      </c>
      <c r="U258" s="21">
        <f t="shared" si="70"/>
        <v>0</v>
      </c>
      <c r="V258" s="21">
        <f t="shared" si="70"/>
        <v>0</v>
      </c>
      <c r="W258" s="21">
        <f t="shared" si="70"/>
        <v>0</v>
      </c>
      <c r="X258" s="21">
        <f t="shared" si="70"/>
        <v>0</v>
      </c>
      <c r="Y258" s="21">
        <f t="shared" si="70"/>
        <v>0</v>
      </c>
      <c r="Z258" s="21">
        <f t="shared" si="70"/>
        <v>0</v>
      </c>
      <c r="AA258" s="21">
        <f t="shared" si="70"/>
        <v>0</v>
      </c>
      <c r="AB258" s="21">
        <f t="shared" si="70"/>
        <v>0</v>
      </c>
      <c r="AC258" s="21">
        <f t="shared" si="70"/>
        <v>0</v>
      </c>
      <c r="AD258" s="21">
        <f t="shared" si="70"/>
        <v>0</v>
      </c>
      <c r="AE258" s="21">
        <f t="shared" si="7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1">+D261+D262+D263</f>
        <v>0</v>
      </c>
      <c r="E260" s="21">
        <f t="shared" si="71"/>
        <v>0</v>
      </c>
      <c r="F260" s="21">
        <f t="shared" si="71"/>
        <v>0</v>
      </c>
      <c r="G260" s="21">
        <f t="shared" si="71"/>
        <v>0</v>
      </c>
      <c r="H260" s="21">
        <f t="shared" si="71"/>
        <v>0</v>
      </c>
      <c r="I260" s="21">
        <f t="shared" si="71"/>
        <v>0</v>
      </c>
      <c r="J260" s="21">
        <f t="shared" si="71"/>
        <v>0</v>
      </c>
      <c r="K260" s="21">
        <f t="shared" si="71"/>
        <v>0</v>
      </c>
      <c r="L260" s="21">
        <f t="shared" si="71"/>
        <v>0</v>
      </c>
      <c r="M260" s="21">
        <f t="shared" si="71"/>
        <v>0</v>
      </c>
      <c r="N260" s="21">
        <f t="shared" si="71"/>
        <v>0</v>
      </c>
      <c r="O260" s="21">
        <f t="shared" si="71"/>
        <v>0</v>
      </c>
      <c r="P260" s="21">
        <f t="shared" si="71"/>
        <v>0</v>
      </c>
      <c r="Q260" s="21">
        <f t="shared" si="71"/>
        <v>0</v>
      </c>
      <c r="R260" s="21">
        <f t="shared" si="71"/>
        <v>0</v>
      </c>
      <c r="S260" s="21">
        <f t="shared" si="71"/>
        <v>0</v>
      </c>
      <c r="T260" s="21">
        <f t="shared" si="71"/>
        <v>0</v>
      </c>
      <c r="U260" s="21">
        <f t="shared" si="71"/>
        <v>0</v>
      </c>
      <c r="V260" s="21">
        <f t="shared" si="71"/>
        <v>0</v>
      </c>
      <c r="W260" s="21">
        <f t="shared" si="71"/>
        <v>0</v>
      </c>
      <c r="X260" s="21">
        <f t="shared" si="71"/>
        <v>0</v>
      </c>
      <c r="Y260" s="21">
        <f t="shared" si="71"/>
        <v>0</v>
      </c>
      <c r="Z260" s="21">
        <f t="shared" si="71"/>
        <v>0</v>
      </c>
      <c r="AA260" s="21">
        <f t="shared" si="71"/>
        <v>0</v>
      </c>
      <c r="AB260" s="21">
        <f t="shared" si="71"/>
        <v>0</v>
      </c>
      <c r="AC260" s="21">
        <f t="shared" si="71"/>
        <v>0</v>
      </c>
      <c r="AD260" s="21">
        <f t="shared" si="71"/>
        <v>0</v>
      </c>
      <c r="AE260" s="21">
        <f t="shared" si="7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2">+C270+C277</f>
        <v>0</v>
      </c>
      <c r="D269" s="21">
        <f t="shared" si="72"/>
        <v>0</v>
      </c>
      <c r="E269" s="21">
        <f t="shared" si="72"/>
        <v>0</v>
      </c>
      <c r="F269" s="21">
        <f t="shared" si="72"/>
        <v>0</v>
      </c>
      <c r="G269" s="21">
        <f t="shared" si="72"/>
        <v>0</v>
      </c>
      <c r="H269" s="21">
        <f t="shared" si="72"/>
        <v>0</v>
      </c>
      <c r="I269" s="21">
        <f t="shared" si="72"/>
        <v>0</v>
      </c>
      <c r="J269" s="21">
        <f t="shared" si="72"/>
        <v>0</v>
      </c>
      <c r="K269" s="21">
        <f t="shared" si="72"/>
        <v>0</v>
      </c>
      <c r="L269" s="21">
        <f t="shared" si="72"/>
        <v>0</v>
      </c>
      <c r="M269" s="21">
        <f t="shared" si="72"/>
        <v>0</v>
      </c>
      <c r="N269" s="21">
        <f t="shared" si="72"/>
        <v>0</v>
      </c>
      <c r="O269" s="21">
        <f t="shared" si="72"/>
        <v>0</v>
      </c>
      <c r="P269" s="21">
        <f t="shared" si="72"/>
        <v>0</v>
      </c>
      <c r="Q269" s="21">
        <f t="shared" si="72"/>
        <v>0</v>
      </c>
      <c r="R269" s="21">
        <f t="shared" si="72"/>
        <v>0</v>
      </c>
      <c r="S269" s="21">
        <f t="shared" si="72"/>
        <v>0</v>
      </c>
      <c r="T269" s="21">
        <f t="shared" si="72"/>
        <v>0</v>
      </c>
      <c r="U269" s="21">
        <f t="shared" si="72"/>
        <v>0</v>
      </c>
      <c r="V269" s="21">
        <f t="shared" si="72"/>
        <v>0</v>
      </c>
      <c r="W269" s="21">
        <f t="shared" si="72"/>
        <v>0</v>
      </c>
      <c r="X269" s="21">
        <f t="shared" si="72"/>
        <v>0</v>
      </c>
      <c r="Y269" s="21">
        <f t="shared" si="72"/>
        <v>0</v>
      </c>
      <c r="Z269" s="21">
        <f t="shared" si="72"/>
        <v>0</v>
      </c>
      <c r="AA269" s="21">
        <f t="shared" si="72"/>
        <v>0</v>
      </c>
      <c r="AB269" s="21">
        <f t="shared" si="72"/>
        <v>0</v>
      </c>
      <c r="AC269" s="21">
        <f t="shared" si="72"/>
        <v>0</v>
      </c>
      <c r="AD269" s="21">
        <f t="shared" si="72"/>
        <v>0</v>
      </c>
      <c r="AE269" s="21">
        <f t="shared" si="7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3">+C271+C272+C276</f>
        <v>0</v>
      </c>
      <c r="D270" s="21">
        <f t="shared" si="73"/>
        <v>0</v>
      </c>
      <c r="E270" s="21">
        <f t="shared" si="73"/>
        <v>0</v>
      </c>
      <c r="F270" s="21">
        <f t="shared" si="73"/>
        <v>0</v>
      </c>
      <c r="G270" s="21">
        <f t="shared" si="73"/>
        <v>0</v>
      </c>
      <c r="H270" s="21">
        <f t="shared" si="73"/>
        <v>0</v>
      </c>
      <c r="I270" s="21">
        <f t="shared" si="73"/>
        <v>0</v>
      </c>
      <c r="J270" s="21">
        <f t="shared" si="73"/>
        <v>0</v>
      </c>
      <c r="K270" s="21">
        <f t="shared" si="73"/>
        <v>0</v>
      </c>
      <c r="L270" s="21">
        <f t="shared" si="73"/>
        <v>0</v>
      </c>
      <c r="M270" s="21">
        <f t="shared" si="73"/>
        <v>0</v>
      </c>
      <c r="N270" s="21">
        <f t="shared" si="73"/>
        <v>0</v>
      </c>
      <c r="O270" s="21">
        <f t="shared" si="73"/>
        <v>0</v>
      </c>
      <c r="P270" s="21">
        <f t="shared" si="73"/>
        <v>0</v>
      </c>
      <c r="Q270" s="21">
        <f t="shared" si="73"/>
        <v>0</v>
      </c>
      <c r="R270" s="21">
        <f t="shared" si="73"/>
        <v>0</v>
      </c>
      <c r="S270" s="21">
        <f t="shared" si="73"/>
        <v>0</v>
      </c>
      <c r="T270" s="21">
        <f t="shared" si="73"/>
        <v>0</v>
      </c>
      <c r="U270" s="21">
        <f t="shared" si="73"/>
        <v>0</v>
      </c>
      <c r="V270" s="21">
        <f t="shared" si="73"/>
        <v>0</v>
      </c>
      <c r="W270" s="21">
        <f t="shared" si="73"/>
        <v>0</v>
      </c>
      <c r="X270" s="21">
        <f t="shared" si="73"/>
        <v>0</v>
      </c>
      <c r="Y270" s="21">
        <f t="shared" si="73"/>
        <v>0</v>
      </c>
      <c r="Z270" s="21">
        <f t="shared" si="73"/>
        <v>0</v>
      </c>
      <c r="AA270" s="21">
        <f t="shared" si="73"/>
        <v>0</v>
      </c>
      <c r="AB270" s="21">
        <f t="shared" si="73"/>
        <v>0</v>
      </c>
      <c r="AC270" s="21">
        <f t="shared" si="73"/>
        <v>0</v>
      </c>
      <c r="AD270" s="21">
        <f t="shared" si="73"/>
        <v>0</v>
      </c>
      <c r="AE270" s="21">
        <f t="shared" si="7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4">+D273+D274+D275</f>
        <v>0</v>
      </c>
      <c r="E272" s="21">
        <f t="shared" si="74"/>
        <v>0</v>
      </c>
      <c r="F272" s="21">
        <f t="shared" si="74"/>
        <v>0</v>
      </c>
      <c r="G272" s="21">
        <f t="shared" si="74"/>
        <v>0</v>
      </c>
      <c r="H272" s="21">
        <f t="shared" si="74"/>
        <v>0</v>
      </c>
      <c r="I272" s="21">
        <f t="shared" si="74"/>
        <v>0</v>
      </c>
      <c r="J272" s="21">
        <f t="shared" si="74"/>
        <v>0</v>
      </c>
      <c r="K272" s="21">
        <f t="shared" si="74"/>
        <v>0</v>
      </c>
      <c r="L272" s="21">
        <f t="shared" si="74"/>
        <v>0</v>
      </c>
      <c r="M272" s="21">
        <f t="shared" si="74"/>
        <v>0</v>
      </c>
      <c r="N272" s="21">
        <f t="shared" si="74"/>
        <v>0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21">
        <f t="shared" si="74"/>
        <v>0</v>
      </c>
      <c r="S272" s="21">
        <f t="shared" si="74"/>
        <v>0</v>
      </c>
      <c r="T272" s="21">
        <f t="shared" si="74"/>
        <v>0</v>
      </c>
      <c r="U272" s="21">
        <f t="shared" si="74"/>
        <v>0</v>
      </c>
      <c r="V272" s="21">
        <f t="shared" si="74"/>
        <v>0</v>
      </c>
      <c r="W272" s="21">
        <f t="shared" si="74"/>
        <v>0</v>
      </c>
      <c r="X272" s="21">
        <f t="shared" si="74"/>
        <v>0</v>
      </c>
      <c r="Y272" s="21">
        <f t="shared" si="74"/>
        <v>0</v>
      </c>
      <c r="Z272" s="21">
        <f t="shared" si="74"/>
        <v>0</v>
      </c>
      <c r="AA272" s="21">
        <f t="shared" si="74"/>
        <v>0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5">+C278+C279+C283+C284+C285</f>
        <v>0</v>
      </c>
      <c r="D277" s="21">
        <f t="shared" si="75"/>
        <v>0</v>
      </c>
      <c r="E277" s="21">
        <f t="shared" si="75"/>
        <v>0</v>
      </c>
      <c r="F277" s="21">
        <f t="shared" si="75"/>
        <v>0</v>
      </c>
      <c r="G277" s="21">
        <f t="shared" si="75"/>
        <v>0</v>
      </c>
      <c r="H277" s="21">
        <f t="shared" si="75"/>
        <v>0</v>
      </c>
      <c r="I277" s="21">
        <f t="shared" si="75"/>
        <v>0</v>
      </c>
      <c r="J277" s="21">
        <f t="shared" si="75"/>
        <v>0</v>
      </c>
      <c r="K277" s="21">
        <f t="shared" si="75"/>
        <v>0</v>
      </c>
      <c r="L277" s="21">
        <f t="shared" si="75"/>
        <v>0</v>
      </c>
      <c r="M277" s="21">
        <f t="shared" si="75"/>
        <v>0</v>
      </c>
      <c r="N277" s="21">
        <f t="shared" si="75"/>
        <v>0</v>
      </c>
      <c r="O277" s="21">
        <f t="shared" si="75"/>
        <v>0</v>
      </c>
      <c r="P277" s="21">
        <f t="shared" si="75"/>
        <v>0</v>
      </c>
      <c r="Q277" s="21">
        <f t="shared" si="75"/>
        <v>0</v>
      </c>
      <c r="R277" s="21">
        <f t="shared" si="75"/>
        <v>0</v>
      </c>
      <c r="S277" s="21">
        <f t="shared" si="75"/>
        <v>0</v>
      </c>
      <c r="T277" s="21">
        <f t="shared" si="75"/>
        <v>0</v>
      </c>
      <c r="U277" s="21">
        <f t="shared" si="75"/>
        <v>0</v>
      </c>
      <c r="V277" s="21">
        <f t="shared" si="75"/>
        <v>0</v>
      </c>
      <c r="W277" s="21">
        <f t="shared" si="75"/>
        <v>0</v>
      </c>
      <c r="X277" s="21">
        <f t="shared" si="75"/>
        <v>0</v>
      </c>
      <c r="Y277" s="21">
        <f t="shared" si="75"/>
        <v>0</v>
      </c>
      <c r="Z277" s="21">
        <f t="shared" si="75"/>
        <v>0</v>
      </c>
      <c r="AA277" s="21">
        <f t="shared" si="75"/>
        <v>0</v>
      </c>
      <c r="AB277" s="21">
        <f t="shared" si="75"/>
        <v>0</v>
      </c>
      <c r="AC277" s="21">
        <f t="shared" si="75"/>
        <v>0</v>
      </c>
      <c r="AD277" s="21">
        <f t="shared" si="75"/>
        <v>0</v>
      </c>
      <c r="AE277" s="21">
        <f t="shared" si="7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6">+D280+D281+D282</f>
        <v>0</v>
      </c>
      <c r="E279" s="21">
        <f t="shared" si="76"/>
        <v>0</v>
      </c>
      <c r="F279" s="21">
        <f t="shared" si="76"/>
        <v>0</v>
      </c>
      <c r="G279" s="21">
        <f t="shared" si="76"/>
        <v>0</v>
      </c>
      <c r="H279" s="21">
        <f t="shared" si="76"/>
        <v>0</v>
      </c>
      <c r="I279" s="21">
        <f t="shared" si="76"/>
        <v>0</v>
      </c>
      <c r="J279" s="21">
        <f t="shared" si="76"/>
        <v>0</v>
      </c>
      <c r="K279" s="21">
        <f t="shared" si="76"/>
        <v>0</v>
      </c>
      <c r="L279" s="21">
        <f t="shared" si="76"/>
        <v>0</v>
      </c>
      <c r="M279" s="21">
        <f t="shared" si="76"/>
        <v>0</v>
      </c>
      <c r="N279" s="21">
        <f t="shared" si="76"/>
        <v>0</v>
      </c>
      <c r="O279" s="21">
        <f t="shared" si="76"/>
        <v>0</v>
      </c>
      <c r="P279" s="21">
        <f t="shared" si="76"/>
        <v>0</v>
      </c>
      <c r="Q279" s="21">
        <f t="shared" si="76"/>
        <v>0</v>
      </c>
      <c r="R279" s="21">
        <f t="shared" si="76"/>
        <v>0</v>
      </c>
      <c r="S279" s="21">
        <f t="shared" si="76"/>
        <v>0</v>
      </c>
      <c r="T279" s="21">
        <f t="shared" si="76"/>
        <v>0</v>
      </c>
      <c r="U279" s="21">
        <f t="shared" si="76"/>
        <v>0</v>
      </c>
      <c r="V279" s="21">
        <f t="shared" si="76"/>
        <v>0</v>
      </c>
      <c r="W279" s="21">
        <f t="shared" si="76"/>
        <v>0</v>
      </c>
      <c r="X279" s="21">
        <f t="shared" si="76"/>
        <v>0</v>
      </c>
      <c r="Y279" s="21">
        <f t="shared" si="76"/>
        <v>0</v>
      </c>
      <c r="Z279" s="21">
        <f t="shared" si="76"/>
        <v>0</v>
      </c>
      <c r="AA279" s="21">
        <f t="shared" si="76"/>
        <v>0</v>
      </c>
      <c r="AB279" s="21">
        <f t="shared" si="76"/>
        <v>0</v>
      </c>
      <c r="AC279" s="21">
        <f t="shared" si="76"/>
        <v>0</v>
      </c>
      <c r="AD279" s="21">
        <f t="shared" si="76"/>
        <v>0</v>
      </c>
      <c r="AE279" s="21">
        <f t="shared" si="7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7">+D288+D289+D290</f>
        <v>0</v>
      </c>
      <c r="E287" s="21">
        <f t="shared" si="77"/>
        <v>0</v>
      </c>
      <c r="F287" s="21">
        <f t="shared" si="77"/>
        <v>0</v>
      </c>
      <c r="G287" s="21">
        <f t="shared" si="77"/>
        <v>0</v>
      </c>
      <c r="H287" s="21">
        <f t="shared" si="77"/>
        <v>0</v>
      </c>
      <c r="I287" s="21">
        <f t="shared" si="77"/>
        <v>0</v>
      </c>
      <c r="J287" s="21">
        <f t="shared" si="77"/>
        <v>0</v>
      </c>
      <c r="K287" s="21">
        <f t="shared" si="77"/>
        <v>0</v>
      </c>
      <c r="L287" s="21">
        <f t="shared" si="77"/>
        <v>0</v>
      </c>
      <c r="M287" s="21">
        <f t="shared" si="77"/>
        <v>0</v>
      </c>
      <c r="N287" s="21">
        <f t="shared" si="77"/>
        <v>0</v>
      </c>
      <c r="O287" s="21">
        <f t="shared" si="77"/>
        <v>0</v>
      </c>
      <c r="P287" s="21">
        <f t="shared" si="77"/>
        <v>0</v>
      </c>
      <c r="Q287" s="21">
        <f t="shared" si="77"/>
        <v>0</v>
      </c>
      <c r="R287" s="21">
        <f t="shared" si="77"/>
        <v>0</v>
      </c>
      <c r="S287" s="21">
        <f t="shared" si="77"/>
        <v>0</v>
      </c>
      <c r="T287" s="21">
        <f t="shared" si="77"/>
        <v>0</v>
      </c>
      <c r="U287" s="21">
        <f t="shared" si="77"/>
        <v>0</v>
      </c>
      <c r="V287" s="21">
        <f t="shared" si="77"/>
        <v>0</v>
      </c>
      <c r="W287" s="21">
        <f t="shared" si="77"/>
        <v>0</v>
      </c>
      <c r="X287" s="21">
        <f t="shared" si="77"/>
        <v>0</v>
      </c>
      <c r="Y287" s="21">
        <f t="shared" si="77"/>
        <v>0</v>
      </c>
      <c r="Z287" s="21">
        <f t="shared" si="77"/>
        <v>0</v>
      </c>
      <c r="AA287" s="21">
        <f t="shared" si="77"/>
        <v>0</v>
      </c>
      <c r="AB287" s="21">
        <f t="shared" si="77"/>
        <v>0</v>
      </c>
      <c r="AC287" s="21">
        <f t="shared" si="77"/>
        <v>0</v>
      </c>
      <c r="AD287" s="21">
        <f t="shared" si="77"/>
        <v>0</v>
      </c>
      <c r="AE287" s="21">
        <f t="shared" si="77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8.9379375396786287</v>
      </c>
      <c r="D291" s="21">
        <f t="shared" ref="D291:AE291" si="78">+D292+D293</f>
        <v>9.6146670962542977</v>
      </c>
      <c r="E291" s="21">
        <f t="shared" si="78"/>
        <v>10.291396652829965</v>
      </c>
      <c r="F291" s="21">
        <f t="shared" si="78"/>
        <v>10.96812620940563</v>
      </c>
      <c r="G291" s="21">
        <f t="shared" si="78"/>
        <v>11.644855765981301</v>
      </c>
      <c r="H291" s="21">
        <f t="shared" si="78"/>
        <v>11.912993892171658</v>
      </c>
      <c r="I291" s="21">
        <f t="shared" si="78"/>
        <v>13.304758451921616</v>
      </c>
      <c r="J291" s="21">
        <f t="shared" si="78"/>
        <v>14.785902387068361</v>
      </c>
      <c r="K291" s="21">
        <f t="shared" si="78"/>
        <v>17.033155254187562</v>
      </c>
      <c r="L291" s="21">
        <f t="shared" si="78"/>
        <v>16.509647484006383</v>
      </c>
      <c r="M291" s="21">
        <f t="shared" si="78"/>
        <v>18.463225260536142</v>
      </c>
      <c r="N291" s="21">
        <f t="shared" si="78"/>
        <v>19.599620176295282</v>
      </c>
      <c r="O291" s="21">
        <f t="shared" si="78"/>
        <v>23.276943049763059</v>
      </c>
      <c r="P291" s="21">
        <f t="shared" si="78"/>
        <v>22.536371082189685</v>
      </c>
      <c r="Q291" s="21">
        <f t="shared" si="78"/>
        <v>25.856176454070322</v>
      </c>
      <c r="R291" s="21">
        <f t="shared" si="78"/>
        <v>23.600419777818402</v>
      </c>
      <c r="S291" s="21">
        <f t="shared" si="78"/>
        <v>24.35293793733036</v>
      </c>
      <c r="T291" s="21">
        <f t="shared" si="78"/>
        <v>25.064632705550292</v>
      </c>
      <c r="U291" s="21">
        <f t="shared" si="78"/>
        <v>25.735504082493417</v>
      </c>
      <c r="V291" s="21">
        <f t="shared" si="78"/>
        <v>26.36555206814452</v>
      </c>
      <c r="W291" s="21">
        <f t="shared" si="78"/>
        <v>26.954776662518821</v>
      </c>
      <c r="X291" s="21">
        <f t="shared" si="78"/>
        <v>33.464995012588176</v>
      </c>
      <c r="Y291" s="21">
        <f t="shared" si="78"/>
        <v>32.861910656421223</v>
      </c>
      <c r="Z291" s="21">
        <f t="shared" si="78"/>
        <v>31.615162005172184</v>
      </c>
      <c r="AA291" s="21">
        <f t="shared" si="78"/>
        <v>29.091565133969059</v>
      </c>
      <c r="AB291" s="21">
        <f t="shared" si="78"/>
        <v>27.589446838729202</v>
      </c>
      <c r="AC291" s="21">
        <f t="shared" si="78"/>
        <v>25.653200148704951</v>
      </c>
      <c r="AD291" s="21">
        <f t="shared" si="78"/>
        <v>23.716953458680706</v>
      </c>
      <c r="AE291" s="21">
        <f t="shared" si="78"/>
        <v>21.780706768656458</v>
      </c>
    </row>
    <row r="292" spans="1:31" x14ac:dyDescent="0.2">
      <c r="A292" s="80" t="s">
        <v>539</v>
      </c>
      <c r="B292" s="4" t="s">
        <v>540</v>
      </c>
      <c r="C292" s="27">
        <v>8.9379375396786287</v>
      </c>
      <c r="D292" s="27">
        <v>9.6146670962542977</v>
      </c>
      <c r="E292" s="27">
        <v>10.291396652829965</v>
      </c>
      <c r="F292" s="27">
        <v>10.96812620940563</v>
      </c>
      <c r="G292" s="27">
        <v>11.644855765981301</v>
      </c>
      <c r="H292" s="27">
        <v>11.912993892171658</v>
      </c>
      <c r="I292" s="27">
        <v>13.304758451921616</v>
      </c>
      <c r="J292" s="27">
        <v>14.785902387068361</v>
      </c>
      <c r="K292" s="27">
        <v>17.033155254187562</v>
      </c>
      <c r="L292" s="27">
        <v>16.509647484006383</v>
      </c>
      <c r="M292" s="27">
        <v>18.463225260536142</v>
      </c>
      <c r="N292" s="27">
        <v>19.599620176295282</v>
      </c>
      <c r="O292" s="27">
        <v>23.276943049763059</v>
      </c>
      <c r="P292" s="27">
        <v>22.536371082189685</v>
      </c>
      <c r="Q292" s="27">
        <v>25.856176454070322</v>
      </c>
      <c r="R292" s="27">
        <v>23.600419777818402</v>
      </c>
      <c r="S292" s="27">
        <v>24.35293793733036</v>
      </c>
      <c r="T292" s="27">
        <v>25.064632705550292</v>
      </c>
      <c r="U292" s="27">
        <v>25.735504082493417</v>
      </c>
      <c r="V292" s="27">
        <v>26.36555206814452</v>
      </c>
      <c r="W292" s="27">
        <v>26.954776662518821</v>
      </c>
      <c r="X292" s="27">
        <v>27.503177865585869</v>
      </c>
      <c r="Y292" s="27">
        <v>27.656787813849579</v>
      </c>
      <c r="Z292" s="27">
        <v>27.166733467031197</v>
      </c>
      <c r="AA292" s="27">
        <v>25.399830900258731</v>
      </c>
      <c r="AB292" s="27">
        <v>24.654406909449534</v>
      </c>
      <c r="AC292" s="27">
        <v>23.474854523855942</v>
      </c>
      <c r="AD292" s="27">
        <v>22.295302138262354</v>
      </c>
      <c r="AE292" s="27">
        <v>21.115749752668766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5.9618171470023054</v>
      </c>
      <c r="Y293" s="27">
        <v>5.2051228425716465</v>
      </c>
      <c r="Z293" s="27">
        <v>4.4484285381409867</v>
      </c>
      <c r="AA293" s="27">
        <v>3.6917342337103274</v>
      </c>
      <c r="AB293" s="27">
        <v>2.9350399292796676</v>
      </c>
      <c r="AC293" s="27">
        <v>2.1783456248490092</v>
      </c>
      <c r="AD293" s="27">
        <v>1.421651320418351</v>
      </c>
      <c r="AE293" s="27">
        <v>0.66495701598769252</v>
      </c>
    </row>
    <row r="294" spans="1:31" x14ac:dyDescent="0.2">
      <c r="A294" s="80" t="s">
        <v>543</v>
      </c>
      <c r="B294" s="4" t="s">
        <v>544</v>
      </c>
      <c r="C294" s="27">
        <v>10.157195049633891</v>
      </c>
      <c r="D294" s="27">
        <v>11.48083116675738</v>
      </c>
      <c r="E294" s="27">
        <v>12.466347420058781</v>
      </c>
      <c r="F294" s="27">
        <v>12.513950495469556</v>
      </c>
      <c r="G294" s="27">
        <v>11.862205332526253</v>
      </c>
      <c r="H294" s="27">
        <v>13.248817412529077</v>
      </c>
      <c r="I294" s="27">
        <v>17.521076855726292</v>
      </c>
      <c r="J294" s="27">
        <v>12.289392656218517</v>
      </c>
      <c r="K294" s="27">
        <v>13.93790338078483</v>
      </c>
      <c r="L294" s="27">
        <v>16.02031076141828</v>
      </c>
      <c r="M294" s="27">
        <v>17.820325477389069</v>
      </c>
      <c r="N294" s="27">
        <v>16.085899756887212</v>
      </c>
      <c r="O294" s="27">
        <v>18.155632036980418</v>
      </c>
      <c r="P294" s="27">
        <v>20.192351646606287</v>
      </c>
      <c r="Q294" s="27">
        <v>20.671427280203737</v>
      </c>
      <c r="R294" s="27">
        <v>17.369806334895756</v>
      </c>
      <c r="S294" s="27">
        <v>18.360787933242413</v>
      </c>
      <c r="T294" s="27">
        <v>18.160293976737641</v>
      </c>
      <c r="U294" s="27">
        <v>20.167962353939892</v>
      </c>
      <c r="V294" s="27">
        <v>17.728671916588425</v>
      </c>
      <c r="W294" s="27">
        <v>22.195022053859315</v>
      </c>
      <c r="X294" s="27">
        <v>21.996364018485309</v>
      </c>
      <c r="Y294" s="27">
        <v>21.903175919462697</v>
      </c>
      <c r="Z294" s="27">
        <v>23.557260835446382</v>
      </c>
      <c r="AA294" s="27">
        <v>22.445400537805003</v>
      </c>
      <c r="AB294" s="27">
        <v>25.477762072021324</v>
      </c>
      <c r="AC294" s="27">
        <v>21.002282579285534</v>
      </c>
      <c r="AD294" s="27">
        <v>21.249514173543034</v>
      </c>
      <c r="AE294" s="27">
        <v>21.517392353920595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9">+C298+C383+C391+C399+C407+C415+C423+C424</f>
        <v>4962.4686835181938</v>
      </c>
      <c r="D297" s="28">
        <f t="shared" si="79"/>
        <v>5737.9424172578811</v>
      </c>
      <c r="E297" s="28">
        <f t="shared" si="79"/>
        <v>5853.9600106490079</v>
      </c>
      <c r="F297" s="28">
        <f t="shared" si="79"/>
        <v>6038.1871074976025</v>
      </c>
      <c r="G297" s="28">
        <f t="shared" si="79"/>
        <v>6244.0785937458259</v>
      </c>
      <c r="H297" s="28">
        <f t="shared" si="79"/>
        <v>7724.6921736133163</v>
      </c>
      <c r="I297" s="28">
        <f t="shared" si="79"/>
        <v>7300.8165545672309</v>
      </c>
      <c r="J297" s="28">
        <f t="shared" si="79"/>
        <v>7669.7215296304694</v>
      </c>
      <c r="K297" s="28">
        <f t="shared" si="79"/>
        <v>7400.1213789205476</v>
      </c>
      <c r="L297" s="28">
        <f t="shared" si="79"/>
        <v>6792.8819561561531</v>
      </c>
      <c r="M297" s="28">
        <f t="shared" si="79"/>
        <v>7357.5143381247617</v>
      </c>
      <c r="N297" s="28">
        <f t="shared" si="79"/>
        <v>7495.3788194548051</v>
      </c>
      <c r="O297" s="28">
        <f t="shared" si="79"/>
        <v>7321.6001587086494</v>
      </c>
      <c r="P297" s="28">
        <f t="shared" si="79"/>
        <v>6181.7236376785149</v>
      </c>
      <c r="Q297" s="28">
        <f t="shared" si="79"/>
        <v>8680.4537530314592</v>
      </c>
      <c r="R297" s="28">
        <f t="shared" si="79"/>
        <v>7986.3294775474715</v>
      </c>
      <c r="S297" s="28">
        <f t="shared" si="79"/>
        <v>7980.1023142752611</v>
      </c>
      <c r="T297" s="28">
        <f t="shared" si="79"/>
        <v>9283.7399282372025</v>
      </c>
      <c r="U297" s="28">
        <f t="shared" si="79"/>
        <v>9180.1900144339052</v>
      </c>
      <c r="V297" s="28">
        <f t="shared" si="79"/>
        <v>8191.6753494532322</v>
      </c>
      <c r="W297" s="28">
        <f t="shared" si="79"/>
        <v>7935.6434789467439</v>
      </c>
      <c r="X297" s="28">
        <f t="shared" si="79"/>
        <v>7895.5209219576363</v>
      </c>
      <c r="Y297" s="28">
        <f t="shared" si="79"/>
        <v>8023.7152566810018</v>
      </c>
      <c r="Z297" s="28">
        <f t="shared" si="79"/>
        <v>8283.4209511550889</v>
      </c>
      <c r="AA297" s="28">
        <f t="shared" si="79"/>
        <v>6688.122138405698</v>
      </c>
      <c r="AB297" s="28">
        <f t="shared" si="79"/>
        <v>7088.0322687304288</v>
      </c>
      <c r="AC297" s="28">
        <f t="shared" si="79"/>
        <v>7075.2709948258344</v>
      </c>
      <c r="AD297" s="28">
        <f t="shared" si="79"/>
        <v>7900.6084260305943</v>
      </c>
      <c r="AE297" s="28">
        <f t="shared" si="79"/>
        <v>7159.789433032206</v>
      </c>
    </row>
    <row r="298" spans="1:31" x14ac:dyDescent="0.2">
      <c r="A298" s="9" t="s">
        <v>549</v>
      </c>
      <c r="B298" s="4" t="s">
        <v>550</v>
      </c>
      <c r="C298" s="21">
        <f t="shared" ref="C298:AE298" si="80">+C299+C367</f>
        <v>4501.6325622391787</v>
      </c>
      <c r="D298" s="21">
        <f t="shared" si="80"/>
        <v>5273.959787978396</v>
      </c>
      <c r="E298" s="21">
        <f t="shared" si="80"/>
        <v>5386.7965013950534</v>
      </c>
      <c r="F298" s="21">
        <f t="shared" si="80"/>
        <v>5567.8427182691757</v>
      </c>
      <c r="G298" s="21">
        <f t="shared" si="80"/>
        <v>5770.5533245429306</v>
      </c>
      <c r="H298" s="21">
        <f t="shared" si="80"/>
        <v>7247.9860244359488</v>
      </c>
      <c r="I298" s="21">
        <f t="shared" si="80"/>
        <v>6820.929525415394</v>
      </c>
      <c r="J298" s="21">
        <f t="shared" si="80"/>
        <v>7186.6536205041612</v>
      </c>
      <c r="K298" s="21">
        <f t="shared" si="80"/>
        <v>6913.8725898197699</v>
      </c>
      <c r="L298" s="21">
        <f t="shared" si="80"/>
        <v>6303.4522870809051</v>
      </c>
      <c r="M298" s="21">
        <f t="shared" si="80"/>
        <v>6864.9037890750433</v>
      </c>
      <c r="N298" s="21">
        <f t="shared" si="80"/>
        <v>6999.5873904306163</v>
      </c>
      <c r="O298" s="21">
        <f t="shared" si="80"/>
        <v>6843.5334825333666</v>
      </c>
      <c r="P298" s="21">
        <f t="shared" si="80"/>
        <v>5699.600669360264</v>
      </c>
      <c r="Q298" s="21">
        <f t="shared" si="80"/>
        <v>8194.2744925702409</v>
      </c>
      <c r="R298" s="21">
        <f t="shared" si="80"/>
        <v>7496.0939249432831</v>
      </c>
      <c r="S298" s="21">
        <f t="shared" si="80"/>
        <v>7485.8104695281036</v>
      </c>
      <c r="T298" s="21">
        <f t="shared" si="80"/>
        <v>8785.3917913470796</v>
      </c>
      <c r="U298" s="21">
        <f t="shared" si="80"/>
        <v>8674.4048648185726</v>
      </c>
      <c r="V298" s="21">
        <f t="shared" si="80"/>
        <v>7679.9754558644636</v>
      </c>
      <c r="W298" s="21">
        <f t="shared" si="80"/>
        <v>7421.2097213590096</v>
      </c>
      <c r="X298" s="21">
        <f t="shared" si="80"/>
        <v>7387.077329617704</v>
      </c>
      <c r="Y298" s="21">
        <f t="shared" si="80"/>
        <v>7512.5378003421047</v>
      </c>
      <c r="Z298" s="21">
        <f t="shared" si="80"/>
        <v>7769.5096308172269</v>
      </c>
      <c r="AA298" s="21">
        <f t="shared" si="80"/>
        <v>6445.0777676130074</v>
      </c>
      <c r="AB298" s="21">
        <f t="shared" si="80"/>
        <v>6845.3824479271798</v>
      </c>
      <c r="AC298" s="21">
        <f t="shared" si="80"/>
        <v>6833.015724012027</v>
      </c>
      <c r="AD298" s="21">
        <f t="shared" si="80"/>
        <v>7582.3853523059834</v>
      </c>
      <c r="AE298" s="21">
        <f t="shared" si="80"/>
        <v>6844.4900702631048</v>
      </c>
    </row>
    <row r="299" spans="1:31" x14ac:dyDescent="0.2">
      <c r="A299" s="9" t="s">
        <v>551</v>
      </c>
      <c r="B299" s="4" t="s">
        <v>552</v>
      </c>
      <c r="C299" s="21">
        <f t="shared" ref="C299:AE299" si="81">+C300+C349+C364</f>
        <v>4319.6552769614464</v>
      </c>
      <c r="D299" s="21">
        <f t="shared" si="81"/>
        <v>5084.728705383206</v>
      </c>
      <c r="E299" s="21">
        <f t="shared" si="81"/>
        <v>5190.211727158845</v>
      </c>
      <c r="F299" s="21">
        <f t="shared" si="81"/>
        <v>5369.1557924400458</v>
      </c>
      <c r="G299" s="21">
        <f t="shared" si="81"/>
        <v>5565.5607525937094</v>
      </c>
      <c r="H299" s="21">
        <f t="shared" si="81"/>
        <v>7043.957514867242</v>
      </c>
      <c r="I299" s="21">
        <f t="shared" si="81"/>
        <v>6618.1474560090255</v>
      </c>
      <c r="J299" s="21">
        <f t="shared" si="81"/>
        <v>6980.1558563669041</v>
      </c>
      <c r="K299" s="21">
        <f t="shared" si="81"/>
        <v>6705.7326011606547</v>
      </c>
      <c r="L299" s="21">
        <f t="shared" si="81"/>
        <v>6099.6819128199422</v>
      </c>
      <c r="M299" s="21">
        <f t="shared" si="81"/>
        <v>6662.5547639973065</v>
      </c>
      <c r="N299" s="21">
        <f t="shared" si="81"/>
        <v>6799.2852697357202</v>
      </c>
      <c r="O299" s="21">
        <f t="shared" si="81"/>
        <v>6666.9875874104073</v>
      </c>
      <c r="P299" s="21">
        <f t="shared" si="81"/>
        <v>5534.9277004596497</v>
      </c>
      <c r="Q299" s="21">
        <f t="shared" si="81"/>
        <v>8021.5488874509738</v>
      </c>
      <c r="R299" s="21">
        <f t="shared" si="81"/>
        <v>7313.407701058386</v>
      </c>
      <c r="S299" s="21">
        <f t="shared" si="81"/>
        <v>7301.3412921739846</v>
      </c>
      <c r="T299" s="21">
        <f t="shared" si="81"/>
        <v>8595.6829783880567</v>
      </c>
      <c r="U299" s="21">
        <f t="shared" si="81"/>
        <v>8505.3883542109616</v>
      </c>
      <c r="V299" s="21">
        <f t="shared" si="81"/>
        <v>7514.6559206593165</v>
      </c>
      <c r="W299" s="21">
        <f t="shared" si="81"/>
        <v>7259.4236331269531</v>
      </c>
      <c r="X299" s="21">
        <f t="shared" si="81"/>
        <v>7231.1901109118162</v>
      </c>
      <c r="Y299" s="21">
        <f t="shared" si="81"/>
        <v>7368.9150157496078</v>
      </c>
      <c r="Z299" s="21">
        <f t="shared" si="81"/>
        <v>7628.2477586417699</v>
      </c>
      <c r="AA299" s="21">
        <f t="shared" si="81"/>
        <v>6384.7231917577419</v>
      </c>
      <c r="AB299" s="21">
        <f t="shared" si="81"/>
        <v>6787.0291525889616</v>
      </c>
      <c r="AC299" s="21">
        <f>+AC300+AC349+AC364</f>
        <v>6774.7412519528607</v>
      </c>
      <c r="AD299" s="21">
        <f t="shared" si="81"/>
        <v>7539.1726061278487</v>
      </c>
      <c r="AE299" s="21">
        <f t="shared" si="81"/>
        <v>6803.1907133557952</v>
      </c>
    </row>
    <row r="300" spans="1:31" x14ac:dyDescent="0.2">
      <c r="A300" s="9" t="s">
        <v>553</v>
      </c>
      <c r="B300" s="4" t="s">
        <v>554</v>
      </c>
      <c r="C300" s="21">
        <f t="shared" ref="C300:AE300" si="82">+C301+C341</f>
        <v>0</v>
      </c>
      <c r="D300" s="21">
        <f t="shared" si="82"/>
        <v>0</v>
      </c>
      <c r="E300" s="21">
        <f t="shared" si="82"/>
        <v>0</v>
      </c>
      <c r="F300" s="21">
        <f t="shared" si="82"/>
        <v>0</v>
      </c>
      <c r="G300" s="21">
        <f t="shared" si="82"/>
        <v>0</v>
      </c>
      <c r="H300" s="21">
        <f t="shared" si="82"/>
        <v>0</v>
      </c>
      <c r="I300" s="21">
        <f t="shared" si="82"/>
        <v>0</v>
      </c>
      <c r="J300" s="21">
        <f t="shared" si="82"/>
        <v>0</v>
      </c>
      <c r="K300" s="21">
        <f t="shared" si="82"/>
        <v>0</v>
      </c>
      <c r="L300" s="21">
        <f t="shared" si="82"/>
        <v>0</v>
      </c>
      <c r="M300" s="21">
        <f t="shared" si="82"/>
        <v>0</v>
      </c>
      <c r="N300" s="21">
        <f t="shared" si="82"/>
        <v>0</v>
      </c>
      <c r="O300" s="21">
        <f t="shared" si="82"/>
        <v>0</v>
      </c>
      <c r="P300" s="21">
        <f t="shared" si="82"/>
        <v>0</v>
      </c>
      <c r="Q300" s="21">
        <f t="shared" si="82"/>
        <v>0</v>
      </c>
      <c r="R300" s="21">
        <f t="shared" si="82"/>
        <v>0</v>
      </c>
      <c r="S300" s="21">
        <f t="shared" si="82"/>
        <v>0</v>
      </c>
      <c r="T300" s="21">
        <f t="shared" si="82"/>
        <v>0</v>
      </c>
      <c r="U300" s="21">
        <f t="shared" si="82"/>
        <v>0</v>
      </c>
      <c r="V300" s="21">
        <f t="shared" si="82"/>
        <v>0</v>
      </c>
      <c r="W300" s="21">
        <f t="shared" si="82"/>
        <v>0</v>
      </c>
      <c r="X300" s="21">
        <f t="shared" si="82"/>
        <v>0</v>
      </c>
      <c r="Y300" s="21">
        <f t="shared" si="82"/>
        <v>0</v>
      </c>
      <c r="Z300" s="21">
        <f t="shared" si="82"/>
        <v>0</v>
      </c>
      <c r="AA300" s="21">
        <f t="shared" si="82"/>
        <v>0</v>
      </c>
      <c r="AB300" s="21">
        <f t="shared" si="82"/>
        <v>0</v>
      </c>
      <c r="AC300" s="21">
        <f t="shared" si="82"/>
        <v>0</v>
      </c>
      <c r="AD300" s="21">
        <f t="shared" si="82"/>
        <v>0</v>
      </c>
      <c r="AE300" s="21">
        <f t="shared" si="82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3">+C302+C315+C328</f>
        <v>0</v>
      </c>
      <c r="D301" s="21">
        <f t="shared" si="83"/>
        <v>0</v>
      </c>
      <c r="E301" s="21">
        <f t="shared" si="83"/>
        <v>0</v>
      </c>
      <c r="F301" s="21">
        <f t="shared" si="83"/>
        <v>0</v>
      </c>
      <c r="G301" s="21">
        <f t="shared" si="83"/>
        <v>0</v>
      </c>
      <c r="H301" s="21">
        <f t="shared" si="83"/>
        <v>0</v>
      </c>
      <c r="I301" s="21">
        <f t="shared" si="83"/>
        <v>0</v>
      </c>
      <c r="J301" s="21">
        <f t="shared" si="83"/>
        <v>0</v>
      </c>
      <c r="K301" s="21">
        <f t="shared" si="83"/>
        <v>0</v>
      </c>
      <c r="L301" s="21">
        <f t="shared" si="83"/>
        <v>0</v>
      </c>
      <c r="M301" s="21">
        <f t="shared" si="83"/>
        <v>0</v>
      </c>
      <c r="N301" s="21">
        <f t="shared" si="83"/>
        <v>0</v>
      </c>
      <c r="O301" s="21">
        <f t="shared" si="83"/>
        <v>0</v>
      </c>
      <c r="P301" s="21">
        <f t="shared" si="83"/>
        <v>0</v>
      </c>
      <c r="Q301" s="21">
        <f t="shared" si="83"/>
        <v>0</v>
      </c>
      <c r="R301" s="21">
        <f t="shared" si="83"/>
        <v>0</v>
      </c>
      <c r="S301" s="21">
        <f t="shared" si="83"/>
        <v>0</v>
      </c>
      <c r="T301" s="21">
        <f t="shared" si="83"/>
        <v>0</v>
      </c>
      <c r="U301" s="21">
        <f t="shared" si="83"/>
        <v>0</v>
      </c>
      <c r="V301" s="21">
        <f t="shared" si="83"/>
        <v>0</v>
      </c>
      <c r="W301" s="21">
        <f t="shared" si="83"/>
        <v>0</v>
      </c>
      <c r="X301" s="21">
        <f t="shared" si="83"/>
        <v>0</v>
      </c>
      <c r="Y301" s="21">
        <f t="shared" si="83"/>
        <v>0</v>
      </c>
      <c r="Z301" s="21">
        <f t="shared" si="83"/>
        <v>0</v>
      </c>
      <c r="AA301" s="21">
        <f t="shared" si="83"/>
        <v>0</v>
      </c>
      <c r="AB301" s="21">
        <f t="shared" si="83"/>
        <v>0</v>
      </c>
      <c r="AC301" s="21">
        <f t="shared" si="83"/>
        <v>0</v>
      </c>
      <c r="AD301" s="21">
        <f t="shared" si="83"/>
        <v>0</v>
      </c>
      <c r="AE301" s="21">
        <f t="shared" si="83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4">+C303+C304+C305+C306+C307+C308+C309+C310+C311+C312+C313+C314</f>
        <v>0</v>
      </c>
      <c r="D302" s="21">
        <f t="shared" si="84"/>
        <v>0</v>
      </c>
      <c r="E302" s="21">
        <f t="shared" si="84"/>
        <v>0</v>
      </c>
      <c r="F302" s="21">
        <f t="shared" si="84"/>
        <v>0</v>
      </c>
      <c r="G302" s="21">
        <f t="shared" si="84"/>
        <v>0</v>
      </c>
      <c r="H302" s="21">
        <f t="shared" si="84"/>
        <v>0</v>
      </c>
      <c r="I302" s="21">
        <f t="shared" si="84"/>
        <v>0</v>
      </c>
      <c r="J302" s="21">
        <f t="shared" si="84"/>
        <v>0</v>
      </c>
      <c r="K302" s="21">
        <f t="shared" si="84"/>
        <v>0</v>
      </c>
      <c r="L302" s="21">
        <f t="shared" si="84"/>
        <v>0</v>
      </c>
      <c r="M302" s="21">
        <f t="shared" si="84"/>
        <v>0</v>
      </c>
      <c r="N302" s="21">
        <f t="shared" si="84"/>
        <v>0</v>
      </c>
      <c r="O302" s="21">
        <f t="shared" si="84"/>
        <v>0</v>
      </c>
      <c r="P302" s="21">
        <f t="shared" si="84"/>
        <v>0</v>
      </c>
      <c r="Q302" s="21">
        <f t="shared" si="84"/>
        <v>0</v>
      </c>
      <c r="R302" s="21">
        <f t="shared" si="84"/>
        <v>0</v>
      </c>
      <c r="S302" s="21">
        <f t="shared" si="84"/>
        <v>0</v>
      </c>
      <c r="T302" s="21">
        <f t="shared" si="84"/>
        <v>0</v>
      </c>
      <c r="U302" s="21">
        <f t="shared" si="84"/>
        <v>0</v>
      </c>
      <c r="V302" s="21">
        <f t="shared" si="84"/>
        <v>0</v>
      </c>
      <c r="W302" s="21">
        <f t="shared" si="84"/>
        <v>0</v>
      </c>
      <c r="X302" s="21">
        <f t="shared" si="84"/>
        <v>0</v>
      </c>
      <c r="Y302" s="21">
        <f t="shared" si="84"/>
        <v>0</v>
      </c>
      <c r="Z302" s="21">
        <f t="shared" si="84"/>
        <v>0</v>
      </c>
      <c r="AA302" s="21">
        <f t="shared" si="84"/>
        <v>0</v>
      </c>
      <c r="AB302" s="21">
        <f t="shared" si="84"/>
        <v>0</v>
      </c>
      <c r="AC302" s="21">
        <f t="shared" si="84"/>
        <v>0</v>
      </c>
      <c r="AD302" s="21">
        <f t="shared" si="84"/>
        <v>0</v>
      </c>
      <c r="AE302" s="21">
        <f t="shared" si="8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5">+C316+C317+C318+C319+C320+C321+C322+C323+C324+C325+C326+C327</f>
        <v>0</v>
      </c>
      <c r="D315" s="21">
        <f t="shared" si="85"/>
        <v>0</v>
      </c>
      <c r="E315" s="21">
        <f t="shared" si="85"/>
        <v>0</v>
      </c>
      <c r="F315" s="21">
        <f t="shared" si="85"/>
        <v>0</v>
      </c>
      <c r="G315" s="21">
        <f t="shared" si="85"/>
        <v>0</v>
      </c>
      <c r="H315" s="21">
        <f t="shared" si="85"/>
        <v>0</v>
      </c>
      <c r="I315" s="21">
        <f t="shared" si="85"/>
        <v>0</v>
      </c>
      <c r="J315" s="21">
        <f t="shared" si="85"/>
        <v>0</v>
      </c>
      <c r="K315" s="21">
        <f t="shared" si="85"/>
        <v>0</v>
      </c>
      <c r="L315" s="21">
        <f t="shared" si="85"/>
        <v>0</v>
      </c>
      <c r="M315" s="21">
        <f t="shared" si="85"/>
        <v>0</v>
      </c>
      <c r="N315" s="21">
        <f t="shared" si="85"/>
        <v>0</v>
      </c>
      <c r="O315" s="21">
        <f t="shared" si="85"/>
        <v>0</v>
      </c>
      <c r="P315" s="21">
        <f t="shared" si="85"/>
        <v>0</v>
      </c>
      <c r="Q315" s="21">
        <f t="shared" si="85"/>
        <v>0</v>
      </c>
      <c r="R315" s="21">
        <f t="shared" si="85"/>
        <v>0</v>
      </c>
      <c r="S315" s="21">
        <f t="shared" si="85"/>
        <v>0</v>
      </c>
      <c r="T315" s="21">
        <f t="shared" si="85"/>
        <v>0</v>
      </c>
      <c r="U315" s="21">
        <f t="shared" si="85"/>
        <v>0</v>
      </c>
      <c r="V315" s="21">
        <f t="shared" si="85"/>
        <v>0</v>
      </c>
      <c r="W315" s="21">
        <f t="shared" si="85"/>
        <v>0</v>
      </c>
      <c r="X315" s="21">
        <f t="shared" si="85"/>
        <v>0</v>
      </c>
      <c r="Y315" s="21">
        <f t="shared" si="85"/>
        <v>0</v>
      </c>
      <c r="Z315" s="21">
        <f t="shared" si="85"/>
        <v>0</v>
      </c>
      <c r="AA315" s="21">
        <f t="shared" si="85"/>
        <v>0</v>
      </c>
      <c r="AB315" s="21">
        <f t="shared" si="85"/>
        <v>0</v>
      </c>
      <c r="AC315" s="21">
        <f t="shared" si="85"/>
        <v>0</v>
      </c>
      <c r="AD315" s="21">
        <f t="shared" si="85"/>
        <v>0</v>
      </c>
      <c r="AE315" s="21">
        <f t="shared" si="85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6">+C329+C330+C331+C332+C333+C334+C335+C336+C337+C338+C339+C340</f>
        <v>0</v>
      </c>
      <c r="D328" s="21">
        <f t="shared" si="86"/>
        <v>0</v>
      </c>
      <c r="E328" s="21">
        <f t="shared" si="86"/>
        <v>0</v>
      </c>
      <c r="F328" s="21">
        <f t="shared" si="86"/>
        <v>0</v>
      </c>
      <c r="G328" s="21">
        <f t="shared" si="86"/>
        <v>0</v>
      </c>
      <c r="H328" s="21">
        <f t="shared" si="86"/>
        <v>0</v>
      </c>
      <c r="I328" s="21">
        <f t="shared" si="86"/>
        <v>0</v>
      </c>
      <c r="J328" s="21">
        <f t="shared" si="86"/>
        <v>0</v>
      </c>
      <c r="K328" s="21">
        <f t="shared" si="86"/>
        <v>0</v>
      </c>
      <c r="L328" s="21">
        <f t="shared" si="86"/>
        <v>0</v>
      </c>
      <c r="M328" s="21">
        <f t="shared" si="86"/>
        <v>0</v>
      </c>
      <c r="N328" s="21">
        <f t="shared" si="86"/>
        <v>0</v>
      </c>
      <c r="O328" s="21">
        <f t="shared" si="86"/>
        <v>0</v>
      </c>
      <c r="P328" s="21">
        <f t="shared" si="86"/>
        <v>0</v>
      </c>
      <c r="Q328" s="21">
        <f t="shared" si="86"/>
        <v>0</v>
      </c>
      <c r="R328" s="21">
        <f t="shared" si="86"/>
        <v>0</v>
      </c>
      <c r="S328" s="21">
        <f t="shared" si="86"/>
        <v>0</v>
      </c>
      <c r="T328" s="21">
        <f t="shared" si="86"/>
        <v>0</v>
      </c>
      <c r="U328" s="21">
        <f t="shared" si="86"/>
        <v>0</v>
      </c>
      <c r="V328" s="21">
        <f t="shared" si="86"/>
        <v>0</v>
      </c>
      <c r="W328" s="21">
        <f t="shared" si="86"/>
        <v>0</v>
      </c>
      <c r="X328" s="21">
        <f t="shared" si="86"/>
        <v>0</v>
      </c>
      <c r="Y328" s="21">
        <f t="shared" si="86"/>
        <v>0</v>
      </c>
      <c r="Z328" s="21">
        <f t="shared" si="86"/>
        <v>0</v>
      </c>
      <c r="AA328" s="21">
        <f t="shared" si="86"/>
        <v>0</v>
      </c>
      <c r="AB328" s="21">
        <f t="shared" si="86"/>
        <v>0</v>
      </c>
      <c r="AC328" s="21">
        <f t="shared" si="86"/>
        <v>0</v>
      </c>
      <c r="AD328" s="21">
        <f t="shared" si="86"/>
        <v>0</v>
      </c>
      <c r="AE328" s="21">
        <f t="shared" si="8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7">+C342+C343+C344+C345+C346+C347+C348</f>
        <v>0</v>
      </c>
      <c r="D341" s="21">
        <f t="shared" si="87"/>
        <v>0</v>
      </c>
      <c r="E341" s="21">
        <f t="shared" si="87"/>
        <v>0</v>
      </c>
      <c r="F341" s="21">
        <f t="shared" si="87"/>
        <v>0</v>
      </c>
      <c r="G341" s="21">
        <f t="shared" si="87"/>
        <v>0</v>
      </c>
      <c r="H341" s="21">
        <f t="shared" si="87"/>
        <v>0</v>
      </c>
      <c r="I341" s="21">
        <f t="shared" si="87"/>
        <v>0</v>
      </c>
      <c r="J341" s="21">
        <f t="shared" si="87"/>
        <v>0</v>
      </c>
      <c r="K341" s="21">
        <f t="shared" si="87"/>
        <v>0</v>
      </c>
      <c r="L341" s="21">
        <f t="shared" si="87"/>
        <v>0</v>
      </c>
      <c r="M341" s="21">
        <f t="shared" si="87"/>
        <v>0</v>
      </c>
      <c r="N341" s="21">
        <f t="shared" si="87"/>
        <v>0</v>
      </c>
      <c r="O341" s="21">
        <f t="shared" si="87"/>
        <v>0</v>
      </c>
      <c r="P341" s="21">
        <f t="shared" si="87"/>
        <v>0</v>
      </c>
      <c r="Q341" s="21">
        <f t="shared" si="87"/>
        <v>0</v>
      </c>
      <c r="R341" s="21">
        <f t="shared" si="87"/>
        <v>0</v>
      </c>
      <c r="S341" s="21">
        <f t="shared" si="87"/>
        <v>0</v>
      </c>
      <c r="T341" s="21">
        <f t="shared" si="87"/>
        <v>0</v>
      </c>
      <c r="U341" s="21">
        <f t="shared" si="87"/>
        <v>0</v>
      </c>
      <c r="V341" s="21">
        <f t="shared" si="87"/>
        <v>0</v>
      </c>
      <c r="W341" s="21">
        <f t="shared" si="87"/>
        <v>0</v>
      </c>
      <c r="X341" s="21">
        <f t="shared" si="87"/>
        <v>0</v>
      </c>
      <c r="Y341" s="21">
        <f t="shared" si="87"/>
        <v>0</v>
      </c>
      <c r="Z341" s="21">
        <f t="shared" si="87"/>
        <v>0</v>
      </c>
      <c r="AA341" s="21">
        <f t="shared" si="87"/>
        <v>0</v>
      </c>
      <c r="AB341" s="21">
        <f t="shared" si="87"/>
        <v>0</v>
      </c>
      <c r="AC341" s="21">
        <f t="shared" si="87"/>
        <v>0</v>
      </c>
      <c r="AD341" s="21">
        <f t="shared" si="87"/>
        <v>0</v>
      </c>
      <c r="AE341" s="21">
        <f t="shared" si="87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8">+C350+C355+C358+C363</f>
        <v>3473.6863815298229</v>
      </c>
      <c r="D349" s="21">
        <f t="shared" si="88"/>
        <v>4235.6457775690042</v>
      </c>
      <c r="E349" s="21">
        <f t="shared" si="88"/>
        <v>4337.9718826430262</v>
      </c>
      <c r="F349" s="21">
        <f t="shared" si="88"/>
        <v>4516.0135008545121</v>
      </c>
      <c r="G349" s="21">
        <f t="shared" si="88"/>
        <v>4709.7114669536568</v>
      </c>
      <c r="H349" s="21">
        <f t="shared" si="88"/>
        <v>6188.5220981761495</v>
      </c>
      <c r="I349" s="21">
        <f t="shared" si="88"/>
        <v>5763.24713216084</v>
      </c>
      <c r="J349" s="21">
        <f t="shared" si="88"/>
        <v>6123.660396452824</v>
      </c>
      <c r="K349" s="21">
        <f t="shared" si="88"/>
        <v>5848.5321394224648</v>
      </c>
      <c r="L349" s="21">
        <f t="shared" si="88"/>
        <v>5244.357312804892</v>
      </c>
      <c r="M349" s="21">
        <f t="shared" si="88"/>
        <v>5807.8403447179189</v>
      </c>
      <c r="N349" s="21">
        <f t="shared" si="88"/>
        <v>5945.4495800724562</v>
      </c>
      <c r="O349" s="21">
        <f t="shared" si="88"/>
        <v>5959.6936339193589</v>
      </c>
      <c r="P349" s="21">
        <f t="shared" si="88"/>
        <v>4832.7931341703807</v>
      </c>
      <c r="Q349" s="21">
        <f t="shared" si="88"/>
        <v>7316.0606676153311</v>
      </c>
      <c r="R349" s="21">
        <f t="shared" si="88"/>
        <v>6603.7651764389839</v>
      </c>
      <c r="S349" s="21">
        <f t="shared" si="88"/>
        <v>6591.0169642518385</v>
      </c>
      <c r="T349" s="21">
        <f t="shared" si="88"/>
        <v>7883.2121200493038</v>
      </c>
      <c r="U349" s="21">
        <f t="shared" si="88"/>
        <v>7979.0045729303356</v>
      </c>
      <c r="V349" s="21">
        <f t="shared" si="88"/>
        <v>6990.0240505576212</v>
      </c>
      <c r="W349" s="21">
        <f t="shared" si="88"/>
        <v>6736.5014038222689</v>
      </c>
      <c r="X349" s="21">
        <f t="shared" si="88"/>
        <v>6712.9229451944975</v>
      </c>
      <c r="Y349" s="21">
        <f t="shared" si="88"/>
        <v>6855.874104962365</v>
      </c>
      <c r="Z349" s="21">
        <f t="shared" si="88"/>
        <v>7116.3553004558107</v>
      </c>
      <c r="AA349" s="21">
        <f t="shared" si="88"/>
        <v>6348.0942841049136</v>
      </c>
      <c r="AB349" s="21">
        <f t="shared" si="88"/>
        <v>6751.3992482515941</v>
      </c>
      <c r="AC349" s="21">
        <f t="shared" si="88"/>
        <v>6739.3637278131346</v>
      </c>
      <c r="AD349" s="21">
        <f t="shared" si="88"/>
        <v>7479.7885442392408</v>
      </c>
      <c r="AE349" s="21">
        <f t="shared" si="88"/>
        <v>6744.6159121146366</v>
      </c>
    </row>
    <row r="350" spans="1:31" x14ac:dyDescent="0.2">
      <c r="A350" s="9" t="s">
        <v>608</v>
      </c>
      <c r="B350" s="4" t="s">
        <v>609</v>
      </c>
      <c r="C350" s="21">
        <f t="shared" ref="C350:AE350" si="89">+C351+C352+C353+C354</f>
        <v>1670.2667904951913</v>
      </c>
      <c r="D350" s="21">
        <f t="shared" si="89"/>
        <v>2034.6829084874448</v>
      </c>
      <c r="E350" s="21">
        <f t="shared" si="89"/>
        <v>2100.0536878209396</v>
      </c>
      <c r="F350" s="21">
        <f t="shared" si="89"/>
        <v>2470.4933848559313</v>
      </c>
      <c r="G350" s="21">
        <f t="shared" si="89"/>
        <v>2442.8917745104181</v>
      </c>
      <c r="H350" s="21">
        <f t="shared" si="89"/>
        <v>3886.22741482938</v>
      </c>
      <c r="I350" s="21">
        <f t="shared" si="89"/>
        <v>2984.0962787773633</v>
      </c>
      <c r="J350" s="21">
        <f t="shared" si="89"/>
        <v>3637.3540799534353</v>
      </c>
      <c r="K350" s="21">
        <f t="shared" si="89"/>
        <v>2924.6516617189068</v>
      </c>
      <c r="L350" s="21">
        <f t="shared" si="89"/>
        <v>2313.0844968481451</v>
      </c>
      <c r="M350" s="21">
        <f t="shared" si="89"/>
        <v>2968.5399061165031</v>
      </c>
      <c r="N350" s="21">
        <f t="shared" si="89"/>
        <v>3113.299729732099</v>
      </c>
      <c r="O350" s="21">
        <f t="shared" si="89"/>
        <v>2554.488171414132</v>
      </c>
      <c r="P350" s="21">
        <f t="shared" si="89"/>
        <v>2105.8503709394199</v>
      </c>
      <c r="Q350" s="21">
        <f t="shared" si="89"/>
        <v>4337.0600014771853</v>
      </c>
      <c r="R350" s="21">
        <f t="shared" si="89"/>
        <v>3517.7136497056845</v>
      </c>
      <c r="S350" s="21">
        <f t="shared" si="89"/>
        <v>3430.4010524035225</v>
      </c>
      <c r="T350" s="21">
        <f t="shared" si="89"/>
        <v>4555.8108331455624</v>
      </c>
      <c r="U350" s="21">
        <f t="shared" si="89"/>
        <v>4431.750322976216</v>
      </c>
      <c r="V350" s="21">
        <f t="shared" si="89"/>
        <v>4970.2635757071339</v>
      </c>
      <c r="W350" s="21">
        <f t="shared" si="89"/>
        <v>5251.675555855144</v>
      </c>
      <c r="X350" s="21">
        <f t="shared" si="89"/>
        <v>4943.1141312108093</v>
      </c>
      <c r="Y350" s="21">
        <f t="shared" si="89"/>
        <v>5051.6227882088688</v>
      </c>
      <c r="Z350" s="21">
        <f t="shared" si="89"/>
        <v>5299.5111633565803</v>
      </c>
      <c r="AA350" s="21">
        <f t="shared" si="89"/>
        <v>4477.2499837869846</v>
      </c>
      <c r="AB350" s="21">
        <f t="shared" si="89"/>
        <v>4806.6957999207279</v>
      </c>
      <c r="AC350" s="21">
        <f t="shared" si="89"/>
        <v>4735.1325632808666</v>
      </c>
      <c r="AD350" s="21">
        <f t="shared" si="89"/>
        <v>5603.2927932504772</v>
      </c>
      <c r="AE350" s="21">
        <f t="shared" si="89"/>
        <v>4784.8853754085721</v>
      </c>
    </row>
    <row r="351" spans="1:31" x14ac:dyDescent="0.2">
      <c r="A351" s="9" t="s">
        <v>610</v>
      </c>
      <c r="B351" s="4" t="s">
        <v>611</v>
      </c>
      <c r="C351" s="35">
        <v>477.79737422523255</v>
      </c>
      <c r="D351" s="35">
        <v>507.055369569758</v>
      </c>
      <c r="E351" s="35">
        <v>624.43953464924891</v>
      </c>
      <c r="F351" s="35">
        <v>652.02577191755961</v>
      </c>
      <c r="G351" s="35">
        <v>713.53309505765071</v>
      </c>
      <c r="H351" s="35">
        <v>1662.0009303105708</v>
      </c>
      <c r="I351" s="35">
        <v>1171.6420386459822</v>
      </c>
      <c r="J351" s="35">
        <v>1397.7607067753277</v>
      </c>
      <c r="K351" s="35">
        <v>926.02222622884619</v>
      </c>
      <c r="L351" s="35">
        <v>883.44069211202464</v>
      </c>
      <c r="M351" s="35">
        <v>1737.507468880714</v>
      </c>
      <c r="N351" s="35">
        <v>1811.2514148542411</v>
      </c>
      <c r="O351" s="35">
        <v>1573.8667954508119</v>
      </c>
      <c r="P351" s="35">
        <v>1278.7322092844183</v>
      </c>
      <c r="Q351" s="35">
        <v>2940.3839998474168</v>
      </c>
      <c r="R351" s="35">
        <v>2218.6231672926374</v>
      </c>
      <c r="S351" s="35">
        <v>2087.844427910044</v>
      </c>
      <c r="T351" s="35">
        <v>3269.6272026014854</v>
      </c>
      <c r="U351" s="35">
        <v>2449.4499769295835</v>
      </c>
      <c r="V351" s="35">
        <v>3056.6960789055206</v>
      </c>
      <c r="W351" s="35">
        <v>3588.202185659411</v>
      </c>
      <c r="X351" s="35">
        <v>2506.2456810724475</v>
      </c>
      <c r="Y351" s="35">
        <v>2298.3907937360082</v>
      </c>
      <c r="Z351" s="35">
        <v>2851.2160312257729</v>
      </c>
      <c r="AA351" s="35">
        <v>3119.2317532415291</v>
      </c>
      <c r="AB351" s="35">
        <v>2239.9848713127826</v>
      </c>
      <c r="AC351" s="35">
        <v>2341.1498547654755</v>
      </c>
      <c r="AD351" s="35">
        <v>2226.0876123044472</v>
      </c>
      <c r="AE351" s="35">
        <v>2081.040530175801</v>
      </c>
    </row>
    <row r="352" spans="1:31" x14ac:dyDescent="0.2">
      <c r="A352" s="9" t="s">
        <v>612</v>
      </c>
      <c r="B352" s="4" t="s">
        <v>613</v>
      </c>
      <c r="C352" s="35">
        <v>9.3905530786822986</v>
      </c>
      <c r="D352" s="35">
        <v>21.311436040925724</v>
      </c>
      <c r="E352" s="35">
        <v>14.861095259985786</v>
      </c>
      <c r="F352" s="35">
        <v>14.160539261245727</v>
      </c>
      <c r="G352" s="35">
        <v>15.755161482154039</v>
      </c>
      <c r="H352" s="35">
        <v>18.079733659791501</v>
      </c>
      <c r="I352" s="35">
        <v>101.6080501317969</v>
      </c>
      <c r="J352" s="35">
        <v>160.77812156943773</v>
      </c>
      <c r="K352" s="35">
        <v>82.700905677567164</v>
      </c>
      <c r="L352" s="35">
        <v>102.97838887098999</v>
      </c>
      <c r="M352" s="35">
        <v>204.848793082246</v>
      </c>
      <c r="N352" s="35">
        <v>432.76308289345121</v>
      </c>
      <c r="O352" s="35">
        <v>377.87331425065526</v>
      </c>
      <c r="P352" s="35">
        <v>379.32388359518751</v>
      </c>
      <c r="Q352" s="35">
        <v>972.01544594753477</v>
      </c>
      <c r="R352" s="35">
        <v>869.76073713670405</v>
      </c>
      <c r="S352" s="35">
        <v>950.57461897669373</v>
      </c>
      <c r="T352" s="35">
        <v>907.61433904177954</v>
      </c>
      <c r="U352" s="35">
        <v>1540.9852152277047</v>
      </c>
      <c r="V352" s="35">
        <v>1560.793816170896</v>
      </c>
      <c r="W352" s="35">
        <v>1289.8286542902445</v>
      </c>
      <c r="X352" s="35">
        <v>2209.6374128211805</v>
      </c>
      <c r="Y352" s="35">
        <v>2336.2146269800292</v>
      </c>
      <c r="Z352" s="35">
        <v>2136.2988681666116</v>
      </c>
      <c r="AA352" s="35">
        <v>1130.233847125327</v>
      </c>
      <c r="AB352" s="35">
        <v>2144.2514111950109</v>
      </c>
      <c r="AC352" s="35">
        <v>2078.3717831212812</v>
      </c>
      <c r="AD352" s="35">
        <v>3086.4367769565856</v>
      </c>
      <c r="AE352" s="35">
        <v>2491.1028305416453</v>
      </c>
    </row>
    <row r="353" spans="1:31" x14ac:dyDescent="0.2">
      <c r="A353" s="9" t="s">
        <v>614</v>
      </c>
      <c r="B353" s="4" t="s">
        <v>615</v>
      </c>
      <c r="C353" s="35">
        <v>11.597260264291366</v>
      </c>
      <c r="D353" s="35">
        <v>17.294613732635916</v>
      </c>
      <c r="E353" s="35">
        <v>18.081473031707247</v>
      </c>
      <c r="F353" s="35">
        <v>14.050228908797477</v>
      </c>
      <c r="G353" s="35">
        <v>17.182856244234443</v>
      </c>
      <c r="H353" s="35">
        <v>17.316008285461404</v>
      </c>
      <c r="I353" s="35">
        <v>14.307350877525428</v>
      </c>
      <c r="J353" s="35">
        <v>18.633880841349178</v>
      </c>
      <c r="K353" s="35">
        <v>14.378324287590786</v>
      </c>
      <c r="L353" s="35">
        <v>20.460392371971803</v>
      </c>
      <c r="M353" s="35">
        <v>19.024975089751063</v>
      </c>
      <c r="N353" s="35">
        <v>20.631275381759988</v>
      </c>
      <c r="O353" s="35">
        <v>18.284482047335601</v>
      </c>
      <c r="P353" s="35">
        <v>18.409796254513605</v>
      </c>
      <c r="Q353" s="35">
        <v>26.372944510642945</v>
      </c>
      <c r="R353" s="35">
        <v>37.867674969061397</v>
      </c>
      <c r="S353" s="35">
        <v>43.142263871189996</v>
      </c>
      <c r="T353" s="35">
        <v>39.561035407812568</v>
      </c>
      <c r="U353" s="35">
        <v>143.96656192536645</v>
      </c>
      <c r="V353" s="35">
        <v>125.4555196337984</v>
      </c>
      <c r="W353" s="35">
        <v>162.65228422767063</v>
      </c>
      <c r="X353" s="35">
        <v>41.485908906964966</v>
      </c>
      <c r="Y353" s="35">
        <v>215.81883287999756</v>
      </c>
      <c r="Z353" s="35">
        <v>140.96508904858283</v>
      </c>
      <c r="AA353" s="35">
        <v>158.53386705146841</v>
      </c>
      <c r="AB353" s="35">
        <v>152.16644473703826</v>
      </c>
      <c r="AC353" s="35">
        <v>173.48580412428748</v>
      </c>
      <c r="AD353" s="35">
        <v>124.71312958816978</v>
      </c>
      <c r="AE353" s="35">
        <v>115.97576982038673</v>
      </c>
    </row>
    <row r="354" spans="1:31" x14ac:dyDescent="0.2">
      <c r="A354" s="9" t="s">
        <v>616</v>
      </c>
      <c r="B354" s="4" t="s">
        <v>617</v>
      </c>
      <c r="C354" s="35">
        <v>1171.481602926985</v>
      </c>
      <c r="D354" s="35">
        <v>1489.0214891441253</v>
      </c>
      <c r="E354" s="35">
        <v>1442.6715848799979</v>
      </c>
      <c r="F354" s="35">
        <v>1790.2568447683282</v>
      </c>
      <c r="G354" s="35">
        <v>1696.4206617263787</v>
      </c>
      <c r="H354" s="35">
        <v>2188.8307425735566</v>
      </c>
      <c r="I354" s="35">
        <v>1696.5388391220588</v>
      </c>
      <c r="J354" s="35">
        <v>2060.1813707673209</v>
      </c>
      <c r="K354" s="35">
        <v>1901.5502055249028</v>
      </c>
      <c r="L354" s="35">
        <v>1306.2050234931589</v>
      </c>
      <c r="M354" s="35">
        <v>1007.1586690637921</v>
      </c>
      <c r="N354" s="35">
        <v>848.65395660264619</v>
      </c>
      <c r="O354" s="35">
        <v>584.46357966532935</v>
      </c>
      <c r="P354" s="35">
        <v>429.38448180530071</v>
      </c>
      <c r="Q354" s="35">
        <v>398.28761117159132</v>
      </c>
      <c r="R354" s="35">
        <v>391.46207030728198</v>
      </c>
      <c r="S354" s="35">
        <v>348.83974164559464</v>
      </c>
      <c r="T354" s="35">
        <v>339.0082560944843</v>
      </c>
      <c r="U354" s="35">
        <v>297.34856889356138</v>
      </c>
      <c r="V354" s="35">
        <v>227.31816099691895</v>
      </c>
      <c r="W354" s="35">
        <v>210.99243167781827</v>
      </c>
      <c r="X354" s="35">
        <v>185.7451284102163</v>
      </c>
      <c r="Y354" s="35">
        <v>201.19853461283284</v>
      </c>
      <c r="Z354" s="35">
        <v>171.03117491561284</v>
      </c>
      <c r="AA354" s="35">
        <v>69.250516368659945</v>
      </c>
      <c r="AB354" s="35">
        <v>270.29307267589627</v>
      </c>
      <c r="AC354" s="35">
        <v>142.12512126982134</v>
      </c>
      <c r="AD354" s="35">
        <v>166.05527440127497</v>
      </c>
      <c r="AE354" s="35">
        <v>96.766244870739399</v>
      </c>
    </row>
    <row r="355" spans="1:31" x14ac:dyDescent="0.2">
      <c r="A355" s="9" t="s">
        <v>618</v>
      </c>
      <c r="B355" s="4" t="s">
        <v>619</v>
      </c>
      <c r="C355" s="21">
        <f t="shared" ref="C355:AE355" si="90">+C356+C357</f>
        <v>1774.0783314777902</v>
      </c>
      <c r="D355" s="21">
        <f t="shared" si="90"/>
        <v>1983.9049916852662</v>
      </c>
      <c r="E355" s="21">
        <f t="shared" si="90"/>
        <v>2200.5138332859851</v>
      </c>
      <c r="F355" s="21">
        <f t="shared" si="90"/>
        <v>2039.6825869365848</v>
      </c>
      <c r="G355" s="21">
        <f t="shared" si="90"/>
        <v>2139.3572665848533</v>
      </c>
      <c r="H355" s="21">
        <f t="shared" si="90"/>
        <v>2287.5596234433888</v>
      </c>
      <c r="I355" s="21">
        <f t="shared" si="90"/>
        <v>2452.3432444667806</v>
      </c>
      <c r="J355" s="21">
        <f t="shared" si="90"/>
        <v>2441.3748200756409</v>
      </c>
      <c r="K355" s="21">
        <f t="shared" si="90"/>
        <v>2620.6348903487469</v>
      </c>
      <c r="L355" s="21">
        <f t="shared" si="90"/>
        <v>2715.8660718428218</v>
      </c>
      <c r="M355" s="21">
        <f t="shared" si="90"/>
        <v>2836.9864767931695</v>
      </c>
      <c r="N355" s="21">
        <f t="shared" si="90"/>
        <v>2831.3970238518423</v>
      </c>
      <c r="O355" s="21">
        <f t="shared" si="90"/>
        <v>2876.6739313598314</v>
      </c>
      <c r="P355" s="21">
        <f t="shared" si="90"/>
        <v>2722.4611585769399</v>
      </c>
      <c r="Q355" s="21">
        <f t="shared" si="90"/>
        <v>2875.036853092497</v>
      </c>
      <c r="R355" s="21">
        <f t="shared" si="90"/>
        <v>3066.5516235382202</v>
      </c>
      <c r="S355" s="21">
        <f t="shared" si="90"/>
        <v>3154.4159528292903</v>
      </c>
      <c r="T355" s="21">
        <f t="shared" si="90"/>
        <v>3323.6430720068765</v>
      </c>
      <c r="U355" s="21">
        <f t="shared" si="90"/>
        <v>3409.9872571925644</v>
      </c>
      <c r="V355" s="21">
        <f t="shared" si="90"/>
        <v>1712.9200562972569</v>
      </c>
      <c r="W355" s="21">
        <f t="shared" si="90"/>
        <v>1482.4876338883232</v>
      </c>
      <c r="X355" s="21">
        <f t="shared" si="90"/>
        <v>1767.7196356228285</v>
      </c>
      <c r="Y355" s="21">
        <f t="shared" si="90"/>
        <v>1786.8433192042799</v>
      </c>
      <c r="Z355" s="21">
        <f t="shared" si="90"/>
        <v>1805.8257885372727</v>
      </c>
      <c r="AA355" s="21">
        <f t="shared" si="90"/>
        <v>1824.3600828286808</v>
      </c>
      <c r="AB355" s="21">
        <f t="shared" si="90"/>
        <v>1841.0077929566069</v>
      </c>
      <c r="AC355" s="21">
        <f t="shared" si="90"/>
        <v>1857.7037512705713</v>
      </c>
      <c r="AD355" s="21">
        <f t="shared" si="90"/>
        <v>1874.0479587106502</v>
      </c>
      <c r="AE355" s="21">
        <f t="shared" si="90"/>
        <v>1888.3047159458656</v>
      </c>
    </row>
    <row r="356" spans="1:31" x14ac:dyDescent="0.2">
      <c r="A356" s="9" t="s">
        <v>800</v>
      </c>
      <c r="B356" s="4" t="s">
        <v>801</v>
      </c>
      <c r="C356" s="35">
        <v>1076.3336512519177</v>
      </c>
      <c r="D356" s="35">
        <v>1203.6355247396473</v>
      </c>
      <c r="E356" s="35">
        <v>1335.0521489308373</v>
      </c>
      <c r="F356" s="35">
        <v>1237.4758020767222</v>
      </c>
      <c r="G356" s="35">
        <v>1297.9484486220526</v>
      </c>
      <c r="H356" s="35">
        <v>1387.8628458904147</v>
      </c>
      <c r="I356" s="35">
        <v>1487.8370991889592</v>
      </c>
      <c r="J356" s="35">
        <v>1481.1825540857778</v>
      </c>
      <c r="K356" s="35">
        <v>1589.9396718168798</v>
      </c>
      <c r="L356" s="35">
        <v>1647.7164472116674</v>
      </c>
      <c r="M356" s="35">
        <v>1721.2002192572486</v>
      </c>
      <c r="N356" s="35">
        <v>1717.8090971257764</v>
      </c>
      <c r="O356" s="35">
        <v>1745.2786052702534</v>
      </c>
      <c r="P356" s="35">
        <v>1651.717687550894</v>
      </c>
      <c r="Q356" s="35">
        <v>1744.2853895832116</v>
      </c>
      <c r="R356" s="35">
        <v>1860.4774361715997</v>
      </c>
      <c r="S356" s="35">
        <v>1913.7847409746978</v>
      </c>
      <c r="T356" s="35">
        <v>2016.4548654237856</v>
      </c>
      <c r="U356" s="35">
        <v>2068.8398985174877</v>
      </c>
      <c r="V356" s="35">
        <v>1039.2289144083647</v>
      </c>
      <c r="W356" s="35">
        <v>899.42552118861227</v>
      </c>
      <c r="X356" s="35">
        <v>1235.7671541366196</v>
      </c>
      <c r="Y356" s="35">
        <v>1225.4216694915858</v>
      </c>
      <c r="Z356" s="35">
        <v>1214.4963760845717</v>
      </c>
      <c r="AA356" s="35">
        <v>1202.88491483449</v>
      </c>
      <c r="AB356" s="35">
        <v>1204.9493939071783</v>
      </c>
      <c r="AC356" s="35">
        <v>1204.519730466109</v>
      </c>
      <c r="AD356" s="35">
        <v>1206.1880145834803</v>
      </c>
      <c r="AE356" s="35">
        <v>1196.863809604399</v>
      </c>
    </row>
    <row r="357" spans="1:31" x14ac:dyDescent="0.2">
      <c r="A357" s="9" t="s">
        <v>802</v>
      </c>
      <c r="B357" s="4" t="s">
        <v>803</v>
      </c>
      <c r="C357" s="35">
        <v>697.74468022587257</v>
      </c>
      <c r="D357" s="35">
        <v>780.26946694561889</v>
      </c>
      <c r="E357" s="35">
        <v>865.46168435514767</v>
      </c>
      <c r="F357" s="35">
        <v>802.20678485986275</v>
      </c>
      <c r="G357" s="35">
        <v>841.40881796280075</v>
      </c>
      <c r="H357" s="35">
        <v>899.6967775529738</v>
      </c>
      <c r="I357" s="35">
        <v>964.50614527782136</v>
      </c>
      <c r="J357" s="35">
        <v>960.19226598986324</v>
      </c>
      <c r="K357" s="35">
        <v>1030.6952185318669</v>
      </c>
      <c r="L357" s="35">
        <v>1068.1496246311544</v>
      </c>
      <c r="M357" s="35">
        <v>1115.7862575359211</v>
      </c>
      <c r="N357" s="35">
        <v>1113.5879267260659</v>
      </c>
      <c r="O357" s="35">
        <v>1131.395326089578</v>
      </c>
      <c r="P357" s="35">
        <v>1070.7434710260459</v>
      </c>
      <c r="Q357" s="35">
        <v>1130.7514635092857</v>
      </c>
      <c r="R357" s="35">
        <v>1206.0741873666204</v>
      </c>
      <c r="S357" s="35">
        <v>1240.6312118545925</v>
      </c>
      <c r="T357" s="35">
        <v>1307.1882065830907</v>
      </c>
      <c r="U357" s="35">
        <v>1341.1473586750769</v>
      </c>
      <c r="V357" s="35">
        <v>673.69114188889228</v>
      </c>
      <c r="W357" s="35">
        <v>583.06211269971095</v>
      </c>
      <c r="X357" s="35">
        <v>531.95248148620885</v>
      </c>
      <c r="Y357" s="35">
        <v>561.42164971269403</v>
      </c>
      <c r="Z357" s="35">
        <v>591.32941245270115</v>
      </c>
      <c r="AA357" s="35">
        <v>621.47516799419077</v>
      </c>
      <c r="AB357" s="35">
        <v>636.05839904942854</v>
      </c>
      <c r="AC357" s="35">
        <v>653.18402080446231</v>
      </c>
      <c r="AD357" s="35">
        <v>667.8599441271698</v>
      </c>
      <c r="AE357" s="35">
        <v>691.44090634146664</v>
      </c>
    </row>
    <row r="358" spans="1:31" x14ac:dyDescent="0.2">
      <c r="A358" s="9" t="s">
        <v>620</v>
      </c>
      <c r="B358" s="4" t="s">
        <v>621</v>
      </c>
      <c r="C358" s="21">
        <f t="shared" ref="C358:AE358" si="91">+C359+C362</f>
        <v>29.341259556841599</v>
      </c>
      <c r="D358" s="21">
        <f t="shared" si="91"/>
        <v>217.05787739629326</v>
      </c>
      <c r="E358" s="21">
        <f t="shared" si="91"/>
        <v>37.404361536101256</v>
      </c>
      <c r="F358" s="21">
        <f t="shared" si="91"/>
        <v>5.8375290619963174</v>
      </c>
      <c r="G358" s="21">
        <f t="shared" si="91"/>
        <v>127.4624258583857</v>
      </c>
      <c r="H358" s="21">
        <f t="shared" si="91"/>
        <v>14.7350599033809</v>
      </c>
      <c r="I358" s="21">
        <f t="shared" si="91"/>
        <v>326.8076089166961</v>
      </c>
      <c r="J358" s="21">
        <f t="shared" si="91"/>
        <v>44.931496423747816</v>
      </c>
      <c r="K358" s="21">
        <f t="shared" si="91"/>
        <v>303.24558735481185</v>
      </c>
      <c r="L358" s="21">
        <f t="shared" si="91"/>
        <v>215.40674411392516</v>
      </c>
      <c r="M358" s="21">
        <f t="shared" si="91"/>
        <v>2.3139618082456996</v>
      </c>
      <c r="N358" s="21">
        <f t="shared" si="91"/>
        <v>0.75282648851500722</v>
      </c>
      <c r="O358" s="21">
        <f t="shared" si="91"/>
        <v>528.53153114539532</v>
      </c>
      <c r="P358" s="21">
        <f t="shared" si="91"/>
        <v>4.48160465402127</v>
      </c>
      <c r="Q358" s="21">
        <f t="shared" si="91"/>
        <v>103.96381304564856</v>
      </c>
      <c r="R358" s="21">
        <f t="shared" si="91"/>
        <v>19.499903195078808</v>
      </c>
      <c r="S358" s="21">
        <f t="shared" si="91"/>
        <v>6.1999590190256262</v>
      </c>
      <c r="T358" s="21">
        <f t="shared" si="91"/>
        <v>3.7582148968653564</v>
      </c>
      <c r="U358" s="21">
        <f t="shared" si="91"/>
        <v>137.2669927615554</v>
      </c>
      <c r="V358" s="21">
        <f t="shared" si="91"/>
        <v>306.84041855323011</v>
      </c>
      <c r="W358" s="21">
        <f t="shared" si="91"/>
        <v>2.3382140788019572</v>
      </c>
      <c r="X358" s="21">
        <f t="shared" si="91"/>
        <v>2.0891783608594894</v>
      </c>
      <c r="Y358" s="21">
        <f t="shared" si="91"/>
        <v>17.407997549215853</v>
      </c>
      <c r="Z358" s="21">
        <f t="shared" si="91"/>
        <v>11.018348561957866</v>
      </c>
      <c r="AA358" s="21">
        <f t="shared" si="91"/>
        <v>46.484217489248486</v>
      </c>
      <c r="AB358" s="21">
        <f t="shared" si="91"/>
        <v>103.69565537425933</v>
      </c>
      <c r="AC358" s="21">
        <f t="shared" si="91"/>
        <v>146.52741326169706</v>
      </c>
      <c r="AD358" s="21">
        <f t="shared" si="91"/>
        <v>2.4477922781131536</v>
      </c>
      <c r="AE358" s="21">
        <f t="shared" si="91"/>
        <v>71.425820760199116</v>
      </c>
    </row>
    <row r="359" spans="1:31" x14ac:dyDescent="0.2">
      <c r="A359" s="9" t="s">
        <v>622</v>
      </c>
      <c r="B359" s="4" t="s">
        <v>623</v>
      </c>
      <c r="C359" s="21">
        <f t="shared" ref="C359:AE359" si="92">+C360+C361</f>
        <v>29.341259556841599</v>
      </c>
      <c r="D359" s="21">
        <f t="shared" si="92"/>
        <v>217.05787739629326</v>
      </c>
      <c r="E359" s="21">
        <f t="shared" si="92"/>
        <v>37.404361536101256</v>
      </c>
      <c r="F359" s="21">
        <f t="shared" si="92"/>
        <v>5.8375290619963174</v>
      </c>
      <c r="G359" s="21">
        <f t="shared" si="92"/>
        <v>127.4624258583857</v>
      </c>
      <c r="H359" s="21">
        <f t="shared" si="92"/>
        <v>14.7350599033809</v>
      </c>
      <c r="I359" s="21">
        <f t="shared" si="92"/>
        <v>326.8076089166961</v>
      </c>
      <c r="J359" s="21">
        <f t="shared" si="92"/>
        <v>44.931496423747816</v>
      </c>
      <c r="K359" s="21">
        <f t="shared" si="92"/>
        <v>303.24558735481185</v>
      </c>
      <c r="L359" s="21">
        <f t="shared" si="92"/>
        <v>215.40674411392516</v>
      </c>
      <c r="M359" s="21">
        <f t="shared" si="92"/>
        <v>2.3139618082456996</v>
      </c>
      <c r="N359" s="21">
        <f t="shared" si="92"/>
        <v>0.75282648851500722</v>
      </c>
      <c r="O359" s="21">
        <f t="shared" si="92"/>
        <v>528.53153114539532</v>
      </c>
      <c r="P359" s="21">
        <f t="shared" si="92"/>
        <v>4.48160465402127</v>
      </c>
      <c r="Q359" s="21">
        <f t="shared" si="92"/>
        <v>103.96381304564856</v>
      </c>
      <c r="R359" s="21">
        <f t="shared" si="92"/>
        <v>19.499903195078808</v>
      </c>
      <c r="S359" s="21">
        <f t="shared" si="92"/>
        <v>6.1999590190256262</v>
      </c>
      <c r="T359" s="21">
        <f t="shared" si="92"/>
        <v>3.7582148968653564</v>
      </c>
      <c r="U359" s="21">
        <f t="shared" si="92"/>
        <v>137.2669927615554</v>
      </c>
      <c r="V359" s="21">
        <f t="shared" si="92"/>
        <v>306.84041855323011</v>
      </c>
      <c r="W359" s="21">
        <f t="shared" si="92"/>
        <v>2.3382140788019572</v>
      </c>
      <c r="X359" s="21">
        <f t="shared" si="92"/>
        <v>2.0891783608594894</v>
      </c>
      <c r="Y359" s="21">
        <f t="shared" si="92"/>
        <v>17.407997549215853</v>
      </c>
      <c r="Z359" s="21">
        <f t="shared" si="92"/>
        <v>11.018348561957866</v>
      </c>
      <c r="AA359" s="21">
        <f t="shared" si="92"/>
        <v>46.484217489248486</v>
      </c>
      <c r="AB359" s="21">
        <f t="shared" si="92"/>
        <v>103.69565537425933</v>
      </c>
      <c r="AC359" s="21">
        <f t="shared" si="92"/>
        <v>146.52741326169706</v>
      </c>
      <c r="AD359" s="21">
        <f t="shared" si="92"/>
        <v>2.4477922781131536</v>
      </c>
      <c r="AE359" s="21">
        <f t="shared" si="92"/>
        <v>71.425820760199116</v>
      </c>
    </row>
    <row r="360" spans="1:31" x14ac:dyDescent="0.2">
      <c r="A360" s="9" t="s">
        <v>624</v>
      </c>
      <c r="B360" s="4" t="s">
        <v>556</v>
      </c>
      <c r="C360" s="35">
        <v>12.301991858701031</v>
      </c>
      <c r="D360" s="35">
        <v>131.4463045403557</v>
      </c>
      <c r="E360" s="35">
        <v>14.247769309126522</v>
      </c>
      <c r="F360" s="35">
        <v>5.1036785584930815</v>
      </c>
      <c r="G360" s="35">
        <v>82.057581823271576</v>
      </c>
      <c r="H360" s="35">
        <v>13.98195271753834</v>
      </c>
      <c r="I360" s="35">
        <v>288.19834859990624</v>
      </c>
      <c r="J360" s="35">
        <v>17.278078453231785</v>
      </c>
      <c r="K360" s="35">
        <v>289.31477828457662</v>
      </c>
      <c r="L360" s="35">
        <v>189.41027050207447</v>
      </c>
      <c r="M360" s="35">
        <v>0.63795981981163519</v>
      </c>
      <c r="N360" s="35">
        <v>0.47846986485872633</v>
      </c>
      <c r="O360" s="35">
        <v>480.65487724158135</v>
      </c>
      <c r="P360" s="35">
        <v>1.5470525630432155</v>
      </c>
      <c r="Q360" s="35">
        <v>97.894934350095397</v>
      </c>
      <c r="R360" s="35">
        <v>9.9255915299026931</v>
      </c>
      <c r="S360" s="35">
        <v>3.6789016275804287</v>
      </c>
      <c r="T360" s="35">
        <v>2.5358902837512498</v>
      </c>
      <c r="U360" s="35">
        <v>63.168654825015423</v>
      </c>
      <c r="V360" s="35">
        <v>144.25866425490602</v>
      </c>
      <c r="W360" s="35">
        <v>0.39872488738227202</v>
      </c>
      <c r="X360" s="35">
        <v>1.1908070211551438</v>
      </c>
      <c r="Y360" s="35">
        <v>11.51615904003202</v>
      </c>
      <c r="Z360" s="35">
        <v>2.7283046940390001</v>
      </c>
      <c r="AA360" s="35">
        <v>18.364555537223836</v>
      </c>
      <c r="AB360" s="35">
        <v>75.151479389947184</v>
      </c>
      <c r="AC360" s="35">
        <v>55.28459769523225</v>
      </c>
      <c r="AD360" s="35">
        <v>1.020978846830064</v>
      </c>
      <c r="AE360" s="35">
        <v>30.627355604022334</v>
      </c>
    </row>
    <row r="361" spans="1:31" x14ac:dyDescent="0.2">
      <c r="A361" s="9" t="s">
        <v>625</v>
      </c>
      <c r="B361" s="4" t="s">
        <v>592</v>
      </c>
      <c r="C361" s="35">
        <v>17.039267698140566</v>
      </c>
      <c r="D361" s="35">
        <v>85.611572855937567</v>
      </c>
      <c r="E361" s="35">
        <v>23.156592226974734</v>
      </c>
      <c r="F361" s="35">
        <v>0.73385050350323633</v>
      </c>
      <c r="G361" s="35">
        <v>45.404844035114117</v>
      </c>
      <c r="H361" s="35">
        <v>0.75310718584256175</v>
      </c>
      <c r="I361" s="35">
        <v>38.609260316789857</v>
      </c>
      <c r="J361" s="35">
        <v>27.653417970516028</v>
      </c>
      <c r="K361" s="35">
        <v>13.930809070235247</v>
      </c>
      <c r="L361" s="35">
        <v>25.996473611850693</v>
      </c>
      <c r="M361" s="35">
        <v>1.6760019884340647</v>
      </c>
      <c r="N361" s="35">
        <v>0.27435662365628088</v>
      </c>
      <c r="O361" s="35">
        <v>47.876653903813924</v>
      </c>
      <c r="P361" s="35">
        <v>2.9345520909780549</v>
      </c>
      <c r="Q361" s="35">
        <v>6.0688786955531731</v>
      </c>
      <c r="R361" s="35">
        <v>9.5743116651761131</v>
      </c>
      <c r="S361" s="35">
        <v>2.5210573914451975</v>
      </c>
      <c r="T361" s="35">
        <v>1.2223246131141066</v>
      </c>
      <c r="U361" s="35">
        <v>74.098337936539991</v>
      </c>
      <c r="V361" s="35">
        <v>162.58175429832409</v>
      </c>
      <c r="W361" s="35">
        <v>1.9394891914196852</v>
      </c>
      <c r="X361" s="35">
        <v>0.89837133970434579</v>
      </c>
      <c r="Y361" s="35">
        <v>5.8918385091838328</v>
      </c>
      <c r="Z361" s="35">
        <v>8.2900438679188664</v>
      </c>
      <c r="AA361" s="35">
        <v>28.11966195202465</v>
      </c>
      <c r="AB361" s="35">
        <v>28.544175984312151</v>
      </c>
      <c r="AC361" s="35">
        <v>91.242815566464827</v>
      </c>
      <c r="AD361" s="35">
        <v>1.4268134312830896</v>
      </c>
      <c r="AE361" s="35">
        <v>40.798465156176782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3">+C365+C366</f>
        <v>845.9688954316232</v>
      </c>
      <c r="D364" s="21">
        <f t="shared" si="93"/>
        <v>849.08292781420164</v>
      </c>
      <c r="E364" s="21">
        <f t="shared" si="93"/>
        <v>852.23984451581839</v>
      </c>
      <c r="F364" s="21">
        <f t="shared" si="93"/>
        <v>853.14229158553348</v>
      </c>
      <c r="G364" s="21">
        <f t="shared" si="93"/>
        <v>855.84928564005236</v>
      </c>
      <c r="H364" s="21">
        <f t="shared" si="93"/>
        <v>855.4354166910922</v>
      </c>
      <c r="I364" s="21">
        <f t="shared" si="93"/>
        <v>854.90032384818562</v>
      </c>
      <c r="J364" s="21">
        <f t="shared" si="93"/>
        <v>856.49545991407967</v>
      </c>
      <c r="K364" s="21">
        <f t="shared" si="93"/>
        <v>857.20046173818946</v>
      </c>
      <c r="L364" s="21">
        <f t="shared" si="93"/>
        <v>855.32460001505046</v>
      </c>
      <c r="M364" s="21">
        <f t="shared" si="93"/>
        <v>854.71441927938724</v>
      </c>
      <c r="N364" s="21">
        <f t="shared" si="93"/>
        <v>853.83568966326402</v>
      </c>
      <c r="O364" s="21">
        <f t="shared" si="93"/>
        <v>707.29395349104868</v>
      </c>
      <c r="P364" s="21">
        <f t="shared" si="93"/>
        <v>702.13456628926929</v>
      </c>
      <c r="Q364" s="21">
        <f t="shared" si="93"/>
        <v>705.48821983564289</v>
      </c>
      <c r="R364" s="21">
        <f t="shared" si="93"/>
        <v>709.64252461940237</v>
      </c>
      <c r="S364" s="21">
        <f t="shared" si="93"/>
        <v>710.3243279221457</v>
      </c>
      <c r="T364" s="21">
        <f t="shared" si="93"/>
        <v>712.47085833875258</v>
      </c>
      <c r="U364" s="21">
        <f t="shared" si="93"/>
        <v>526.38378128062664</v>
      </c>
      <c r="V364" s="21">
        <f t="shared" si="93"/>
        <v>524.6318701016952</v>
      </c>
      <c r="W364" s="21">
        <f t="shared" si="93"/>
        <v>522.92222930468415</v>
      </c>
      <c r="X364" s="21">
        <f t="shared" si="93"/>
        <v>518.26716571731902</v>
      </c>
      <c r="Y364" s="21">
        <f t="shared" si="93"/>
        <v>513.04091078724309</v>
      </c>
      <c r="Z364" s="21">
        <f t="shared" si="93"/>
        <v>511.89245818595884</v>
      </c>
      <c r="AA364" s="21">
        <f t="shared" si="93"/>
        <v>36.62890765282819</v>
      </c>
      <c r="AB364" s="21">
        <f t="shared" si="93"/>
        <v>35.629904337367151</v>
      </c>
      <c r="AC364" s="21">
        <f t="shared" si="93"/>
        <v>35.377524139726511</v>
      </c>
      <c r="AD364" s="21">
        <f t="shared" si="93"/>
        <v>59.384061888607874</v>
      </c>
      <c r="AE364" s="21">
        <f t="shared" si="93"/>
        <v>58.574801241158276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845.9688954316232</v>
      </c>
      <c r="D366" s="35">
        <v>849.08292781420164</v>
      </c>
      <c r="E366" s="35">
        <v>852.23984451581839</v>
      </c>
      <c r="F366" s="35">
        <v>853.14229158553348</v>
      </c>
      <c r="G366" s="35">
        <v>855.84928564005236</v>
      </c>
      <c r="H366" s="35">
        <v>855.4354166910922</v>
      </c>
      <c r="I366" s="35">
        <v>854.90032384818562</v>
      </c>
      <c r="J366" s="35">
        <v>856.49545991407967</v>
      </c>
      <c r="K366" s="35">
        <v>857.20046173818946</v>
      </c>
      <c r="L366" s="35">
        <v>855.32460001505046</v>
      </c>
      <c r="M366" s="35">
        <v>854.71441927938724</v>
      </c>
      <c r="N366" s="35">
        <v>853.83568966326402</v>
      </c>
      <c r="O366" s="35">
        <v>707.29395349104868</v>
      </c>
      <c r="P366" s="35">
        <v>702.13456628926929</v>
      </c>
      <c r="Q366" s="35">
        <v>705.48821983564289</v>
      </c>
      <c r="R366" s="35">
        <v>709.64252461940237</v>
      </c>
      <c r="S366" s="35">
        <v>710.3243279221457</v>
      </c>
      <c r="T366" s="35">
        <v>712.47085833875258</v>
      </c>
      <c r="U366" s="35">
        <v>526.38378128062664</v>
      </c>
      <c r="V366" s="35">
        <v>524.6318701016952</v>
      </c>
      <c r="W366" s="35">
        <v>522.92222930468415</v>
      </c>
      <c r="X366" s="35">
        <v>518.26716571731902</v>
      </c>
      <c r="Y366" s="35">
        <v>513.04091078724309</v>
      </c>
      <c r="Z366" s="35">
        <v>511.89245818595884</v>
      </c>
      <c r="AA366" s="35">
        <v>36.62890765282819</v>
      </c>
      <c r="AB366" s="35">
        <v>35.629904337367151</v>
      </c>
      <c r="AC366" s="35">
        <v>35.377524139726511</v>
      </c>
      <c r="AD366" s="35">
        <v>59.384061888607874</v>
      </c>
      <c r="AE366" s="35">
        <v>58.574801241158276</v>
      </c>
    </row>
    <row r="367" spans="1:31" x14ac:dyDescent="0.2">
      <c r="A367" s="9" t="s">
        <v>636</v>
      </c>
      <c r="B367" s="4" t="s">
        <v>637</v>
      </c>
      <c r="C367" s="21">
        <f t="shared" ref="C367:AE367" si="94">C368+C371+C374+C377+C380</f>
        <v>181.97728527773242</v>
      </c>
      <c r="D367" s="21">
        <f t="shared" si="94"/>
        <v>189.23108259519023</v>
      </c>
      <c r="E367" s="21">
        <f t="shared" si="94"/>
        <v>196.58477423620815</v>
      </c>
      <c r="F367" s="21">
        <f t="shared" si="94"/>
        <v>198.68692582912996</v>
      </c>
      <c r="G367" s="21">
        <f t="shared" si="94"/>
        <v>204.99257194922083</v>
      </c>
      <c r="H367" s="21">
        <f t="shared" si="94"/>
        <v>204.02850956870668</v>
      </c>
      <c r="I367" s="21">
        <f t="shared" si="94"/>
        <v>202.78206940636849</v>
      </c>
      <c r="J367" s="21">
        <f t="shared" si="94"/>
        <v>206.49776413725724</v>
      </c>
      <c r="K367" s="21">
        <f t="shared" si="94"/>
        <v>208.13998865911518</v>
      </c>
      <c r="L367" s="21">
        <f t="shared" si="94"/>
        <v>203.77037426096297</v>
      </c>
      <c r="M367" s="21">
        <f t="shared" si="94"/>
        <v>202.34902507773651</v>
      </c>
      <c r="N367" s="21">
        <f t="shared" si="94"/>
        <v>200.30212069489636</v>
      </c>
      <c r="O367" s="21">
        <f t="shared" si="94"/>
        <v>176.54589512295951</v>
      </c>
      <c r="P367" s="21">
        <f t="shared" si="94"/>
        <v>164.67296890061448</v>
      </c>
      <c r="Q367" s="21">
        <f t="shared" si="94"/>
        <v>172.72560511926736</v>
      </c>
      <c r="R367" s="21">
        <f t="shared" si="94"/>
        <v>182.68622388489734</v>
      </c>
      <c r="S367" s="21">
        <f t="shared" si="94"/>
        <v>184.46917735411927</v>
      </c>
      <c r="T367" s="21">
        <f t="shared" si="94"/>
        <v>189.70881295902254</v>
      </c>
      <c r="U367" s="21">
        <f t="shared" si="94"/>
        <v>169.01651060761097</v>
      </c>
      <c r="V367" s="21">
        <f t="shared" si="94"/>
        <v>165.31953520514679</v>
      </c>
      <c r="W367" s="21">
        <f t="shared" si="94"/>
        <v>161.78608823205604</v>
      </c>
      <c r="X367" s="21">
        <f t="shared" si="94"/>
        <v>155.88721870588756</v>
      </c>
      <c r="Y367" s="21">
        <f t="shared" si="94"/>
        <v>143.622784592497</v>
      </c>
      <c r="Z367" s="21">
        <f t="shared" si="94"/>
        <v>141.26187217545663</v>
      </c>
      <c r="AA367" s="21">
        <f t="shared" si="94"/>
        <v>60.354575855265715</v>
      </c>
      <c r="AB367" s="21">
        <f t="shared" si="94"/>
        <v>58.353295338218302</v>
      </c>
      <c r="AC367" s="21">
        <f t="shared" si="94"/>
        <v>58.274472059165987</v>
      </c>
      <c r="AD367" s="21">
        <f t="shared" si="94"/>
        <v>43.21274617813436</v>
      </c>
      <c r="AE367" s="21">
        <f t="shared" si="94"/>
        <v>41.299356907309601</v>
      </c>
    </row>
    <row r="368" spans="1:31" x14ac:dyDescent="0.2">
      <c r="A368" s="9" t="s">
        <v>638</v>
      </c>
      <c r="B368" s="4" t="s">
        <v>639</v>
      </c>
      <c r="C368" s="21">
        <f t="shared" ref="C368:AE368" si="95">+C369+C370</f>
        <v>2.0776975859723361</v>
      </c>
      <c r="D368" s="21">
        <f t="shared" si="95"/>
        <v>2.0776975859723361</v>
      </c>
      <c r="E368" s="21">
        <f t="shared" si="95"/>
        <v>2.0776975859723361</v>
      </c>
      <c r="F368" s="21">
        <f t="shared" si="95"/>
        <v>2.0776975859723361</v>
      </c>
      <c r="G368" s="21">
        <f t="shared" si="95"/>
        <v>2.0776975859723361</v>
      </c>
      <c r="H368" s="21">
        <f t="shared" si="95"/>
        <v>2.0776975859723361</v>
      </c>
      <c r="I368" s="21">
        <f t="shared" si="95"/>
        <v>2.0776975859723361</v>
      </c>
      <c r="J368" s="21">
        <f t="shared" si="95"/>
        <v>2.0776975859723361</v>
      </c>
      <c r="K368" s="21">
        <f t="shared" si="95"/>
        <v>2.0776975859723361</v>
      </c>
      <c r="L368" s="21">
        <f t="shared" si="95"/>
        <v>2.0776975859723361</v>
      </c>
      <c r="M368" s="21">
        <f t="shared" si="95"/>
        <v>2.0776975859723361</v>
      </c>
      <c r="N368" s="21">
        <f t="shared" si="95"/>
        <v>2.0776975859723361</v>
      </c>
      <c r="O368" s="21">
        <f t="shared" si="95"/>
        <v>1.9750871822431322</v>
      </c>
      <c r="P368" s="21">
        <f t="shared" si="95"/>
        <v>1.9750871822431322</v>
      </c>
      <c r="Q368" s="21">
        <f t="shared" si="95"/>
        <v>1.9750871822431322</v>
      </c>
      <c r="R368" s="21">
        <f t="shared" si="95"/>
        <v>1.9750871822431322</v>
      </c>
      <c r="S368" s="21">
        <f t="shared" si="95"/>
        <v>1.9750871822431322</v>
      </c>
      <c r="T368" s="21">
        <f t="shared" si="95"/>
        <v>1.9750871822431322</v>
      </c>
      <c r="U368" s="21">
        <f t="shared" si="95"/>
        <v>1.9750726853947735</v>
      </c>
      <c r="V368" s="21">
        <f t="shared" si="95"/>
        <v>1.9750726853947735</v>
      </c>
      <c r="W368" s="21">
        <f t="shared" si="95"/>
        <v>1.9750726853947735</v>
      </c>
      <c r="X368" s="21">
        <f t="shared" si="95"/>
        <v>1.9750726853947735</v>
      </c>
      <c r="Y368" s="21">
        <f t="shared" si="95"/>
        <v>1.9750726853947735</v>
      </c>
      <c r="Z368" s="21">
        <f t="shared" si="95"/>
        <v>1.9750726853947735</v>
      </c>
      <c r="AA368" s="21">
        <f t="shared" si="95"/>
        <v>0</v>
      </c>
      <c r="AB368" s="21">
        <f t="shared" si="95"/>
        <v>0</v>
      </c>
      <c r="AC368" s="21">
        <f t="shared" si="95"/>
        <v>0</v>
      </c>
      <c r="AD368" s="21">
        <f t="shared" si="95"/>
        <v>0</v>
      </c>
      <c r="AE368" s="21">
        <f t="shared" si="9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2.0776975859723361</v>
      </c>
      <c r="D370" s="35">
        <v>2.0776975859723361</v>
      </c>
      <c r="E370" s="35">
        <v>2.0776975859723361</v>
      </c>
      <c r="F370" s="35">
        <v>2.0776975859723361</v>
      </c>
      <c r="G370" s="35">
        <v>2.0776975859723361</v>
      </c>
      <c r="H370" s="35">
        <v>2.0776975859723361</v>
      </c>
      <c r="I370" s="35">
        <v>2.0776975859723361</v>
      </c>
      <c r="J370" s="35">
        <v>2.0776975859723361</v>
      </c>
      <c r="K370" s="35">
        <v>2.0776975859723361</v>
      </c>
      <c r="L370" s="35">
        <v>2.0776975859723361</v>
      </c>
      <c r="M370" s="35">
        <v>2.0776975859723361</v>
      </c>
      <c r="N370" s="35">
        <v>2.0776975859723361</v>
      </c>
      <c r="O370" s="35">
        <v>1.9750871822431322</v>
      </c>
      <c r="P370" s="35">
        <v>1.9750871822431322</v>
      </c>
      <c r="Q370" s="35">
        <v>1.9750871822431322</v>
      </c>
      <c r="R370" s="35">
        <v>1.9750871822431322</v>
      </c>
      <c r="S370" s="35">
        <v>1.9750871822431322</v>
      </c>
      <c r="T370" s="35">
        <v>1.9750871822431322</v>
      </c>
      <c r="U370" s="35">
        <v>1.9750726853947735</v>
      </c>
      <c r="V370" s="35">
        <v>1.9750726853947735</v>
      </c>
      <c r="W370" s="35">
        <v>1.9750726853947735</v>
      </c>
      <c r="X370" s="35">
        <v>1.9750726853947735</v>
      </c>
      <c r="Y370" s="35">
        <v>1.9750726853947735</v>
      </c>
      <c r="Z370" s="35">
        <v>1.9750726853947735</v>
      </c>
      <c r="AA370" s="35">
        <v>0</v>
      </c>
      <c r="AB370" s="35">
        <v>0</v>
      </c>
      <c r="AC370" s="35">
        <v>0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96">+C372+C373</f>
        <v>178.89122662422449</v>
      </c>
      <c r="D371" s="21">
        <f t="shared" si="96"/>
        <v>186.02771679618203</v>
      </c>
      <c r="E371" s="21">
        <f t="shared" si="96"/>
        <v>193.26248581811589</v>
      </c>
      <c r="F371" s="21">
        <f t="shared" si="96"/>
        <v>195.33064178199237</v>
      </c>
      <c r="G371" s="21">
        <f t="shared" si="96"/>
        <v>201.53431409243427</v>
      </c>
      <c r="H371" s="21">
        <f t="shared" si="96"/>
        <v>200.5858423606511</v>
      </c>
      <c r="I371" s="21">
        <f t="shared" si="96"/>
        <v>199.35955941129828</v>
      </c>
      <c r="J371" s="21">
        <f t="shared" si="96"/>
        <v>203.01516457483976</v>
      </c>
      <c r="K371" s="21">
        <f t="shared" si="96"/>
        <v>204.63083132805616</v>
      </c>
      <c r="L371" s="21">
        <f t="shared" si="96"/>
        <v>200.33188157209767</v>
      </c>
      <c r="M371" s="21">
        <f t="shared" si="96"/>
        <v>198.93351820004659</v>
      </c>
      <c r="N371" s="21">
        <f t="shared" si="96"/>
        <v>196.91971599800283</v>
      </c>
      <c r="O371" s="21">
        <f t="shared" si="96"/>
        <v>173.40855415041491</v>
      </c>
      <c r="P371" s="21">
        <f t="shared" si="96"/>
        <v>161.73178114300123</v>
      </c>
      <c r="Q371" s="21">
        <f t="shared" si="96"/>
        <v>169.6610592415137</v>
      </c>
      <c r="R371" s="21">
        <f t="shared" si="96"/>
        <v>179.46869004126657</v>
      </c>
      <c r="S371" s="21">
        <f t="shared" si="96"/>
        <v>181.22836779284745</v>
      </c>
      <c r="T371" s="21">
        <f t="shared" si="96"/>
        <v>186.39010411583692</v>
      </c>
      <c r="U371" s="21">
        <f t="shared" si="96"/>
        <v>165.76960593896138</v>
      </c>
      <c r="V371" s="21">
        <f t="shared" si="96"/>
        <v>162.1433826652241</v>
      </c>
      <c r="W371" s="21">
        <f t="shared" si="96"/>
        <v>158.67989989919147</v>
      </c>
      <c r="X371" s="21">
        <f t="shared" si="96"/>
        <v>152.88527837659541</v>
      </c>
      <c r="Y371" s="21">
        <f t="shared" si="96"/>
        <v>140.81660327331815</v>
      </c>
      <c r="Z371" s="21">
        <f t="shared" si="96"/>
        <v>138.50284644054463</v>
      </c>
      <c r="AA371" s="21">
        <f t="shared" si="96"/>
        <v>59.683953234858073</v>
      </c>
      <c r="AB371" s="21">
        <f t="shared" si="96"/>
        <v>57.721830128155865</v>
      </c>
      <c r="AC371" s="21">
        <f t="shared" si="96"/>
        <v>57.655914321586231</v>
      </c>
      <c r="AD371" s="21">
        <f t="shared" si="96"/>
        <v>42.626918246288767</v>
      </c>
      <c r="AE371" s="21">
        <f t="shared" si="96"/>
        <v>40.747688678327627</v>
      </c>
    </row>
    <row r="372" spans="1:31" x14ac:dyDescent="0.2">
      <c r="A372" s="9" t="s">
        <v>646</v>
      </c>
      <c r="B372" s="4" t="s">
        <v>647</v>
      </c>
      <c r="C372" s="35">
        <v>17.327945742196725</v>
      </c>
      <c r="D372" s="35">
        <v>17.327945742196725</v>
      </c>
      <c r="E372" s="35">
        <v>17.327945742196725</v>
      </c>
      <c r="F372" s="35">
        <v>17.327945742196725</v>
      </c>
      <c r="G372" s="35">
        <v>17.327945742196725</v>
      </c>
      <c r="H372" s="35">
        <v>17.327945742196725</v>
      </c>
      <c r="I372" s="35">
        <v>17.327945742196725</v>
      </c>
      <c r="J372" s="35">
        <v>17.327945742196725</v>
      </c>
      <c r="K372" s="35">
        <v>17.327945742196725</v>
      </c>
      <c r="L372" s="35">
        <v>17.327945742196725</v>
      </c>
      <c r="M372" s="35">
        <v>17.327945742196725</v>
      </c>
      <c r="N372" s="35">
        <v>17.327945742196725</v>
      </c>
      <c r="O372" s="35">
        <v>14.632878145274272</v>
      </c>
      <c r="P372" s="35">
        <v>14.632878145274272</v>
      </c>
      <c r="Q372" s="35">
        <v>14.632878145274272</v>
      </c>
      <c r="R372" s="35">
        <v>14.632878145274272</v>
      </c>
      <c r="S372" s="35">
        <v>14.632878145274272</v>
      </c>
      <c r="T372" s="35">
        <v>14.632878145274272</v>
      </c>
      <c r="U372" s="35">
        <v>11.322018314564676</v>
      </c>
      <c r="V372" s="35">
        <v>11.322018314564676</v>
      </c>
      <c r="W372" s="35">
        <v>11.322018314564676</v>
      </c>
      <c r="X372" s="35">
        <v>11.322018314564676</v>
      </c>
      <c r="Y372" s="35">
        <v>11.322018314564676</v>
      </c>
      <c r="Z372" s="35">
        <v>11.322018314564676</v>
      </c>
      <c r="AA372" s="35">
        <v>1.3669345642094998E-2</v>
      </c>
      <c r="AB372" s="35">
        <v>1.3669345642094998E-2</v>
      </c>
      <c r="AC372" s="35">
        <v>1.3669345642094998E-2</v>
      </c>
      <c r="AD372" s="35">
        <v>0.10425789549870748</v>
      </c>
      <c r="AE372" s="35">
        <v>0.10425789549870748</v>
      </c>
    </row>
    <row r="373" spans="1:31" x14ac:dyDescent="0.2">
      <c r="A373" s="9" t="s">
        <v>648</v>
      </c>
      <c r="B373" s="4" t="s">
        <v>649</v>
      </c>
      <c r="C373" s="35">
        <v>161.56328088202775</v>
      </c>
      <c r="D373" s="35">
        <v>168.6997710539853</v>
      </c>
      <c r="E373" s="35">
        <v>175.93454007591916</v>
      </c>
      <c r="F373" s="35">
        <v>178.00269603979564</v>
      </c>
      <c r="G373" s="35">
        <v>184.20636835023754</v>
      </c>
      <c r="H373" s="35">
        <v>183.25789661845437</v>
      </c>
      <c r="I373" s="35">
        <v>182.03161366910155</v>
      </c>
      <c r="J373" s="35">
        <v>185.68721883264303</v>
      </c>
      <c r="K373" s="35">
        <v>187.30288558585943</v>
      </c>
      <c r="L373" s="35">
        <v>183.00393582990094</v>
      </c>
      <c r="M373" s="35">
        <v>181.60557245784986</v>
      </c>
      <c r="N373" s="35">
        <v>179.5917702558061</v>
      </c>
      <c r="O373" s="35">
        <v>158.77567600514064</v>
      </c>
      <c r="P373" s="35">
        <v>147.09890299772695</v>
      </c>
      <c r="Q373" s="35">
        <v>155.02818109623942</v>
      </c>
      <c r="R373" s="35">
        <v>164.83581189599229</v>
      </c>
      <c r="S373" s="35">
        <v>166.59548964757317</v>
      </c>
      <c r="T373" s="35">
        <v>171.75722597056264</v>
      </c>
      <c r="U373" s="35">
        <v>154.4475876243967</v>
      </c>
      <c r="V373" s="35">
        <v>150.82136435065942</v>
      </c>
      <c r="W373" s="35">
        <v>147.3578815846268</v>
      </c>
      <c r="X373" s="35">
        <v>141.56326006203074</v>
      </c>
      <c r="Y373" s="35">
        <v>129.49458495875348</v>
      </c>
      <c r="Z373" s="35">
        <v>127.18082812597996</v>
      </c>
      <c r="AA373" s="35">
        <v>59.67028388921598</v>
      </c>
      <c r="AB373" s="35">
        <v>57.708160782513772</v>
      </c>
      <c r="AC373" s="35">
        <v>57.642244975944138</v>
      </c>
      <c r="AD373" s="35">
        <v>42.522660350790062</v>
      </c>
      <c r="AE373" s="35">
        <v>40.643430782828922</v>
      </c>
    </row>
    <row r="374" spans="1:31" x14ac:dyDescent="0.2">
      <c r="A374" s="9" t="s">
        <v>650</v>
      </c>
      <c r="B374" s="4" t="s">
        <v>651</v>
      </c>
      <c r="C374" s="21">
        <f t="shared" ref="C374:AE374" si="97">+C375+C376</f>
        <v>1.0083610675355761</v>
      </c>
      <c r="D374" s="21">
        <f t="shared" si="97"/>
        <v>1.1256682130358449</v>
      </c>
      <c r="E374" s="21">
        <f t="shared" si="97"/>
        <v>1.2445908321198993</v>
      </c>
      <c r="F374" s="21">
        <f t="shared" si="97"/>
        <v>1.2785864611652549</v>
      </c>
      <c r="G374" s="21">
        <f t="shared" si="97"/>
        <v>1.3805602708142262</v>
      </c>
      <c r="H374" s="21">
        <f t="shared" si="97"/>
        <v>1.3649696220832357</v>
      </c>
      <c r="I374" s="21">
        <f t="shared" si="97"/>
        <v>1.3448124090978557</v>
      </c>
      <c r="J374" s="21">
        <f t="shared" si="97"/>
        <v>1.4049019764451403</v>
      </c>
      <c r="K374" s="21">
        <f t="shared" si="97"/>
        <v>1.4314597450866839</v>
      </c>
      <c r="L374" s="21">
        <f t="shared" si="97"/>
        <v>1.360795102892939</v>
      </c>
      <c r="M374" s="21">
        <f t="shared" si="97"/>
        <v>1.3378092917175763</v>
      </c>
      <c r="N374" s="21">
        <f t="shared" si="97"/>
        <v>1.3047071109211739</v>
      </c>
      <c r="O374" s="21">
        <f t="shared" si="97"/>
        <v>1.1622537903014729</v>
      </c>
      <c r="P374" s="21">
        <f t="shared" si="97"/>
        <v>0.96610057537013438</v>
      </c>
      <c r="Q374" s="21">
        <f t="shared" si="97"/>
        <v>1.0894586955105334</v>
      </c>
      <c r="R374" s="21">
        <f t="shared" si="97"/>
        <v>1.2424466613876444</v>
      </c>
      <c r="S374" s="21">
        <f t="shared" si="97"/>
        <v>1.2657223790286747</v>
      </c>
      <c r="T374" s="21">
        <f t="shared" si="97"/>
        <v>1.3436216609424807</v>
      </c>
      <c r="U374" s="21">
        <f t="shared" si="97"/>
        <v>1.2718319832548379</v>
      </c>
      <c r="V374" s="21">
        <f t="shared" si="97"/>
        <v>1.2010798545279453</v>
      </c>
      <c r="W374" s="21">
        <f t="shared" si="97"/>
        <v>1.1311156474698048</v>
      </c>
      <c r="X374" s="21">
        <f t="shared" si="97"/>
        <v>1.0268676438974034</v>
      </c>
      <c r="Y374" s="21">
        <f t="shared" si="97"/>
        <v>0.83110863378408883</v>
      </c>
      <c r="Z374" s="21">
        <f t="shared" si="97"/>
        <v>0.78395304951723443</v>
      </c>
      <c r="AA374" s="21">
        <f t="shared" si="97"/>
        <v>0.67062262040764209</v>
      </c>
      <c r="AB374" s="21">
        <f t="shared" si="97"/>
        <v>0.63146521006243983</v>
      </c>
      <c r="AC374" s="21">
        <f t="shared" si="97"/>
        <v>0.61855773757975618</v>
      </c>
      <c r="AD374" s="21">
        <f t="shared" si="97"/>
        <v>0.58582793184559434</v>
      </c>
      <c r="AE374" s="21">
        <f t="shared" si="97"/>
        <v>0.55166822898197565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1.0083610675355761</v>
      </c>
      <c r="D376" s="35">
        <v>1.1256682130358449</v>
      </c>
      <c r="E376" s="35">
        <v>1.2445908321198993</v>
      </c>
      <c r="F376" s="35">
        <v>1.2785864611652549</v>
      </c>
      <c r="G376" s="35">
        <v>1.3805602708142262</v>
      </c>
      <c r="H376" s="35">
        <v>1.3649696220832357</v>
      </c>
      <c r="I376" s="35">
        <v>1.3448124090978557</v>
      </c>
      <c r="J376" s="35">
        <v>1.4049019764451403</v>
      </c>
      <c r="K376" s="35">
        <v>1.4314597450866839</v>
      </c>
      <c r="L376" s="35">
        <v>1.360795102892939</v>
      </c>
      <c r="M376" s="35">
        <v>1.3378092917175763</v>
      </c>
      <c r="N376" s="35">
        <v>1.3047071109211739</v>
      </c>
      <c r="O376" s="35">
        <v>1.1622537903014729</v>
      </c>
      <c r="P376" s="35">
        <v>0.96610057537013438</v>
      </c>
      <c r="Q376" s="35">
        <v>1.0894586955105334</v>
      </c>
      <c r="R376" s="35">
        <v>1.2424466613876444</v>
      </c>
      <c r="S376" s="35">
        <v>1.2657223790286747</v>
      </c>
      <c r="T376" s="35">
        <v>1.3436216609424807</v>
      </c>
      <c r="U376" s="35">
        <v>1.2718319832548379</v>
      </c>
      <c r="V376" s="35">
        <v>1.2010798545279453</v>
      </c>
      <c r="W376" s="35">
        <v>1.1311156474698048</v>
      </c>
      <c r="X376" s="35">
        <v>1.0268676438974034</v>
      </c>
      <c r="Y376" s="35">
        <v>0.83110863378408883</v>
      </c>
      <c r="Z376" s="35">
        <v>0.78395304951723443</v>
      </c>
      <c r="AA376" s="35">
        <v>0.67062262040764209</v>
      </c>
      <c r="AB376" s="35">
        <v>0.63146521006243983</v>
      </c>
      <c r="AC376" s="35">
        <v>0.61855773757975618</v>
      </c>
      <c r="AD376" s="35">
        <v>0.58582793184559434</v>
      </c>
      <c r="AE376" s="35">
        <v>0.55166822898197565</v>
      </c>
    </row>
    <row r="377" spans="1:31" x14ac:dyDescent="0.2">
      <c r="A377" s="9" t="s">
        <v>656</v>
      </c>
      <c r="B377" s="4" t="s">
        <v>657</v>
      </c>
      <c r="C377" s="21">
        <f t="shared" ref="C377:AE377" si="98">+C378+C379</f>
        <v>0</v>
      </c>
      <c r="D377" s="21">
        <f t="shared" si="98"/>
        <v>0</v>
      </c>
      <c r="E377" s="21">
        <f t="shared" si="98"/>
        <v>0</v>
      </c>
      <c r="F377" s="21">
        <f t="shared" si="98"/>
        <v>0</v>
      </c>
      <c r="G377" s="21">
        <f t="shared" si="98"/>
        <v>0</v>
      </c>
      <c r="H377" s="21">
        <f t="shared" si="98"/>
        <v>0</v>
      </c>
      <c r="I377" s="21">
        <f t="shared" si="98"/>
        <v>0</v>
      </c>
      <c r="J377" s="21">
        <f t="shared" si="98"/>
        <v>0</v>
      </c>
      <c r="K377" s="21">
        <f t="shared" si="98"/>
        <v>0</v>
      </c>
      <c r="L377" s="21">
        <f t="shared" si="98"/>
        <v>0</v>
      </c>
      <c r="M377" s="21">
        <f t="shared" si="98"/>
        <v>0</v>
      </c>
      <c r="N377" s="21">
        <f t="shared" si="98"/>
        <v>0</v>
      </c>
      <c r="O377" s="21">
        <f t="shared" si="98"/>
        <v>0</v>
      </c>
      <c r="P377" s="21">
        <f t="shared" si="98"/>
        <v>0</v>
      </c>
      <c r="Q377" s="21">
        <f t="shared" si="98"/>
        <v>0</v>
      </c>
      <c r="R377" s="21">
        <f t="shared" si="98"/>
        <v>0</v>
      </c>
      <c r="S377" s="21">
        <f t="shared" si="98"/>
        <v>0</v>
      </c>
      <c r="T377" s="21">
        <f t="shared" si="98"/>
        <v>0</v>
      </c>
      <c r="U377" s="21">
        <f t="shared" si="98"/>
        <v>0</v>
      </c>
      <c r="V377" s="21">
        <f t="shared" si="98"/>
        <v>0</v>
      </c>
      <c r="W377" s="21">
        <f t="shared" si="98"/>
        <v>0</v>
      </c>
      <c r="X377" s="21">
        <f t="shared" si="98"/>
        <v>0</v>
      </c>
      <c r="Y377" s="21">
        <f t="shared" si="98"/>
        <v>0</v>
      </c>
      <c r="Z377" s="21">
        <f t="shared" si="98"/>
        <v>0</v>
      </c>
      <c r="AA377" s="21">
        <f t="shared" si="98"/>
        <v>0</v>
      </c>
      <c r="AB377" s="21">
        <f t="shared" si="98"/>
        <v>0</v>
      </c>
      <c r="AC377" s="21">
        <f t="shared" si="98"/>
        <v>0</v>
      </c>
      <c r="AD377" s="21">
        <f t="shared" si="98"/>
        <v>0</v>
      </c>
      <c r="AE377" s="21">
        <f t="shared" si="9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9">+C381+C382</f>
        <v>0</v>
      </c>
      <c r="D380" s="21">
        <f t="shared" si="99"/>
        <v>0</v>
      </c>
      <c r="E380" s="21">
        <f t="shared" si="99"/>
        <v>0</v>
      </c>
      <c r="F380" s="21">
        <f t="shared" si="99"/>
        <v>0</v>
      </c>
      <c r="G380" s="21">
        <f t="shared" si="99"/>
        <v>0</v>
      </c>
      <c r="H380" s="21">
        <f t="shared" si="99"/>
        <v>0</v>
      </c>
      <c r="I380" s="21">
        <f t="shared" si="99"/>
        <v>0</v>
      </c>
      <c r="J380" s="21">
        <f t="shared" si="99"/>
        <v>0</v>
      </c>
      <c r="K380" s="21">
        <f t="shared" si="99"/>
        <v>0</v>
      </c>
      <c r="L380" s="21">
        <f t="shared" si="99"/>
        <v>0</v>
      </c>
      <c r="M380" s="21">
        <f t="shared" si="99"/>
        <v>0</v>
      </c>
      <c r="N380" s="21">
        <f t="shared" si="99"/>
        <v>0</v>
      </c>
      <c r="O380" s="21">
        <f t="shared" si="99"/>
        <v>0</v>
      </c>
      <c r="P380" s="21">
        <f t="shared" si="99"/>
        <v>0</v>
      </c>
      <c r="Q380" s="21">
        <f t="shared" si="99"/>
        <v>0</v>
      </c>
      <c r="R380" s="21">
        <f t="shared" si="99"/>
        <v>0</v>
      </c>
      <c r="S380" s="21">
        <f t="shared" si="99"/>
        <v>0</v>
      </c>
      <c r="T380" s="21">
        <f t="shared" si="99"/>
        <v>0</v>
      </c>
      <c r="U380" s="21">
        <f t="shared" si="99"/>
        <v>0</v>
      </c>
      <c r="V380" s="21">
        <f t="shared" si="99"/>
        <v>0</v>
      </c>
      <c r="W380" s="21">
        <f t="shared" si="99"/>
        <v>0</v>
      </c>
      <c r="X380" s="21">
        <f t="shared" si="99"/>
        <v>0</v>
      </c>
      <c r="Y380" s="21">
        <f t="shared" si="99"/>
        <v>0</v>
      </c>
      <c r="Z380" s="21">
        <f t="shared" si="99"/>
        <v>0</v>
      </c>
      <c r="AA380" s="21">
        <f t="shared" si="99"/>
        <v>0</v>
      </c>
      <c r="AB380" s="21">
        <f t="shared" si="99"/>
        <v>0</v>
      </c>
      <c r="AC380" s="21">
        <f t="shared" si="99"/>
        <v>0</v>
      </c>
      <c r="AD380" s="21">
        <f t="shared" si="99"/>
        <v>0</v>
      </c>
      <c r="AE380" s="21">
        <f t="shared" si="9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100">+C384+C385</f>
        <v>30.629655692501785</v>
      </c>
      <c r="D383" s="21">
        <f t="shared" si="100"/>
        <v>33.474733489094966</v>
      </c>
      <c r="E383" s="21">
        <f t="shared" si="100"/>
        <v>36.319811285688139</v>
      </c>
      <c r="F383" s="21">
        <f t="shared" si="100"/>
        <v>39.164889082281313</v>
      </c>
      <c r="G383" s="21">
        <f t="shared" si="100"/>
        <v>42.009966878874479</v>
      </c>
      <c r="H383" s="21">
        <f t="shared" si="100"/>
        <v>44.855044675467667</v>
      </c>
      <c r="I383" s="21">
        <f t="shared" si="100"/>
        <v>47.700122472060848</v>
      </c>
      <c r="J383" s="21">
        <f t="shared" si="100"/>
        <v>50.545200268654014</v>
      </c>
      <c r="K383" s="21">
        <f t="shared" si="100"/>
        <v>53.390278065247188</v>
      </c>
      <c r="L383" s="21">
        <f t="shared" si="100"/>
        <v>56.235355861840361</v>
      </c>
      <c r="M383" s="21">
        <f t="shared" si="100"/>
        <v>59.080433658433549</v>
      </c>
      <c r="N383" s="21">
        <f t="shared" si="100"/>
        <v>61.925511455026708</v>
      </c>
      <c r="O383" s="21">
        <f t="shared" si="100"/>
        <v>78.263176052194567</v>
      </c>
      <c r="P383" s="21">
        <f t="shared" si="100"/>
        <v>81.498339092231134</v>
      </c>
      <c r="Q383" s="21">
        <f t="shared" si="100"/>
        <v>84.733502132267702</v>
      </c>
      <c r="R383" s="21">
        <f t="shared" si="100"/>
        <v>87.968665172304242</v>
      </c>
      <c r="S383" s="21">
        <f t="shared" si="100"/>
        <v>91.20382821234081</v>
      </c>
      <c r="T383" s="21">
        <f t="shared" si="100"/>
        <v>94.438991252377377</v>
      </c>
      <c r="U383" s="21">
        <f t="shared" si="100"/>
        <v>124.73320583591455</v>
      </c>
      <c r="V383" s="21">
        <f t="shared" si="100"/>
        <v>128.9233673174748</v>
      </c>
      <c r="W383" s="21">
        <f t="shared" si="100"/>
        <v>130.26845100244191</v>
      </c>
      <c r="X383" s="21">
        <f t="shared" si="100"/>
        <v>131.61353468740901</v>
      </c>
      <c r="Y383" s="21">
        <f t="shared" si="100"/>
        <v>132.95861837237609</v>
      </c>
      <c r="Z383" s="21">
        <f t="shared" si="100"/>
        <v>134.3037020573432</v>
      </c>
      <c r="AA383" s="21">
        <f t="shared" si="100"/>
        <v>80.404140860154314</v>
      </c>
      <c r="AB383" s="21">
        <f t="shared" si="100"/>
        <v>77.887653450045903</v>
      </c>
      <c r="AC383" s="21">
        <f t="shared" si="100"/>
        <v>75.371166039937506</v>
      </c>
      <c r="AD383" s="21">
        <f t="shared" si="100"/>
        <v>63.784737997916537</v>
      </c>
      <c r="AE383" s="21">
        <f t="shared" si="100"/>
        <v>61.095905872804487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1">+C386+C387+C388+C389+C390</f>
        <v>30.629655692501785</v>
      </c>
      <c r="D385" s="21">
        <f t="shared" si="101"/>
        <v>33.474733489094966</v>
      </c>
      <c r="E385" s="21">
        <f t="shared" si="101"/>
        <v>36.319811285688139</v>
      </c>
      <c r="F385" s="21">
        <f t="shared" si="101"/>
        <v>39.164889082281313</v>
      </c>
      <c r="G385" s="21">
        <f t="shared" si="101"/>
        <v>42.009966878874479</v>
      </c>
      <c r="H385" s="21">
        <f t="shared" si="101"/>
        <v>44.855044675467667</v>
      </c>
      <c r="I385" s="21">
        <f t="shared" si="101"/>
        <v>47.700122472060848</v>
      </c>
      <c r="J385" s="21">
        <f t="shared" si="101"/>
        <v>50.545200268654014</v>
      </c>
      <c r="K385" s="21">
        <f t="shared" si="101"/>
        <v>53.390278065247188</v>
      </c>
      <c r="L385" s="21">
        <f t="shared" si="101"/>
        <v>56.235355861840361</v>
      </c>
      <c r="M385" s="21">
        <f t="shared" si="101"/>
        <v>59.080433658433549</v>
      </c>
      <c r="N385" s="21">
        <f t="shared" si="101"/>
        <v>61.925511455026708</v>
      </c>
      <c r="O385" s="21">
        <f t="shared" si="101"/>
        <v>78.263176052194567</v>
      </c>
      <c r="P385" s="21">
        <f t="shared" si="101"/>
        <v>81.498339092231134</v>
      </c>
      <c r="Q385" s="21">
        <f t="shared" si="101"/>
        <v>84.733502132267702</v>
      </c>
      <c r="R385" s="21">
        <f t="shared" si="101"/>
        <v>87.968665172304242</v>
      </c>
      <c r="S385" s="21">
        <f t="shared" si="101"/>
        <v>91.20382821234081</v>
      </c>
      <c r="T385" s="21">
        <f t="shared" si="101"/>
        <v>94.438991252377377</v>
      </c>
      <c r="U385" s="21">
        <f t="shared" si="101"/>
        <v>124.73320583591455</v>
      </c>
      <c r="V385" s="21">
        <f t="shared" si="101"/>
        <v>128.9233673174748</v>
      </c>
      <c r="W385" s="21">
        <f t="shared" si="101"/>
        <v>130.26845100244191</v>
      </c>
      <c r="X385" s="21">
        <f t="shared" si="101"/>
        <v>131.61353468740901</v>
      </c>
      <c r="Y385" s="21">
        <f t="shared" si="101"/>
        <v>132.95861837237609</v>
      </c>
      <c r="Z385" s="21">
        <f t="shared" si="101"/>
        <v>134.3037020573432</v>
      </c>
      <c r="AA385" s="21">
        <f t="shared" si="101"/>
        <v>80.404140860154314</v>
      </c>
      <c r="AB385" s="21">
        <f t="shared" si="101"/>
        <v>77.887653450045903</v>
      </c>
      <c r="AC385" s="21">
        <f t="shared" si="101"/>
        <v>75.371166039937506</v>
      </c>
      <c r="AD385" s="21">
        <f t="shared" si="101"/>
        <v>63.784737997916537</v>
      </c>
      <c r="AE385" s="21">
        <f t="shared" si="101"/>
        <v>61.095905872804487</v>
      </c>
    </row>
    <row r="386" spans="1:31" x14ac:dyDescent="0.2">
      <c r="A386" s="9" t="s">
        <v>673</v>
      </c>
      <c r="B386" s="4" t="s">
        <v>550</v>
      </c>
      <c r="C386" s="35">
        <v>12.784240024101738</v>
      </c>
      <c r="D386" s="35">
        <v>12.989087630412142</v>
      </c>
      <c r="E386" s="35">
        <v>13.193935236722544</v>
      </c>
      <c r="F386" s="35">
        <v>13.398782843032947</v>
      </c>
      <c r="G386" s="35">
        <v>13.603630449343351</v>
      </c>
      <c r="H386" s="35">
        <v>13.808478055653755</v>
      </c>
      <c r="I386" s="35">
        <v>14.013325661964156</v>
      </c>
      <c r="J386" s="35">
        <v>14.21817326827456</v>
      </c>
      <c r="K386" s="35">
        <v>14.423020874584964</v>
      </c>
      <c r="L386" s="35">
        <v>14.627868480895367</v>
      </c>
      <c r="M386" s="35">
        <v>14.832716087205771</v>
      </c>
      <c r="N386" s="35">
        <v>15.037563693516175</v>
      </c>
      <c r="O386" s="35">
        <v>26.664608753084593</v>
      </c>
      <c r="P386" s="35">
        <v>26.964132918642711</v>
      </c>
      <c r="Q386" s="35">
        <v>27.26365708420083</v>
      </c>
      <c r="R386" s="35">
        <v>27.563181249758948</v>
      </c>
      <c r="S386" s="35">
        <v>27.862705415317066</v>
      </c>
      <c r="T386" s="35">
        <v>28.162229580875184</v>
      </c>
      <c r="U386" s="35">
        <v>50.207845294239455</v>
      </c>
      <c r="V386" s="35">
        <v>50.695945141743941</v>
      </c>
      <c r="W386" s="35">
        <v>50.979197382938025</v>
      </c>
      <c r="X386" s="35">
        <v>51.262449624132103</v>
      </c>
      <c r="Y386" s="35">
        <v>51.54570186532618</v>
      </c>
      <c r="Z386" s="35">
        <v>51.828954106520264</v>
      </c>
      <c r="AA386" s="35">
        <v>20.937908237949369</v>
      </c>
      <c r="AB386" s="35">
        <v>20.892449023463932</v>
      </c>
      <c r="AC386" s="35">
        <v>20.846989808978492</v>
      </c>
      <c r="AD386" s="35">
        <v>12.091868121886572</v>
      </c>
      <c r="AE386" s="35">
        <v>11.9266874860695</v>
      </c>
    </row>
    <row r="387" spans="1:31" x14ac:dyDescent="0.2">
      <c r="A387" s="9" t="s">
        <v>674</v>
      </c>
      <c r="B387" s="4" t="s">
        <v>645</v>
      </c>
      <c r="C387" s="35">
        <v>17.805979517577569</v>
      </c>
      <c r="D387" s="35">
        <v>20.406773557037866</v>
      </c>
      <c r="E387" s="35">
        <v>23.007567596498163</v>
      </c>
      <c r="F387" s="35">
        <v>25.608361635958456</v>
      </c>
      <c r="G387" s="35">
        <v>28.209155675418749</v>
      </c>
      <c r="H387" s="35">
        <v>30.80994971487905</v>
      </c>
      <c r="I387" s="35">
        <v>33.41074375433935</v>
      </c>
      <c r="J387" s="35">
        <v>36.01153779379964</v>
      </c>
      <c r="K387" s="35">
        <v>38.612331833259937</v>
      </c>
      <c r="L387" s="35">
        <v>41.213125872720227</v>
      </c>
      <c r="M387" s="35">
        <v>43.813919912180531</v>
      </c>
      <c r="N387" s="35">
        <v>46.414713951640813</v>
      </c>
      <c r="O387" s="35">
        <v>51.094092917086641</v>
      </c>
      <c r="P387" s="35">
        <v>53.998491219411491</v>
      </c>
      <c r="Q387" s="35">
        <v>56.902889521736327</v>
      </c>
      <c r="R387" s="35">
        <v>59.807287824061149</v>
      </c>
      <c r="S387" s="35">
        <v>62.711686126385985</v>
      </c>
      <c r="T387" s="35">
        <v>65.61608442871082</v>
      </c>
      <c r="U387" s="35">
        <v>73.844689332705414</v>
      </c>
      <c r="V387" s="35">
        <v>77.52675700058289</v>
      </c>
      <c r="W387" s="35">
        <v>78.608030629000069</v>
      </c>
      <c r="X387" s="35">
        <v>79.689304257417263</v>
      </c>
      <c r="Y387" s="35">
        <v>80.770577885834427</v>
      </c>
      <c r="Z387" s="35">
        <v>81.851851514251607</v>
      </c>
      <c r="AA387" s="35">
        <v>58.8827723364561</v>
      </c>
      <c r="AB387" s="35">
        <v>56.451180291655611</v>
      </c>
      <c r="AC387" s="35">
        <v>54.019588246855122</v>
      </c>
      <c r="AD387" s="35">
        <v>51.227718042748556</v>
      </c>
      <c r="AE387" s="35">
        <v>48.743502704276047</v>
      </c>
    </row>
    <row r="388" spans="1:31" x14ac:dyDescent="0.2">
      <c r="A388" s="9" t="s">
        <v>675</v>
      </c>
      <c r="B388" s="4" t="s">
        <v>651</v>
      </c>
      <c r="C388" s="35">
        <v>3.9436150822476708E-2</v>
      </c>
      <c r="D388" s="35">
        <v>7.8872301644953416E-2</v>
      </c>
      <c r="E388" s="35">
        <v>0.11830845246743013</v>
      </c>
      <c r="F388" s="35">
        <v>0.15774460328990683</v>
      </c>
      <c r="G388" s="35">
        <v>0.19718075411238359</v>
      </c>
      <c r="H388" s="35">
        <v>0.23661690493486026</v>
      </c>
      <c r="I388" s="35">
        <v>0.27605305575733702</v>
      </c>
      <c r="J388" s="35">
        <v>0.31548920657981366</v>
      </c>
      <c r="K388" s="35">
        <v>0.35492535740229031</v>
      </c>
      <c r="L388" s="35">
        <v>0.39436150822476701</v>
      </c>
      <c r="M388" s="35">
        <v>0.43379765904724371</v>
      </c>
      <c r="N388" s="35">
        <v>0.47323380986972041</v>
      </c>
      <c r="O388" s="35">
        <v>0.5044743820233285</v>
      </c>
      <c r="P388" s="35">
        <v>0.5357149541769366</v>
      </c>
      <c r="Q388" s="35">
        <v>0.5669555263305448</v>
      </c>
      <c r="R388" s="35">
        <v>0.59819609848415278</v>
      </c>
      <c r="S388" s="35">
        <v>0.62943667063776076</v>
      </c>
      <c r="T388" s="35">
        <v>0.66067724279136897</v>
      </c>
      <c r="U388" s="35">
        <v>0.68067120896967803</v>
      </c>
      <c r="V388" s="35">
        <v>0.70066517514798743</v>
      </c>
      <c r="W388" s="35">
        <v>0.68122299050381996</v>
      </c>
      <c r="X388" s="35">
        <v>0.66178080585965249</v>
      </c>
      <c r="Y388" s="35">
        <v>0.64233862121548468</v>
      </c>
      <c r="Z388" s="35">
        <v>0.62289643657131744</v>
      </c>
      <c r="AA388" s="35">
        <v>0.58346028574884046</v>
      </c>
      <c r="AB388" s="35">
        <v>0.54402413492636392</v>
      </c>
      <c r="AC388" s="35">
        <v>0.50458798410388706</v>
      </c>
      <c r="AD388" s="35">
        <v>0.46515183328141041</v>
      </c>
      <c r="AE388" s="35">
        <v>0.4257156824589336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2">+C392+C393</f>
        <v>411.46763554831114</v>
      </c>
      <c r="D391" s="21">
        <f t="shared" si="102"/>
        <v>411.46763554831114</v>
      </c>
      <c r="E391" s="21">
        <f t="shared" si="102"/>
        <v>411.46763554831114</v>
      </c>
      <c r="F391" s="21">
        <f t="shared" si="102"/>
        <v>411.46763554831114</v>
      </c>
      <c r="G391" s="21">
        <f t="shared" si="102"/>
        <v>411.46763554831114</v>
      </c>
      <c r="H391" s="21">
        <f t="shared" si="102"/>
        <v>411.46763554831114</v>
      </c>
      <c r="I391" s="21">
        <f t="shared" si="102"/>
        <v>411.46763554831114</v>
      </c>
      <c r="J391" s="21">
        <f t="shared" si="102"/>
        <v>411.46763554831114</v>
      </c>
      <c r="K391" s="21">
        <f t="shared" si="102"/>
        <v>411.46763554831114</v>
      </c>
      <c r="L391" s="21">
        <f t="shared" si="102"/>
        <v>411.46763554831114</v>
      </c>
      <c r="M391" s="21">
        <f t="shared" si="102"/>
        <v>411.46763554831114</v>
      </c>
      <c r="N391" s="21">
        <f t="shared" si="102"/>
        <v>411.46763554831114</v>
      </c>
      <c r="O391" s="21">
        <f t="shared" si="102"/>
        <v>350.934977188853</v>
      </c>
      <c r="P391" s="21">
        <f t="shared" si="102"/>
        <v>350.934977188853</v>
      </c>
      <c r="Q391" s="21">
        <f t="shared" si="102"/>
        <v>350.934977188853</v>
      </c>
      <c r="R391" s="21">
        <f t="shared" si="102"/>
        <v>350.934977188853</v>
      </c>
      <c r="S391" s="21">
        <f t="shared" si="102"/>
        <v>350.934977188853</v>
      </c>
      <c r="T391" s="21">
        <f t="shared" si="102"/>
        <v>350.934977188853</v>
      </c>
      <c r="U391" s="21">
        <f t="shared" si="102"/>
        <v>278.54648105406005</v>
      </c>
      <c r="V391" s="21">
        <f t="shared" si="102"/>
        <v>278.54648105406005</v>
      </c>
      <c r="W391" s="21">
        <f t="shared" si="102"/>
        <v>278.54648105406005</v>
      </c>
      <c r="X391" s="21">
        <f t="shared" si="102"/>
        <v>278.44952457621258</v>
      </c>
      <c r="Y391" s="21">
        <f t="shared" si="102"/>
        <v>278.44952457621258</v>
      </c>
      <c r="Z391" s="21">
        <f t="shared" si="102"/>
        <v>278.44952457621258</v>
      </c>
      <c r="AA391" s="21">
        <f t="shared" si="102"/>
        <v>31.829085994703448</v>
      </c>
      <c r="AB391" s="21">
        <f t="shared" si="102"/>
        <v>31.829085994703448</v>
      </c>
      <c r="AC391" s="21">
        <f t="shared" si="102"/>
        <v>31.829085994703448</v>
      </c>
      <c r="AD391" s="21">
        <f t="shared" si="102"/>
        <v>222.80387688730934</v>
      </c>
      <c r="AE391" s="21">
        <f t="shared" si="102"/>
        <v>222.80387688730934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3">+C394+C395+C396+C397+C398</f>
        <v>411.46763554831114</v>
      </c>
      <c r="D393" s="21">
        <f t="shared" si="103"/>
        <v>411.46763554831114</v>
      </c>
      <c r="E393" s="21">
        <f t="shared" si="103"/>
        <v>411.46763554831114</v>
      </c>
      <c r="F393" s="21">
        <f t="shared" si="103"/>
        <v>411.46763554831114</v>
      </c>
      <c r="G393" s="21">
        <f t="shared" si="103"/>
        <v>411.46763554831114</v>
      </c>
      <c r="H393" s="21">
        <f t="shared" si="103"/>
        <v>411.46763554831114</v>
      </c>
      <c r="I393" s="21">
        <f t="shared" si="103"/>
        <v>411.46763554831114</v>
      </c>
      <c r="J393" s="21">
        <f t="shared" si="103"/>
        <v>411.46763554831114</v>
      </c>
      <c r="K393" s="21">
        <f t="shared" si="103"/>
        <v>411.46763554831114</v>
      </c>
      <c r="L393" s="21">
        <f t="shared" si="103"/>
        <v>411.46763554831114</v>
      </c>
      <c r="M393" s="21">
        <f t="shared" si="103"/>
        <v>411.46763554831114</v>
      </c>
      <c r="N393" s="21">
        <f t="shared" si="103"/>
        <v>411.46763554831114</v>
      </c>
      <c r="O393" s="21">
        <f t="shared" si="103"/>
        <v>350.934977188853</v>
      </c>
      <c r="P393" s="21">
        <f t="shared" si="103"/>
        <v>350.934977188853</v>
      </c>
      <c r="Q393" s="21">
        <f t="shared" si="103"/>
        <v>350.934977188853</v>
      </c>
      <c r="R393" s="21">
        <f t="shared" si="103"/>
        <v>350.934977188853</v>
      </c>
      <c r="S393" s="21">
        <f t="shared" si="103"/>
        <v>350.934977188853</v>
      </c>
      <c r="T393" s="21">
        <f t="shared" si="103"/>
        <v>350.934977188853</v>
      </c>
      <c r="U393" s="21">
        <f t="shared" si="103"/>
        <v>278.54648105406005</v>
      </c>
      <c r="V393" s="21">
        <f t="shared" si="103"/>
        <v>278.54648105406005</v>
      </c>
      <c r="W393" s="21">
        <f t="shared" si="103"/>
        <v>278.54648105406005</v>
      </c>
      <c r="X393" s="21">
        <f t="shared" si="103"/>
        <v>278.44952457621258</v>
      </c>
      <c r="Y393" s="21">
        <f t="shared" si="103"/>
        <v>278.44952457621258</v>
      </c>
      <c r="Z393" s="21">
        <f t="shared" si="103"/>
        <v>278.44952457621258</v>
      </c>
      <c r="AA393" s="21">
        <f t="shared" si="103"/>
        <v>31.829085994703448</v>
      </c>
      <c r="AB393" s="21">
        <f t="shared" si="103"/>
        <v>31.829085994703448</v>
      </c>
      <c r="AC393" s="21">
        <f t="shared" si="103"/>
        <v>31.829085994703448</v>
      </c>
      <c r="AD393" s="21">
        <f t="shared" si="103"/>
        <v>222.80387688730934</v>
      </c>
      <c r="AE393" s="21">
        <f t="shared" si="103"/>
        <v>222.80387688730934</v>
      </c>
    </row>
    <row r="394" spans="1:31" x14ac:dyDescent="0.2">
      <c r="A394" s="9" t="s">
        <v>683</v>
      </c>
      <c r="B394" s="4" t="s">
        <v>550</v>
      </c>
      <c r="C394" s="35">
        <v>397.34216888164445</v>
      </c>
      <c r="D394" s="35">
        <v>397.34216888164445</v>
      </c>
      <c r="E394" s="35">
        <v>397.34216888164445</v>
      </c>
      <c r="F394" s="35">
        <v>397.34216888164445</v>
      </c>
      <c r="G394" s="35">
        <v>397.34216888164445</v>
      </c>
      <c r="H394" s="35">
        <v>397.34216888164445</v>
      </c>
      <c r="I394" s="35">
        <v>397.34216888164445</v>
      </c>
      <c r="J394" s="35">
        <v>397.34216888164445</v>
      </c>
      <c r="K394" s="35">
        <v>397.34216888164445</v>
      </c>
      <c r="L394" s="35">
        <v>397.34216888164445</v>
      </c>
      <c r="M394" s="35">
        <v>397.34216888164445</v>
      </c>
      <c r="N394" s="35">
        <v>397.34216888164445</v>
      </c>
      <c r="O394" s="35">
        <v>339.73991052218634</v>
      </c>
      <c r="P394" s="35">
        <v>339.73991052218634</v>
      </c>
      <c r="Q394" s="35">
        <v>339.73991052218634</v>
      </c>
      <c r="R394" s="35">
        <v>339.73991052218634</v>
      </c>
      <c r="S394" s="35">
        <v>339.73991052218634</v>
      </c>
      <c r="T394" s="35">
        <v>339.73991052218634</v>
      </c>
      <c r="U394" s="35">
        <v>271.37063105406003</v>
      </c>
      <c r="V394" s="35">
        <v>271.37063105406003</v>
      </c>
      <c r="W394" s="35">
        <v>271.37063105406003</v>
      </c>
      <c r="X394" s="35">
        <v>271.27367457621256</v>
      </c>
      <c r="Y394" s="35">
        <v>271.27367457621256</v>
      </c>
      <c r="Z394" s="35">
        <v>271.27367457621256</v>
      </c>
      <c r="AA394" s="35">
        <v>31.829085994703448</v>
      </c>
      <c r="AB394" s="35">
        <v>31.829085994703448</v>
      </c>
      <c r="AC394" s="35">
        <v>31.829085994703448</v>
      </c>
      <c r="AD394" s="35">
        <v>222.80387688730934</v>
      </c>
      <c r="AE394" s="35">
        <v>222.80387688730934</v>
      </c>
    </row>
    <row r="395" spans="1:31" x14ac:dyDescent="0.2">
      <c r="A395" s="9" t="s">
        <v>684</v>
      </c>
      <c r="B395" s="4" t="s">
        <v>639</v>
      </c>
      <c r="C395" s="35">
        <v>14.125466666666668</v>
      </c>
      <c r="D395" s="35">
        <v>14.125466666666668</v>
      </c>
      <c r="E395" s="35">
        <v>14.125466666666668</v>
      </c>
      <c r="F395" s="35">
        <v>14.125466666666668</v>
      </c>
      <c r="G395" s="35">
        <v>14.125466666666668</v>
      </c>
      <c r="H395" s="35">
        <v>14.125466666666668</v>
      </c>
      <c r="I395" s="35">
        <v>14.125466666666668</v>
      </c>
      <c r="J395" s="35">
        <v>14.125466666666668</v>
      </c>
      <c r="K395" s="35">
        <v>14.125466666666668</v>
      </c>
      <c r="L395" s="35">
        <v>14.125466666666668</v>
      </c>
      <c r="M395" s="35">
        <v>14.125466666666668</v>
      </c>
      <c r="N395" s="35">
        <v>14.125466666666668</v>
      </c>
      <c r="O395" s="35">
        <v>11.195066666666666</v>
      </c>
      <c r="P395" s="35">
        <v>11.195066666666666</v>
      </c>
      <c r="Q395" s="35">
        <v>11.195066666666666</v>
      </c>
      <c r="R395" s="35">
        <v>11.195066666666666</v>
      </c>
      <c r="S395" s="35">
        <v>11.195066666666666</v>
      </c>
      <c r="T395" s="35">
        <v>11.195066666666666</v>
      </c>
      <c r="U395" s="35">
        <v>7.1758500000000005</v>
      </c>
      <c r="V395" s="35">
        <v>7.1758500000000005</v>
      </c>
      <c r="W395" s="35">
        <v>7.1758500000000005</v>
      </c>
      <c r="X395" s="35">
        <v>7.1758500000000005</v>
      </c>
      <c r="Y395" s="35">
        <v>7.1758500000000005</v>
      </c>
      <c r="Z395" s="35">
        <v>7.1758500000000005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4">+C400+C401</f>
        <v>13.757475531987078</v>
      </c>
      <c r="D399" s="21">
        <f t="shared" si="104"/>
        <v>13.757475531987078</v>
      </c>
      <c r="E399" s="21">
        <f t="shared" si="104"/>
        <v>13.757475531987078</v>
      </c>
      <c r="F399" s="21">
        <f t="shared" si="104"/>
        <v>13.757475531987078</v>
      </c>
      <c r="G399" s="21">
        <f t="shared" si="104"/>
        <v>13.757475531987078</v>
      </c>
      <c r="H399" s="21">
        <f t="shared" si="104"/>
        <v>13.757475531987078</v>
      </c>
      <c r="I399" s="21">
        <f t="shared" si="104"/>
        <v>13.757475531987078</v>
      </c>
      <c r="J399" s="21">
        <f t="shared" si="104"/>
        <v>13.757475531987078</v>
      </c>
      <c r="K399" s="21">
        <f t="shared" si="104"/>
        <v>13.757475531987078</v>
      </c>
      <c r="L399" s="21">
        <f t="shared" si="104"/>
        <v>13.757475531987078</v>
      </c>
      <c r="M399" s="21">
        <f t="shared" si="104"/>
        <v>13.757475531987078</v>
      </c>
      <c r="N399" s="21">
        <f t="shared" si="104"/>
        <v>13.757475531987078</v>
      </c>
      <c r="O399" s="21">
        <f t="shared" si="104"/>
        <v>10.911603356468429</v>
      </c>
      <c r="P399" s="21">
        <f t="shared" si="104"/>
        <v>10.911603356468429</v>
      </c>
      <c r="Q399" s="21">
        <f t="shared" si="104"/>
        <v>10.911603356468429</v>
      </c>
      <c r="R399" s="21">
        <f t="shared" si="104"/>
        <v>10.911603356468429</v>
      </c>
      <c r="S399" s="21">
        <f t="shared" si="104"/>
        <v>10.911603356468429</v>
      </c>
      <c r="T399" s="21">
        <f t="shared" si="104"/>
        <v>10.911603356468429</v>
      </c>
      <c r="U399" s="21">
        <f t="shared" si="104"/>
        <v>7.0119201544892658</v>
      </c>
      <c r="V399" s="21">
        <f t="shared" si="104"/>
        <v>7.0119201544892658</v>
      </c>
      <c r="W399" s="21">
        <f t="shared" si="104"/>
        <v>7.0119201544892658</v>
      </c>
      <c r="X399" s="21">
        <f t="shared" si="104"/>
        <v>7.0119201544892658</v>
      </c>
      <c r="Y399" s="21">
        <f t="shared" si="104"/>
        <v>7.0119201544892658</v>
      </c>
      <c r="Z399" s="21">
        <f t="shared" si="104"/>
        <v>7.0119201544892658</v>
      </c>
      <c r="AA399" s="21">
        <f t="shared" si="104"/>
        <v>4.2944085859704634E-2</v>
      </c>
      <c r="AB399" s="21">
        <f t="shared" si="104"/>
        <v>4.2944085859704634E-2</v>
      </c>
      <c r="AC399" s="21">
        <f t="shared" si="104"/>
        <v>4.2944085859704634E-2</v>
      </c>
      <c r="AD399" s="21">
        <f t="shared" si="104"/>
        <v>0</v>
      </c>
      <c r="AE399" s="21">
        <f t="shared" si="10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5">+C402+C403+C404+C405+C406</f>
        <v>13.757475531987078</v>
      </c>
      <c r="D401" s="21">
        <f t="shared" si="105"/>
        <v>13.757475531987078</v>
      </c>
      <c r="E401" s="21">
        <f t="shared" si="105"/>
        <v>13.757475531987078</v>
      </c>
      <c r="F401" s="21">
        <f t="shared" si="105"/>
        <v>13.757475531987078</v>
      </c>
      <c r="G401" s="21">
        <f t="shared" si="105"/>
        <v>13.757475531987078</v>
      </c>
      <c r="H401" s="21">
        <f t="shared" si="105"/>
        <v>13.757475531987078</v>
      </c>
      <c r="I401" s="21">
        <f t="shared" si="105"/>
        <v>13.757475531987078</v>
      </c>
      <c r="J401" s="21">
        <f t="shared" si="105"/>
        <v>13.757475531987078</v>
      </c>
      <c r="K401" s="21">
        <f t="shared" si="105"/>
        <v>13.757475531987078</v>
      </c>
      <c r="L401" s="21">
        <f t="shared" si="105"/>
        <v>13.757475531987078</v>
      </c>
      <c r="M401" s="21">
        <f t="shared" si="105"/>
        <v>13.757475531987078</v>
      </c>
      <c r="N401" s="21">
        <f t="shared" si="105"/>
        <v>13.757475531987078</v>
      </c>
      <c r="O401" s="21">
        <f t="shared" si="105"/>
        <v>10.911603356468429</v>
      </c>
      <c r="P401" s="21">
        <f t="shared" si="105"/>
        <v>10.911603356468429</v>
      </c>
      <c r="Q401" s="21">
        <f t="shared" si="105"/>
        <v>10.911603356468429</v>
      </c>
      <c r="R401" s="21">
        <f t="shared" si="105"/>
        <v>10.911603356468429</v>
      </c>
      <c r="S401" s="21">
        <f t="shared" si="105"/>
        <v>10.911603356468429</v>
      </c>
      <c r="T401" s="21">
        <f t="shared" si="105"/>
        <v>10.911603356468429</v>
      </c>
      <c r="U401" s="21">
        <f t="shared" si="105"/>
        <v>7.0119201544892658</v>
      </c>
      <c r="V401" s="21">
        <f t="shared" si="105"/>
        <v>7.0119201544892658</v>
      </c>
      <c r="W401" s="21">
        <f t="shared" si="105"/>
        <v>7.0119201544892658</v>
      </c>
      <c r="X401" s="21">
        <f t="shared" si="105"/>
        <v>7.0119201544892658</v>
      </c>
      <c r="Y401" s="21">
        <f t="shared" si="105"/>
        <v>7.0119201544892658</v>
      </c>
      <c r="Z401" s="21">
        <f t="shared" si="105"/>
        <v>7.0119201544892658</v>
      </c>
      <c r="AA401" s="21">
        <f t="shared" si="105"/>
        <v>4.2944085859704634E-2</v>
      </c>
      <c r="AB401" s="21">
        <f t="shared" si="105"/>
        <v>4.2944085859704634E-2</v>
      </c>
      <c r="AC401" s="21">
        <f t="shared" si="105"/>
        <v>4.2944085859704634E-2</v>
      </c>
      <c r="AD401" s="21">
        <f t="shared" si="105"/>
        <v>0</v>
      </c>
      <c r="AE401" s="21">
        <f t="shared" si="105"/>
        <v>0</v>
      </c>
    </row>
    <row r="402" spans="1:31" x14ac:dyDescent="0.2">
      <c r="A402" s="9" t="s">
        <v>693</v>
      </c>
      <c r="B402" s="4" t="s">
        <v>550</v>
      </c>
      <c r="C402" s="35">
        <v>10.668010221054473</v>
      </c>
      <c r="D402" s="35">
        <v>10.668010221054473</v>
      </c>
      <c r="E402" s="35">
        <v>10.668010221054473</v>
      </c>
      <c r="F402" s="35">
        <v>10.668010221054473</v>
      </c>
      <c r="G402" s="35">
        <v>10.668010221054473</v>
      </c>
      <c r="H402" s="35">
        <v>10.668010221054473</v>
      </c>
      <c r="I402" s="35">
        <v>10.668010221054473</v>
      </c>
      <c r="J402" s="35">
        <v>10.668010221054473</v>
      </c>
      <c r="K402" s="35">
        <v>10.668010221054473</v>
      </c>
      <c r="L402" s="35">
        <v>10.668010221054473</v>
      </c>
      <c r="M402" s="35">
        <v>10.668010221054473</v>
      </c>
      <c r="N402" s="35">
        <v>10.668010221054473</v>
      </c>
      <c r="O402" s="35">
        <v>8.4509957512468574</v>
      </c>
      <c r="P402" s="35">
        <v>8.4509957512468574</v>
      </c>
      <c r="Q402" s="35">
        <v>8.4509957512468574</v>
      </c>
      <c r="R402" s="35">
        <v>8.4509957512468574</v>
      </c>
      <c r="S402" s="35">
        <v>8.4509957512468574</v>
      </c>
      <c r="T402" s="35">
        <v>8.4509957512468574</v>
      </c>
      <c r="U402" s="35">
        <v>5.4086372807979881</v>
      </c>
      <c r="V402" s="35">
        <v>5.4086372807979881</v>
      </c>
      <c r="W402" s="35">
        <v>5.4086372807979881</v>
      </c>
      <c r="X402" s="35">
        <v>5.4086372807979881</v>
      </c>
      <c r="Y402" s="35">
        <v>5.4086372807979881</v>
      </c>
      <c r="Z402" s="35">
        <v>5.4086372807979881</v>
      </c>
      <c r="AA402" s="35">
        <v>2.7005110029564631E-2</v>
      </c>
      <c r="AB402" s="35">
        <v>2.7005110029564631E-2</v>
      </c>
      <c r="AC402" s="35">
        <v>2.7005110029564631E-2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4.0230269112728569E-2</v>
      </c>
      <c r="D403" s="35">
        <v>4.0230269112728569E-2</v>
      </c>
      <c r="E403" s="35">
        <v>4.0230269112728569E-2</v>
      </c>
      <c r="F403" s="35">
        <v>4.0230269112728569E-2</v>
      </c>
      <c r="G403" s="35">
        <v>4.0230269112728569E-2</v>
      </c>
      <c r="H403" s="35">
        <v>4.0230269112728569E-2</v>
      </c>
      <c r="I403" s="35">
        <v>4.0230269112728569E-2</v>
      </c>
      <c r="J403" s="35">
        <v>4.0230269112728569E-2</v>
      </c>
      <c r="K403" s="35">
        <v>4.0230269112728569E-2</v>
      </c>
      <c r="L403" s="35">
        <v>4.0230269112728569E-2</v>
      </c>
      <c r="M403" s="35">
        <v>4.0230269112728569E-2</v>
      </c>
      <c r="N403" s="35">
        <v>4.0230269112728569E-2</v>
      </c>
      <c r="O403" s="35">
        <v>3.1869657630453706E-2</v>
      </c>
      <c r="P403" s="35">
        <v>3.1869657630453706E-2</v>
      </c>
      <c r="Q403" s="35">
        <v>3.1869657630453706E-2</v>
      </c>
      <c r="R403" s="35">
        <v>3.1869657630453706E-2</v>
      </c>
      <c r="S403" s="35">
        <v>3.1869657630453706E-2</v>
      </c>
      <c r="T403" s="35">
        <v>3.1869657630453706E-2</v>
      </c>
      <c r="U403" s="35">
        <v>2.0396580883490372E-2</v>
      </c>
      <c r="V403" s="35">
        <v>2.0396580883490372E-2</v>
      </c>
      <c r="W403" s="35">
        <v>2.0396580883490372E-2</v>
      </c>
      <c r="X403" s="35">
        <v>2.0396580883490372E-2</v>
      </c>
      <c r="Y403" s="35">
        <v>2.0396580883490372E-2</v>
      </c>
      <c r="Z403" s="35">
        <v>2.0396580883490372E-2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3.0492350418198768</v>
      </c>
      <c r="D404" s="35">
        <v>3.0492350418198768</v>
      </c>
      <c r="E404" s="35">
        <v>3.0492350418198768</v>
      </c>
      <c r="F404" s="35">
        <v>3.0492350418198768</v>
      </c>
      <c r="G404" s="35">
        <v>3.0492350418198768</v>
      </c>
      <c r="H404" s="35">
        <v>3.0492350418198768</v>
      </c>
      <c r="I404" s="35">
        <v>3.0492350418198768</v>
      </c>
      <c r="J404" s="35">
        <v>3.0492350418198768</v>
      </c>
      <c r="K404" s="35">
        <v>3.0492350418198768</v>
      </c>
      <c r="L404" s="35">
        <v>3.0492350418198768</v>
      </c>
      <c r="M404" s="35">
        <v>3.0492350418198768</v>
      </c>
      <c r="N404" s="35">
        <v>3.0492350418198768</v>
      </c>
      <c r="O404" s="35">
        <v>2.4287379475911175</v>
      </c>
      <c r="P404" s="35">
        <v>2.4287379475911175</v>
      </c>
      <c r="Q404" s="35">
        <v>2.4287379475911175</v>
      </c>
      <c r="R404" s="35">
        <v>2.4287379475911175</v>
      </c>
      <c r="S404" s="35">
        <v>2.4287379475911175</v>
      </c>
      <c r="T404" s="35">
        <v>2.4287379475911175</v>
      </c>
      <c r="U404" s="35">
        <v>1.5828862928077867</v>
      </c>
      <c r="V404" s="35">
        <v>1.5828862928077867</v>
      </c>
      <c r="W404" s="35">
        <v>1.5828862928077867</v>
      </c>
      <c r="X404" s="35">
        <v>1.5828862928077867</v>
      </c>
      <c r="Y404" s="35">
        <v>1.5828862928077867</v>
      </c>
      <c r="Z404" s="35">
        <v>1.5828862928077867</v>
      </c>
      <c r="AA404" s="35">
        <v>1.5938975830139999E-2</v>
      </c>
      <c r="AB404" s="35">
        <v>1.5938975830139999E-2</v>
      </c>
      <c r="AC404" s="35">
        <v>1.5938975830139999E-2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6">+C408+C409</f>
        <v>4.8187064662498402</v>
      </c>
      <c r="D407" s="21">
        <f t="shared" si="106"/>
        <v>5.0917104330862584</v>
      </c>
      <c r="E407" s="21">
        <f t="shared" si="106"/>
        <v>5.399086373922974</v>
      </c>
      <c r="F407" s="21">
        <f t="shared" si="106"/>
        <v>5.7064623147596913</v>
      </c>
      <c r="G407" s="21">
        <f t="shared" si="106"/>
        <v>6.0138382555964078</v>
      </c>
      <c r="H407" s="21">
        <f t="shared" si="106"/>
        <v>6.3212141964331234</v>
      </c>
      <c r="I407" s="21">
        <f t="shared" si="106"/>
        <v>6.628590137269839</v>
      </c>
      <c r="J407" s="21">
        <f t="shared" si="106"/>
        <v>6.9359660781065573</v>
      </c>
      <c r="K407" s="21">
        <f t="shared" si="106"/>
        <v>7.2433420189432747</v>
      </c>
      <c r="L407" s="21">
        <f t="shared" si="106"/>
        <v>7.5507179597799876</v>
      </c>
      <c r="M407" s="21">
        <f t="shared" si="106"/>
        <v>7.8580939006167059</v>
      </c>
      <c r="N407" s="21">
        <f t="shared" si="106"/>
        <v>8.1654698414534224</v>
      </c>
      <c r="O407" s="21">
        <f t="shared" si="106"/>
        <v>9.019057950134334</v>
      </c>
      <c r="P407" s="21">
        <f t="shared" si="106"/>
        <v>9.2998875282111761</v>
      </c>
      <c r="Q407" s="21">
        <f t="shared" si="106"/>
        <v>9.5807171062880148</v>
      </c>
      <c r="R407" s="21">
        <f t="shared" si="106"/>
        <v>9.861546684364848</v>
      </c>
      <c r="S407" s="21">
        <f t="shared" si="106"/>
        <v>10.142376262441696</v>
      </c>
      <c r="T407" s="21">
        <f t="shared" si="106"/>
        <v>10.423205840518534</v>
      </c>
      <c r="U407" s="21">
        <f t="shared" si="106"/>
        <v>12.118048452827015</v>
      </c>
      <c r="V407" s="21">
        <f t="shared" si="106"/>
        <v>12.378432725155388</v>
      </c>
      <c r="W407" s="21">
        <f t="shared" si="106"/>
        <v>12.331441056647039</v>
      </c>
      <c r="X407" s="21">
        <f t="shared" si="106"/>
        <v>12.273855572701549</v>
      </c>
      <c r="Y407" s="21">
        <f t="shared" si="106"/>
        <v>12.2268639041932</v>
      </c>
      <c r="Z407" s="21">
        <f t="shared" si="106"/>
        <v>12.179872235684851</v>
      </c>
      <c r="AA407" s="21">
        <f t="shared" si="106"/>
        <v>9.4128927155242614</v>
      </c>
      <c r="AB407" s="21">
        <f t="shared" si="106"/>
        <v>9.3419172349030219</v>
      </c>
      <c r="AC407" s="21">
        <f t="shared" si="106"/>
        <v>9.2709417542817789</v>
      </c>
      <c r="AD407" s="21">
        <f t="shared" si="106"/>
        <v>8.1392656919297703</v>
      </c>
      <c r="AE407" s="21">
        <f t="shared" si="106"/>
        <v>7.844738797995757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7">+C410+C411+C412+C413+C414</f>
        <v>4.8187064662498402</v>
      </c>
      <c r="D409" s="21">
        <f t="shared" si="107"/>
        <v>5.0917104330862584</v>
      </c>
      <c r="E409" s="21">
        <f t="shared" si="107"/>
        <v>5.399086373922974</v>
      </c>
      <c r="F409" s="21">
        <f t="shared" si="107"/>
        <v>5.7064623147596913</v>
      </c>
      <c r="G409" s="21">
        <f t="shared" si="107"/>
        <v>6.0138382555964078</v>
      </c>
      <c r="H409" s="21">
        <f t="shared" si="107"/>
        <v>6.3212141964331234</v>
      </c>
      <c r="I409" s="21">
        <f t="shared" si="107"/>
        <v>6.628590137269839</v>
      </c>
      <c r="J409" s="21">
        <f t="shared" si="107"/>
        <v>6.9359660781065573</v>
      </c>
      <c r="K409" s="21">
        <f t="shared" si="107"/>
        <v>7.2433420189432747</v>
      </c>
      <c r="L409" s="21">
        <f t="shared" si="107"/>
        <v>7.5507179597799876</v>
      </c>
      <c r="M409" s="21">
        <f t="shared" si="107"/>
        <v>7.8580939006167059</v>
      </c>
      <c r="N409" s="21">
        <f t="shared" si="107"/>
        <v>8.1654698414534224</v>
      </c>
      <c r="O409" s="21">
        <f t="shared" si="107"/>
        <v>9.019057950134334</v>
      </c>
      <c r="P409" s="21">
        <f t="shared" si="107"/>
        <v>9.2998875282111761</v>
      </c>
      <c r="Q409" s="21">
        <f t="shared" si="107"/>
        <v>9.5807171062880148</v>
      </c>
      <c r="R409" s="21">
        <f t="shared" si="107"/>
        <v>9.861546684364848</v>
      </c>
      <c r="S409" s="21">
        <f t="shared" si="107"/>
        <v>10.142376262441696</v>
      </c>
      <c r="T409" s="21">
        <f t="shared" si="107"/>
        <v>10.423205840518534</v>
      </c>
      <c r="U409" s="21">
        <f t="shared" si="107"/>
        <v>12.118048452827015</v>
      </c>
      <c r="V409" s="21">
        <f t="shared" si="107"/>
        <v>12.378432725155388</v>
      </c>
      <c r="W409" s="21">
        <f t="shared" si="107"/>
        <v>12.331441056647039</v>
      </c>
      <c r="X409" s="21">
        <f t="shared" si="107"/>
        <v>12.273855572701549</v>
      </c>
      <c r="Y409" s="21">
        <f t="shared" si="107"/>
        <v>12.2268639041932</v>
      </c>
      <c r="Z409" s="21">
        <f t="shared" si="107"/>
        <v>12.179872235684851</v>
      </c>
      <c r="AA409" s="21">
        <f t="shared" si="107"/>
        <v>9.4128927155242614</v>
      </c>
      <c r="AB409" s="21">
        <f t="shared" si="107"/>
        <v>9.3419172349030219</v>
      </c>
      <c r="AC409" s="21">
        <f t="shared" si="107"/>
        <v>9.2709417542817789</v>
      </c>
      <c r="AD409" s="21">
        <f t="shared" si="107"/>
        <v>8.1392656919297703</v>
      </c>
      <c r="AE409" s="21">
        <f t="shared" si="107"/>
        <v>7.844738797995757</v>
      </c>
    </row>
    <row r="410" spans="1:31" x14ac:dyDescent="0.2">
      <c r="A410" s="9" t="s">
        <v>703</v>
      </c>
      <c r="B410" s="4" t="s">
        <v>550</v>
      </c>
      <c r="C410" s="35">
        <v>0.80546698401457562</v>
      </c>
      <c r="D410" s="35">
        <v>0.78065439803318759</v>
      </c>
      <c r="E410" s="35">
        <v>0.79021378605209802</v>
      </c>
      <c r="F410" s="35">
        <v>0.79977317407100856</v>
      </c>
      <c r="G410" s="35">
        <v>0.80933256208991899</v>
      </c>
      <c r="H410" s="35">
        <v>0.81889195010882954</v>
      </c>
      <c r="I410" s="35">
        <v>0.82845133812773997</v>
      </c>
      <c r="J410" s="35">
        <v>0.83801072614665051</v>
      </c>
      <c r="K410" s="35">
        <v>0.84757011416556094</v>
      </c>
      <c r="L410" s="35">
        <v>0.85712950218447137</v>
      </c>
      <c r="M410" s="35">
        <v>0.86668889020338191</v>
      </c>
      <c r="N410" s="35">
        <v>0.87624827822229245</v>
      </c>
      <c r="O410" s="35">
        <v>1.8509056150802283</v>
      </c>
      <c r="P410" s="35">
        <v>1.8644338119257997</v>
      </c>
      <c r="Q410" s="35">
        <v>1.8779620087713711</v>
      </c>
      <c r="R410" s="35">
        <v>1.8914902056169425</v>
      </c>
      <c r="S410" s="35">
        <v>1.9050184024625139</v>
      </c>
      <c r="T410" s="35">
        <v>1.9185465993080855</v>
      </c>
      <c r="U410" s="35">
        <v>3.7433987823170654</v>
      </c>
      <c r="V410" s="35">
        <v>3.7649120110258849</v>
      </c>
      <c r="W410" s="35">
        <v>3.7768658517157938</v>
      </c>
      <c r="X410" s="35">
        <v>3.7782258769685595</v>
      </c>
      <c r="Y410" s="35">
        <v>3.7901797176584684</v>
      </c>
      <c r="Z410" s="35">
        <v>3.8021335583483773</v>
      </c>
      <c r="AA410" s="35">
        <v>1.584953687760688</v>
      </c>
      <c r="AB410" s="35">
        <v>1.6071824732229745</v>
      </c>
      <c r="AC410" s="35">
        <v>1.6294112586852605</v>
      </c>
      <c r="AD410" s="35">
        <v>3.200695968786738</v>
      </c>
      <c r="AE410" s="35">
        <v>3.2003909548590546</v>
      </c>
    </row>
    <row r="411" spans="1:31" x14ac:dyDescent="0.2">
      <c r="A411" s="9" t="s">
        <v>704</v>
      </c>
      <c r="B411" s="4" t="s">
        <v>639</v>
      </c>
      <c r="C411" s="35">
        <v>0.16984462801152</v>
      </c>
      <c r="D411" s="35">
        <v>0.17468925602303997</v>
      </c>
      <c r="E411" s="35">
        <v>0.17953388403456</v>
      </c>
      <c r="F411" s="35">
        <v>0.18437851204607997</v>
      </c>
      <c r="G411" s="35">
        <v>0.18922314005760002</v>
      </c>
      <c r="H411" s="35">
        <v>0.19406776806911996</v>
      </c>
      <c r="I411" s="35">
        <v>0.19891239608063999</v>
      </c>
      <c r="J411" s="35">
        <v>0.20375702409215993</v>
      </c>
      <c r="K411" s="35">
        <v>0.20860165210368001</v>
      </c>
      <c r="L411" s="35">
        <v>0.21344628011520003</v>
      </c>
      <c r="M411" s="35">
        <v>0.21829090812672006</v>
      </c>
      <c r="N411" s="35">
        <v>0.22313553613823991</v>
      </c>
      <c r="O411" s="35">
        <v>0.192690224774033</v>
      </c>
      <c r="P411" s="35">
        <v>0.19652824674315941</v>
      </c>
      <c r="Q411" s="35">
        <v>0.20036626871228583</v>
      </c>
      <c r="R411" s="35">
        <v>0.20420429068141224</v>
      </c>
      <c r="S411" s="35">
        <v>0.20804231265053866</v>
      </c>
      <c r="T411" s="35">
        <v>0.21188033461966507</v>
      </c>
      <c r="U411" s="35">
        <v>0.16721827947883516</v>
      </c>
      <c r="V411" s="35">
        <v>0.16967289100467198</v>
      </c>
      <c r="W411" s="35">
        <v>0.16728287451898877</v>
      </c>
      <c r="X411" s="35">
        <v>0.16489285803330553</v>
      </c>
      <c r="Y411" s="35">
        <v>0.16250284154762229</v>
      </c>
      <c r="Z411" s="35">
        <v>0.16011282506193908</v>
      </c>
      <c r="AA411" s="35">
        <v>7.1668197050419255E-2</v>
      </c>
      <c r="AB411" s="35">
        <v>6.682356903889923E-2</v>
      </c>
      <c r="AC411" s="35">
        <v>6.1978941027379213E-2</v>
      </c>
      <c r="AD411" s="35">
        <v>0.13564027440785084</v>
      </c>
      <c r="AE411" s="35">
        <v>0.13303494112165531</v>
      </c>
    </row>
    <row r="412" spans="1:31" x14ac:dyDescent="0.2">
      <c r="A412" s="9" t="s">
        <v>705</v>
      </c>
      <c r="B412" s="4" t="s">
        <v>645</v>
      </c>
      <c r="C412" s="35">
        <v>3.8408238850129712</v>
      </c>
      <c r="D412" s="35">
        <v>4.1312248406084837</v>
      </c>
      <c r="E412" s="35">
        <v>4.4216257962039958</v>
      </c>
      <c r="F412" s="35">
        <v>4.7120267517995096</v>
      </c>
      <c r="G412" s="35">
        <v>5.0024277073950216</v>
      </c>
      <c r="H412" s="35">
        <v>5.2928286629905337</v>
      </c>
      <c r="I412" s="35">
        <v>5.5832296185860457</v>
      </c>
      <c r="J412" s="35">
        <v>5.8736305741815595</v>
      </c>
      <c r="K412" s="35">
        <v>6.1640315297770734</v>
      </c>
      <c r="L412" s="35">
        <v>6.4544324853725836</v>
      </c>
      <c r="M412" s="35">
        <v>6.7448334409680974</v>
      </c>
      <c r="N412" s="35">
        <v>7.0352343965636086</v>
      </c>
      <c r="O412" s="35">
        <v>6.9425860945454598</v>
      </c>
      <c r="P412" s="35">
        <v>7.2040250686022702</v>
      </c>
      <c r="Q412" s="35">
        <v>7.4654640426590779</v>
      </c>
      <c r="R412" s="35">
        <v>7.7269030167158812</v>
      </c>
      <c r="S412" s="35">
        <v>7.9883419907726951</v>
      </c>
      <c r="T412" s="35">
        <v>8.2497809648295028</v>
      </c>
      <c r="U412" s="35">
        <v>8.163137842738422</v>
      </c>
      <c r="V412" s="35">
        <v>8.3982586683007252</v>
      </c>
      <c r="W412" s="35">
        <v>8.3429785382675092</v>
      </c>
      <c r="X412" s="35">
        <v>8.2876984082342986</v>
      </c>
      <c r="Y412" s="35">
        <v>8.2324182782010826</v>
      </c>
      <c r="Z412" s="35">
        <v>8.1771381481678684</v>
      </c>
      <c r="AA412" s="35">
        <v>7.7183540958172614</v>
      </c>
      <c r="AB412" s="35">
        <v>7.6325654269560275</v>
      </c>
      <c r="AC412" s="35">
        <v>7.5467767580947935</v>
      </c>
      <c r="AD412" s="35">
        <v>4.7727256214716087</v>
      </c>
      <c r="AE412" s="35">
        <v>4.4836800439622468</v>
      </c>
    </row>
    <row r="413" spans="1:31" x14ac:dyDescent="0.2">
      <c r="A413" s="9" t="s">
        <v>706</v>
      </c>
      <c r="B413" s="4" t="s">
        <v>651</v>
      </c>
      <c r="C413" s="35">
        <v>2.5709692107733313E-3</v>
      </c>
      <c r="D413" s="35">
        <v>5.1419384215466626E-3</v>
      </c>
      <c r="E413" s="35">
        <v>7.7129076323199913E-3</v>
      </c>
      <c r="F413" s="35">
        <v>1.0283876843093325E-2</v>
      </c>
      <c r="G413" s="35">
        <v>1.2854846053866659E-2</v>
      </c>
      <c r="H413" s="35">
        <v>1.5425815264639993E-2</v>
      </c>
      <c r="I413" s="35">
        <v>1.7996784475413311E-2</v>
      </c>
      <c r="J413" s="35">
        <v>2.056775368618665E-2</v>
      </c>
      <c r="K413" s="35">
        <v>2.3138722896959979E-2</v>
      </c>
      <c r="L413" s="35">
        <v>2.5709692107733297E-2</v>
      </c>
      <c r="M413" s="35">
        <v>2.8280661318506654E-2</v>
      </c>
      <c r="N413" s="35">
        <v>3.0851630529279986E-2</v>
      </c>
      <c r="O413" s="35">
        <v>3.2876015734613302E-2</v>
      </c>
      <c r="P413" s="35">
        <v>3.4900400939946605E-2</v>
      </c>
      <c r="Q413" s="35">
        <v>3.6924786145279963E-2</v>
      </c>
      <c r="R413" s="35">
        <v>3.8949171350613314E-2</v>
      </c>
      <c r="S413" s="35">
        <v>4.0973556555946623E-2</v>
      </c>
      <c r="T413" s="35">
        <v>4.2997941761279974E-2</v>
      </c>
      <c r="U413" s="35">
        <v>4.4293548292693302E-2</v>
      </c>
      <c r="V413" s="35">
        <v>4.5589154824106588E-2</v>
      </c>
      <c r="W413" s="35">
        <v>4.4313792144746643E-2</v>
      </c>
      <c r="X413" s="35">
        <v>4.3038429465386621E-2</v>
      </c>
      <c r="Y413" s="35">
        <v>4.1763066786026676E-2</v>
      </c>
      <c r="Z413" s="35">
        <v>4.0487704106666647E-2</v>
      </c>
      <c r="AA413" s="35">
        <v>3.7916734895893332E-2</v>
      </c>
      <c r="AB413" s="35">
        <v>3.5345765685120017E-2</v>
      </c>
      <c r="AC413" s="35">
        <v>3.2774796474346661E-2</v>
      </c>
      <c r="AD413" s="35">
        <v>3.0203827263573322E-2</v>
      </c>
      <c r="AE413" s="35">
        <v>2.763285805279999E-2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8">+C416+C417</f>
        <v>0.16264803996500576</v>
      </c>
      <c r="D415" s="21">
        <f t="shared" si="108"/>
        <v>0.19107427700549673</v>
      </c>
      <c r="E415" s="21">
        <f t="shared" si="108"/>
        <v>0.21950051404598769</v>
      </c>
      <c r="F415" s="21">
        <f t="shared" si="108"/>
        <v>0.24792675108647869</v>
      </c>
      <c r="G415" s="21">
        <f t="shared" si="108"/>
        <v>0.27635298812696968</v>
      </c>
      <c r="H415" s="21">
        <f t="shared" si="108"/>
        <v>0.30477922516746059</v>
      </c>
      <c r="I415" s="21">
        <f t="shared" si="108"/>
        <v>0.33320546220795155</v>
      </c>
      <c r="J415" s="21">
        <f t="shared" si="108"/>
        <v>0.36163169924844257</v>
      </c>
      <c r="K415" s="21">
        <f t="shared" si="108"/>
        <v>0.39005793628893348</v>
      </c>
      <c r="L415" s="21">
        <f t="shared" si="108"/>
        <v>0.41848417332942456</v>
      </c>
      <c r="M415" s="21">
        <f t="shared" si="108"/>
        <v>0.44691041036991541</v>
      </c>
      <c r="N415" s="21">
        <f t="shared" si="108"/>
        <v>0.47533664741040649</v>
      </c>
      <c r="O415" s="21">
        <f t="shared" si="108"/>
        <v>28.937861627632373</v>
      </c>
      <c r="P415" s="21">
        <f t="shared" si="108"/>
        <v>29.478161152487463</v>
      </c>
      <c r="Q415" s="21">
        <f t="shared" si="108"/>
        <v>30.018460677342553</v>
      </c>
      <c r="R415" s="21">
        <f t="shared" si="108"/>
        <v>30.558760202197643</v>
      </c>
      <c r="S415" s="21">
        <f t="shared" si="108"/>
        <v>31.099059727052737</v>
      </c>
      <c r="T415" s="21">
        <f t="shared" si="108"/>
        <v>31.639359251907827</v>
      </c>
      <c r="U415" s="21">
        <f t="shared" si="108"/>
        <v>83.375494118042027</v>
      </c>
      <c r="V415" s="21">
        <f t="shared" si="108"/>
        <v>84.839692337589213</v>
      </c>
      <c r="W415" s="21">
        <f t="shared" si="108"/>
        <v>86.275464320095921</v>
      </c>
      <c r="X415" s="21">
        <f t="shared" si="108"/>
        <v>79.094757349119362</v>
      </c>
      <c r="Y415" s="21">
        <f t="shared" si="108"/>
        <v>80.530529331626056</v>
      </c>
      <c r="Z415" s="21">
        <f t="shared" si="108"/>
        <v>81.966301314132764</v>
      </c>
      <c r="AA415" s="21">
        <f t="shared" si="108"/>
        <v>121.35530713644849</v>
      </c>
      <c r="AB415" s="21">
        <f t="shared" si="108"/>
        <v>123.54822003773624</v>
      </c>
      <c r="AC415" s="21">
        <f t="shared" si="108"/>
        <v>125.741132939024</v>
      </c>
      <c r="AD415" s="21">
        <f t="shared" si="108"/>
        <v>23.495193147455591</v>
      </c>
      <c r="AE415" s="21">
        <f t="shared" si="108"/>
        <v>23.554841210990723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9">+C418+C419+C420+C421+C422</f>
        <v>0.16264803996500576</v>
      </c>
      <c r="D417" s="21">
        <f t="shared" si="109"/>
        <v>0.19107427700549673</v>
      </c>
      <c r="E417" s="21">
        <f t="shared" si="109"/>
        <v>0.21950051404598769</v>
      </c>
      <c r="F417" s="21">
        <f t="shared" si="109"/>
        <v>0.24792675108647869</v>
      </c>
      <c r="G417" s="21">
        <f t="shared" si="109"/>
        <v>0.27635298812696968</v>
      </c>
      <c r="H417" s="21">
        <f t="shared" si="109"/>
        <v>0.30477922516746059</v>
      </c>
      <c r="I417" s="21">
        <f t="shared" si="109"/>
        <v>0.33320546220795155</v>
      </c>
      <c r="J417" s="21">
        <f t="shared" si="109"/>
        <v>0.36163169924844257</v>
      </c>
      <c r="K417" s="21">
        <f t="shared" si="109"/>
        <v>0.39005793628893348</v>
      </c>
      <c r="L417" s="21">
        <f t="shared" si="109"/>
        <v>0.41848417332942456</v>
      </c>
      <c r="M417" s="21">
        <f t="shared" si="109"/>
        <v>0.44691041036991541</v>
      </c>
      <c r="N417" s="21">
        <f t="shared" si="109"/>
        <v>0.47533664741040649</v>
      </c>
      <c r="O417" s="21">
        <f t="shared" si="109"/>
        <v>28.937861627632373</v>
      </c>
      <c r="P417" s="21">
        <f t="shared" si="109"/>
        <v>29.478161152487463</v>
      </c>
      <c r="Q417" s="21">
        <f t="shared" si="109"/>
        <v>30.018460677342553</v>
      </c>
      <c r="R417" s="21">
        <f t="shared" si="109"/>
        <v>30.558760202197643</v>
      </c>
      <c r="S417" s="21">
        <f t="shared" si="109"/>
        <v>31.099059727052737</v>
      </c>
      <c r="T417" s="21">
        <f t="shared" si="109"/>
        <v>31.639359251907827</v>
      </c>
      <c r="U417" s="21">
        <f t="shared" si="109"/>
        <v>83.375494118042027</v>
      </c>
      <c r="V417" s="21">
        <f t="shared" si="109"/>
        <v>84.839692337589213</v>
      </c>
      <c r="W417" s="21">
        <f t="shared" si="109"/>
        <v>86.275464320095921</v>
      </c>
      <c r="X417" s="21">
        <f t="shared" si="109"/>
        <v>79.094757349119362</v>
      </c>
      <c r="Y417" s="21">
        <f t="shared" si="109"/>
        <v>80.530529331626056</v>
      </c>
      <c r="Z417" s="21">
        <f t="shared" si="109"/>
        <v>81.966301314132764</v>
      </c>
      <c r="AA417" s="21">
        <f t="shared" si="109"/>
        <v>121.35530713644849</v>
      </c>
      <c r="AB417" s="21">
        <f t="shared" si="109"/>
        <v>123.54822003773624</v>
      </c>
      <c r="AC417" s="21">
        <f t="shared" si="109"/>
        <v>125.741132939024</v>
      </c>
      <c r="AD417" s="21">
        <f t="shared" si="109"/>
        <v>23.495193147455591</v>
      </c>
      <c r="AE417" s="21">
        <f t="shared" si="109"/>
        <v>23.554841210990723</v>
      </c>
    </row>
    <row r="418" spans="1:63" x14ac:dyDescent="0.2">
      <c r="A418" s="9" t="s">
        <v>713</v>
      </c>
      <c r="B418" s="4" t="s">
        <v>550</v>
      </c>
      <c r="C418" s="35">
        <v>0.16264803996500576</v>
      </c>
      <c r="D418" s="35">
        <v>0.19107427700549673</v>
      </c>
      <c r="E418" s="35">
        <v>0.21950051404598769</v>
      </c>
      <c r="F418" s="35">
        <v>0.24792675108647869</v>
      </c>
      <c r="G418" s="35">
        <v>0.27635298812696968</v>
      </c>
      <c r="H418" s="35">
        <v>0.30477922516746059</v>
      </c>
      <c r="I418" s="35">
        <v>0.33320546220795155</v>
      </c>
      <c r="J418" s="35">
        <v>0.36163169924844257</v>
      </c>
      <c r="K418" s="35">
        <v>0.39005793628893348</v>
      </c>
      <c r="L418" s="35">
        <v>0.41848417332942456</v>
      </c>
      <c r="M418" s="35">
        <v>0.44691041036991541</v>
      </c>
      <c r="N418" s="35">
        <v>0.47533664741040649</v>
      </c>
      <c r="O418" s="35">
        <v>28.937861627632373</v>
      </c>
      <c r="P418" s="35">
        <v>29.478161152487463</v>
      </c>
      <c r="Q418" s="35">
        <v>30.018460677342553</v>
      </c>
      <c r="R418" s="35">
        <v>30.558760202197643</v>
      </c>
      <c r="S418" s="35">
        <v>31.099059727052737</v>
      </c>
      <c r="T418" s="35">
        <v>31.639359251907827</v>
      </c>
      <c r="U418" s="35">
        <v>83.375494118042027</v>
      </c>
      <c r="V418" s="35">
        <v>84.839692337589213</v>
      </c>
      <c r="W418" s="35">
        <v>86.275464320095921</v>
      </c>
      <c r="X418" s="35">
        <v>79.094757349119362</v>
      </c>
      <c r="Y418" s="35">
        <v>80.530529331626056</v>
      </c>
      <c r="Z418" s="35">
        <v>81.966301314132764</v>
      </c>
      <c r="AA418" s="35">
        <v>121.35530713644849</v>
      </c>
      <c r="AB418" s="35">
        <v>123.54822003773624</v>
      </c>
      <c r="AC418" s="35">
        <v>125.741132939024</v>
      </c>
      <c r="AD418" s="35">
        <v>23.495193147455591</v>
      </c>
      <c r="AE418" s="35">
        <v>23.554841210990723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10">+C426+C430+C431+C434</f>
        <v>1.0211804046664652</v>
      </c>
      <c r="D425" s="28">
        <f t="shared" si="110"/>
        <v>1.0399084924659856</v>
      </c>
      <c r="E425" s="28">
        <f t="shared" si="110"/>
        <v>1.0131104125766908</v>
      </c>
      <c r="F425" s="28">
        <f t="shared" si="110"/>
        <v>1.0282411501263273</v>
      </c>
      <c r="G425" s="28">
        <f t="shared" si="110"/>
        <v>1.0369698900188895</v>
      </c>
      <c r="H425" s="28">
        <f t="shared" si="110"/>
        <v>1.0620236407164372</v>
      </c>
      <c r="I425" s="28">
        <f t="shared" si="110"/>
        <v>1.0877388141263407</v>
      </c>
      <c r="J425" s="28">
        <f t="shared" si="110"/>
        <v>1.1164318471805479</v>
      </c>
      <c r="K425" s="28">
        <f t="shared" si="110"/>
        <v>1.1310118016968305</v>
      </c>
      <c r="L425" s="28">
        <f t="shared" si="110"/>
        <v>1.1223678936869823</v>
      </c>
      <c r="M425" s="28">
        <f t="shared" si="110"/>
        <v>1.1409948383444766</v>
      </c>
      <c r="N425" s="28">
        <f t="shared" si="110"/>
        <v>1.1519190336044054</v>
      </c>
      <c r="O425" s="28">
        <f t="shared" si="110"/>
        <v>1.4043173121138623</v>
      </c>
      <c r="P425" s="28">
        <f t="shared" si="110"/>
        <v>1.5759976152955264</v>
      </c>
      <c r="Q425" s="28">
        <f t="shared" si="110"/>
        <v>1.6093972515994031</v>
      </c>
      <c r="R425" s="28">
        <f t="shared" si="110"/>
        <v>1.5270767401522625</v>
      </c>
      <c r="S425" s="28">
        <f t="shared" si="110"/>
        <v>1.5830357118643259</v>
      </c>
      <c r="T425" s="28">
        <f t="shared" si="110"/>
        <v>1.6092323761415817</v>
      </c>
      <c r="U425" s="28">
        <f t="shared" si="110"/>
        <v>1.6914265101899406</v>
      </c>
      <c r="V425" s="28">
        <f t="shared" si="110"/>
        <v>1.7056934553513892</v>
      </c>
      <c r="W425" s="28">
        <f t="shared" si="110"/>
        <v>1.7920107378851382</v>
      </c>
      <c r="X425" s="28">
        <f t="shared" si="110"/>
        <v>1.7562110347869389</v>
      </c>
      <c r="Y425" s="28">
        <f t="shared" si="110"/>
        <v>1.8238176948149611</v>
      </c>
      <c r="Z425" s="28">
        <f t="shared" si="110"/>
        <v>1.9140484634803789</v>
      </c>
      <c r="AA425" s="28">
        <f t="shared" si="110"/>
        <v>2.2607787504599126</v>
      </c>
      <c r="AB425" s="28">
        <f t="shared" si="110"/>
        <v>2.1546722100078868</v>
      </c>
      <c r="AC425" s="28">
        <f t="shared" si="110"/>
        <v>2.1749766971674256</v>
      </c>
      <c r="AD425" s="28">
        <f t="shared" si="110"/>
        <v>2.2881247715424808</v>
      </c>
      <c r="AE425" s="28">
        <f t="shared" si="110"/>
        <v>2.2777574827027292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1">+D428+D427+D429</f>
        <v>0</v>
      </c>
      <c r="E426" s="21">
        <f t="shared" si="111"/>
        <v>0</v>
      </c>
      <c r="F426" s="21">
        <f t="shared" si="111"/>
        <v>0</v>
      </c>
      <c r="G426" s="21">
        <f t="shared" si="111"/>
        <v>0</v>
      </c>
      <c r="H426" s="21">
        <f t="shared" si="111"/>
        <v>0</v>
      </c>
      <c r="I426" s="21">
        <f t="shared" si="111"/>
        <v>0</v>
      </c>
      <c r="J426" s="21">
        <f t="shared" si="111"/>
        <v>0</v>
      </c>
      <c r="K426" s="21">
        <f t="shared" si="111"/>
        <v>0</v>
      </c>
      <c r="L426" s="21">
        <f t="shared" si="111"/>
        <v>0</v>
      </c>
      <c r="M426" s="21">
        <f t="shared" si="111"/>
        <v>0</v>
      </c>
      <c r="N426" s="21">
        <f t="shared" si="111"/>
        <v>0</v>
      </c>
      <c r="O426" s="21">
        <f t="shared" si="111"/>
        <v>0</v>
      </c>
      <c r="P426" s="21">
        <f t="shared" si="111"/>
        <v>0</v>
      </c>
      <c r="Q426" s="21">
        <f t="shared" si="111"/>
        <v>0</v>
      </c>
      <c r="R426" s="21">
        <f t="shared" si="111"/>
        <v>0</v>
      </c>
      <c r="S426" s="21">
        <f t="shared" si="111"/>
        <v>0</v>
      </c>
      <c r="T426" s="21">
        <f t="shared" si="111"/>
        <v>0</v>
      </c>
      <c r="U426" s="21">
        <f t="shared" si="111"/>
        <v>0</v>
      </c>
      <c r="V426" s="21">
        <f t="shared" si="111"/>
        <v>0</v>
      </c>
      <c r="W426" s="21">
        <f t="shared" si="111"/>
        <v>0</v>
      </c>
      <c r="X426" s="21">
        <f t="shared" si="111"/>
        <v>0</v>
      </c>
      <c r="Y426" s="21">
        <f t="shared" si="111"/>
        <v>0</v>
      </c>
      <c r="Z426" s="21">
        <f t="shared" si="111"/>
        <v>0</v>
      </c>
      <c r="AA426" s="21">
        <f t="shared" si="111"/>
        <v>0</v>
      </c>
      <c r="AB426" s="21">
        <f t="shared" si="111"/>
        <v>0</v>
      </c>
      <c r="AC426" s="21">
        <f t="shared" si="111"/>
        <v>0</v>
      </c>
      <c r="AD426" s="21">
        <f t="shared" si="111"/>
        <v>0</v>
      </c>
      <c r="AE426" s="21">
        <f t="shared" si="11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1.0211804046664652</v>
      </c>
      <c r="D431" s="21">
        <f t="shared" ref="D431:AE431" si="112">+D432+D433</f>
        <v>1.0399084924659856</v>
      </c>
      <c r="E431" s="21">
        <f t="shared" si="112"/>
        <v>1.0131104125766908</v>
      </c>
      <c r="F431" s="21">
        <f t="shared" si="112"/>
        <v>1.0282411501263273</v>
      </c>
      <c r="G431" s="21">
        <f t="shared" si="112"/>
        <v>1.0369698900188895</v>
      </c>
      <c r="H431" s="21">
        <f t="shared" si="112"/>
        <v>1.0620236407164372</v>
      </c>
      <c r="I431" s="21">
        <f t="shared" si="112"/>
        <v>1.0877388141263407</v>
      </c>
      <c r="J431" s="21">
        <f t="shared" si="112"/>
        <v>1.1164318471805479</v>
      </c>
      <c r="K431" s="21">
        <f t="shared" si="112"/>
        <v>1.1310118016968305</v>
      </c>
      <c r="L431" s="21">
        <f t="shared" si="112"/>
        <v>1.1223678936869823</v>
      </c>
      <c r="M431" s="21">
        <f t="shared" si="112"/>
        <v>1.1409948383444766</v>
      </c>
      <c r="N431" s="21">
        <f t="shared" si="112"/>
        <v>1.1519190336044054</v>
      </c>
      <c r="O431" s="21">
        <f t="shared" si="112"/>
        <v>1.4043173121138623</v>
      </c>
      <c r="P431" s="21">
        <f t="shared" si="112"/>
        <v>1.5759976152955264</v>
      </c>
      <c r="Q431" s="21">
        <f t="shared" si="112"/>
        <v>1.6093972515994031</v>
      </c>
      <c r="R431" s="21">
        <f t="shared" si="112"/>
        <v>1.5270767401522625</v>
      </c>
      <c r="S431" s="21">
        <f t="shared" si="112"/>
        <v>1.5830357118643259</v>
      </c>
      <c r="T431" s="21">
        <f t="shared" si="112"/>
        <v>1.6092323761415817</v>
      </c>
      <c r="U431" s="21">
        <f t="shared" si="112"/>
        <v>1.6914265101899406</v>
      </c>
      <c r="V431" s="21">
        <f t="shared" si="112"/>
        <v>1.7056934553513892</v>
      </c>
      <c r="W431" s="21">
        <f t="shared" si="112"/>
        <v>1.7920107378851382</v>
      </c>
      <c r="X431" s="21">
        <f t="shared" si="112"/>
        <v>1.7562110347869389</v>
      </c>
      <c r="Y431" s="21">
        <f t="shared" si="112"/>
        <v>1.8238176948149611</v>
      </c>
      <c r="Z431" s="21">
        <f t="shared" si="112"/>
        <v>1.9140484634803789</v>
      </c>
      <c r="AA431" s="21">
        <f t="shared" si="112"/>
        <v>2.2607787504599126</v>
      </c>
      <c r="AB431" s="21">
        <f t="shared" si="112"/>
        <v>2.1546722100078868</v>
      </c>
      <c r="AC431" s="21">
        <f t="shared" si="112"/>
        <v>2.1749766971674256</v>
      </c>
      <c r="AD431" s="21">
        <f t="shared" si="112"/>
        <v>2.2881247715424808</v>
      </c>
      <c r="AE431" s="21">
        <f t="shared" si="112"/>
        <v>2.2777574827027292</v>
      </c>
    </row>
    <row r="432" spans="1:63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1.0211804046664652</v>
      </c>
      <c r="D433" s="27">
        <v>1.0399084924659856</v>
      </c>
      <c r="E433" s="27">
        <v>1.0131104125766908</v>
      </c>
      <c r="F433" s="27">
        <v>1.0282411501263273</v>
      </c>
      <c r="G433" s="27">
        <v>1.0369698900188895</v>
      </c>
      <c r="H433" s="27">
        <v>1.0620236407164372</v>
      </c>
      <c r="I433" s="27">
        <v>1.0877388141263407</v>
      </c>
      <c r="J433" s="27">
        <v>1.1164318471805479</v>
      </c>
      <c r="K433" s="27">
        <v>1.1310118016968305</v>
      </c>
      <c r="L433" s="27">
        <v>1.1223678936869823</v>
      </c>
      <c r="M433" s="27">
        <v>1.1409948383444766</v>
      </c>
      <c r="N433" s="27">
        <v>1.1519190336044054</v>
      </c>
      <c r="O433" s="27">
        <v>1.4043173121138623</v>
      </c>
      <c r="P433" s="27">
        <v>1.5759976152955264</v>
      </c>
      <c r="Q433" s="27">
        <v>1.6093972515994031</v>
      </c>
      <c r="R433" s="27">
        <v>1.5270767401522625</v>
      </c>
      <c r="S433" s="27">
        <v>1.5830357118643259</v>
      </c>
      <c r="T433" s="27">
        <v>1.6092323761415817</v>
      </c>
      <c r="U433" s="27">
        <v>1.6914265101899406</v>
      </c>
      <c r="V433" s="27">
        <v>1.7056934553513892</v>
      </c>
      <c r="W433" s="27">
        <v>1.7920107378851382</v>
      </c>
      <c r="X433" s="27">
        <v>1.7562110347869389</v>
      </c>
      <c r="Y433" s="27">
        <v>1.8238176948149611</v>
      </c>
      <c r="Z433" s="27">
        <v>1.9140484634803789</v>
      </c>
      <c r="AA433" s="27">
        <v>2.2607787504599126</v>
      </c>
      <c r="AB433" s="27">
        <v>2.1546722100078868</v>
      </c>
      <c r="AC433" s="27">
        <v>2.1749766971674256</v>
      </c>
      <c r="AD433" s="27">
        <v>2.2881247715424808</v>
      </c>
      <c r="AE433" s="27">
        <v>2.2777574827027292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3">+D441+D442</f>
        <v>0</v>
      </c>
      <c r="E440" s="21">
        <f t="shared" si="113"/>
        <v>0</v>
      </c>
      <c r="F440" s="21">
        <f t="shared" si="113"/>
        <v>0</v>
      </c>
      <c r="G440" s="21">
        <f t="shared" si="113"/>
        <v>0</v>
      </c>
      <c r="H440" s="21">
        <f t="shared" si="113"/>
        <v>0</v>
      </c>
      <c r="I440" s="21">
        <f t="shared" si="113"/>
        <v>0</v>
      </c>
      <c r="J440" s="21">
        <f t="shared" si="113"/>
        <v>0</v>
      </c>
      <c r="K440" s="21">
        <f t="shared" si="113"/>
        <v>0</v>
      </c>
      <c r="L440" s="21">
        <f t="shared" si="113"/>
        <v>0</v>
      </c>
      <c r="M440" s="21">
        <f t="shared" si="113"/>
        <v>0</v>
      </c>
      <c r="N440" s="21">
        <f t="shared" si="113"/>
        <v>0</v>
      </c>
      <c r="O440" s="21">
        <f t="shared" si="113"/>
        <v>0</v>
      </c>
      <c r="P440" s="21">
        <f t="shared" si="113"/>
        <v>0</v>
      </c>
      <c r="Q440" s="21">
        <f t="shared" si="113"/>
        <v>0</v>
      </c>
      <c r="R440" s="21">
        <f t="shared" si="113"/>
        <v>0</v>
      </c>
      <c r="S440" s="21">
        <f t="shared" si="113"/>
        <v>0</v>
      </c>
      <c r="T440" s="21">
        <f t="shared" si="113"/>
        <v>0</v>
      </c>
      <c r="U440" s="21">
        <f t="shared" si="113"/>
        <v>0</v>
      </c>
      <c r="V440" s="21">
        <f t="shared" si="113"/>
        <v>0</v>
      </c>
      <c r="W440" s="21">
        <f t="shared" si="113"/>
        <v>0</v>
      </c>
      <c r="X440" s="21">
        <f t="shared" si="113"/>
        <v>0</v>
      </c>
      <c r="Y440" s="21">
        <f t="shared" si="113"/>
        <v>0</v>
      </c>
      <c r="Z440" s="21">
        <f t="shared" si="113"/>
        <v>0</v>
      </c>
      <c r="AA440" s="21">
        <f t="shared" si="113"/>
        <v>0</v>
      </c>
      <c r="AB440" s="21">
        <f t="shared" si="113"/>
        <v>0</v>
      </c>
      <c r="AC440" s="21">
        <f t="shared" si="113"/>
        <v>0</v>
      </c>
      <c r="AD440" s="21">
        <f t="shared" si="113"/>
        <v>0</v>
      </c>
      <c r="AE440" s="21">
        <f t="shared" si="113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4">+D455-D4</f>
        <v>0</v>
      </c>
      <c r="E453" s="71">
        <f t="shared" si="114"/>
        <v>0</v>
      </c>
      <c r="F453" s="71">
        <f t="shared" si="114"/>
        <v>0</v>
      </c>
      <c r="G453" s="71">
        <f t="shared" si="114"/>
        <v>0</v>
      </c>
      <c r="H453" s="71">
        <f t="shared" si="114"/>
        <v>0</v>
      </c>
      <c r="I453" s="71">
        <f t="shared" si="114"/>
        <v>0</v>
      </c>
      <c r="J453" s="71">
        <f t="shared" si="114"/>
        <v>0</v>
      </c>
      <c r="K453" s="71">
        <f t="shared" si="114"/>
        <v>0</v>
      </c>
      <c r="L453" s="71">
        <f t="shared" si="114"/>
        <v>0</v>
      </c>
      <c r="M453" s="71">
        <f t="shared" si="114"/>
        <v>0</v>
      </c>
      <c r="N453" s="71">
        <f t="shared" si="114"/>
        <v>0</v>
      </c>
      <c r="O453" s="71">
        <f t="shared" si="114"/>
        <v>0</v>
      </c>
      <c r="P453" s="71">
        <f t="shared" si="114"/>
        <v>0</v>
      </c>
      <c r="Q453" s="71">
        <f t="shared" si="114"/>
        <v>0</v>
      </c>
      <c r="R453" s="71">
        <f t="shared" si="114"/>
        <v>0</v>
      </c>
      <c r="S453" s="71">
        <f t="shared" si="114"/>
        <v>0</v>
      </c>
      <c r="T453" s="71">
        <f t="shared" si="114"/>
        <v>0</v>
      </c>
      <c r="U453" s="71">
        <f t="shared" si="114"/>
        <v>0</v>
      </c>
      <c r="V453" s="71">
        <f t="shared" si="114"/>
        <v>0</v>
      </c>
      <c r="W453" s="71">
        <f t="shared" si="114"/>
        <v>0</v>
      </c>
      <c r="X453" s="71">
        <f t="shared" si="114"/>
        <v>0</v>
      </c>
      <c r="Y453" s="71">
        <f t="shared" si="114"/>
        <v>0</v>
      </c>
      <c r="Z453" s="71">
        <f t="shared" si="114"/>
        <v>0</v>
      </c>
      <c r="AA453" s="71">
        <f t="shared" si="114"/>
        <v>0</v>
      </c>
      <c r="AB453" s="71">
        <f t="shared" si="114"/>
        <v>0</v>
      </c>
      <c r="AC453" s="71">
        <f t="shared" si="114"/>
        <v>0</v>
      </c>
      <c r="AD453" s="71">
        <f t="shared" si="114"/>
        <v>0</v>
      </c>
      <c r="AE453" s="71">
        <f t="shared" si="114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5">+C456+C471+C524+C555+C576</f>
        <v>5208.4313750555502</v>
      </c>
      <c r="D455" s="28">
        <f t="shared" si="115"/>
        <v>5980.5834990210133</v>
      </c>
      <c r="E455" s="28">
        <f t="shared" si="115"/>
        <v>6124.3869918627679</v>
      </c>
      <c r="F455" s="28">
        <f t="shared" si="115"/>
        <v>6327.1083715220639</v>
      </c>
      <c r="G455" s="28">
        <f t="shared" si="115"/>
        <v>6557.9413139562193</v>
      </c>
      <c r="H455" s="28">
        <f t="shared" si="115"/>
        <v>8039.6155459359006</v>
      </c>
      <c r="I455" s="28">
        <f t="shared" si="115"/>
        <v>7683.0931781477257</v>
      </c>
      <c r="J455" s="28">
        <f t="shared" si="115"/>
        <v>8115.6259352249508</v>
      </c>
      <c r="K455" s="28">
        <f t="shared" si="115"/>
        <v>7833.2078044516966</v>
      </c>
      <c r="L455" s="28">
        <f t="shared" si="115"/>
        <v>7253.3644581866783</v>
      </c>
      <c r="M455" s="28">
        <f t="shared" si="115"/>
        <v>7814.6894246065212</v>
      </c>
      <c r="N455" s="28">
        <f t="shared" si="115"/>
        <v>7921.1141100304549</v>
      </c>
      <c r="O455" s="28">
        <f t="shared" si="115"/>
        <v>7759.2897684339096</v>
      </c>
      <c r="P455" s="28">
        <f t="shared" si="115"/>
        <v>6583.7038648966236</v>
      </c>
      <c r="Q455" s="28">
        <f t="shared" si="115"/>
        <v>9164.3006862642542</v>
      </c>
      <c r="R455" s="28">
        <f t="shared" si="115"/>
        <v>8490.3738022912512</v>
      </c>
      <c r="S455" s="28">
        <f t="shared" si="115"/>
        <v>8458.470926923661</v>
      </c>
      <c r="T455" s="28">
        <f t="shared" si="115"/>
        <v>10020.446120164839</v>
      </c>
      <c r="U455" s="28">
        <f t="shared" si="115"/>
        <v>9862.9727517791544</v>
      </c>
      <c r="V455" s="28">
        <f t="shared" si="115"/>
        <v>8782.556106410022</v>
      </c>
      <c r="W455" s="28">
        <f t="shared" si="115"/>
        <v>8512.0214294492034</v>
      </c>
      <c r="X455" s="28">
        <f t="shared" si="115"/>
        <v>8631.5311476470233</v>
      </c>
      <c r="Y455" s="28">
        <f t="shared" si="115"/>
        <v>8744.469263477582</v>
      </c>
      <c r="Z455" s="28">
        <f t="shared" si="115"/>
        <v>8976.2143067647248</v>
      </c>
      <c r="AA455" s="28">
        <f t="shared" si="115"/>
        <v>7407.4432282433472</v>
      </c>
      <c r="AB455" s="28">
        <f t="shared" si="115"/>
        <v>7833.711008460662</v>
      </c>
      <c r="AC455" s="28">
        <f t="shared" si="115"/>
        <v>7769.0091896557742</v>
      </c>
      <c r="AD455" s="28">
        <f t="shared" si="115"/>
        <v>8592.2542958739814</v>
      </c>
      <c r="AE455" s="28">
        <f t="shared" si="115"/>
        <v>7965.2893559272188</v>
      </c>
    </row>
    <row r="456" spans="1:31" x14ac:dyDescent="0.2">
      <c r="A456" s="6" t="s">
        <v>19</v>
      </c>
      <c r="B456" s="7" t="s">
        <v>20</v>
      </c>
      <c r="C456" s="28">
        <f>+C457+C463+C467</f>
        <v>225.3512767663951</v>
      </c>
      <c r="D456" s="28">
        <f t="shared" ref="D456:AE456" si="116">+D457+D463+D467</f>
        <v>220.01228358450584</v>
      </c>
      <c r="E456" s="28">
        <f t="shared" si="116"/>
        <v>246.13734275021619</v>
      </c>
      <c r="F456" s="28">
        <f t="shared" si="116"/>
        <v>263.88954795261498</v>
      </c>
      <c r="G456" s="28">
        <f t="shared" si="116"/>
        <v>288.77390381125122</v>
      </c>
      <c r="H456" s="28">
        <f t="shared" si="116"/>
        <v>288.14628968405998</v>
      </c>
      <c r="I456" s="28">
        <f t="shared" si="116"/>
        <v>349.78735437680439</v>
      </c>
      <c r="J456" s="28">
        <f t="shared" si="116"/>
        <v>417.12818065973499</v>
      </c>
      <c r="K456" s="28">
        <f t="shared" si="116"/>
        <v>400.39574134380769</v>
      </c>
      <c r="L456" s="28">
        <f t="shared" si="116"/>
        <v>426.28765976188538</v>
      </c>
      <c r="M456" s="28">
        <f t="shared" si="116"/>
        <v>419.13310157126756</v>
      </c>
      <c r="N456" s="28">
        <f t="shared" si="116"/>
        <v>388.26722267537377</v>
      </c>
      <c r="O456" s="28">
        <f t="shared" si="116"/>
        <v>394.17858710164251</v>
      </c>
      <c r="P456" s="28">
        <f t="shared" si="116"/>
        <v>357.01234710308188</v>
      </c>
      <c r="Q456" s="28">
        <f t="shared" si="116"/>
        <v>435.02452991222731</v>
      </c>
      <c r="R456" s="28">
        <f t="shared" si="116"/>
        <v>460.79613056448466</v>
      </c>
      <c r="S456" s="28">
        <f t="shared" si="116"/>
        <v>433.27730065113582</v>
      </c>
      <c r="T456" s="28">
        <f t="shared" si="116"/>
        <v>691.06243272797167</v>
      </c>
      <c r="U456" s="28">
        <f t="shared" si="116"/>
        <v>634.30481610045331</v>
      </c>
      <c r="V456" s="28">
        <f t="shared" si="116"/>
        <v>544.17545242661527</v>
      </c>
      <c r="W456" s="28">
        <f t="shared" si="116"/>
        <v>524.43578997946599</v>
      </c>
      <c r="X456" s="28">
        <f t="shared" si="116"/>
        <v>677.61455571861688</v>
      </c>
      <c r="Y456" s="28">
        <f t="shared" si="116"/>
        <v>662.96060403673596</v>
      </c>
      <c r="Z456" s="28">
        <f t="shared" si="116"/>
        <v>634.46316937273036</v>
      </c>
      <c r="AA456" s="28">
        <f t="shared" si="116"/>
        <v>664.29606615725629</v>
      </c>
      <c r="AB456" s="28">
        <f t="shared" si="116"/>
        <v>689.17050294404783</v>
      </c>
      <c r="AC456" s="28">
        <f t="shared" si="116"/>
        <v>643.40895521417315</v>
      </c>
      <c r="AD456" s="28">
        <f t="shared" si="116"/>
        <v>642.85098168384218</v>
      </c>
      <c r="AE456" s="28">
        <f t="shared" si="116"/>
        <v>758.21362491272157</v>
      </c>
    </row>
    <row r="457" spans="1:31" x14ac:dyDescent="0.2">
      <c r="A457" s="8" t="s">
        <v>23</v>
      </c>
      <c r="B457" s="4" t="s">
        <v>24</v>
      </c>
      <c r="C457" s="21">
        <f>+C458+C459+C460+C461+C462</f>
        <v>225.3512767663951</v>
      </c>
      <c r="D457" s="21">
        <f t="shared" ref="D457:AE457" si="117">+D458+D459+D460+D461+D462</f>
        <v>220.01228358450584</v>
      </c>
      <c r="E457" s="21">
        <f t="shared" si="117"/>
        <v>246.13734275021619</v>
      </c>
      <c r="F457" s="21">
        <f t="shared" si="117"/>
        <v>263.88954795261498</v>
      </c>
      <c r="G457" s="21">
        <f t="shared" si="117"/>
        <v>288.77390381125122</v>
      </c>
      <c r="H457" s="21">
        <f t="shared" si="117"/>
        <v>288.14628968405998</v>
      </c>
      <c r="I457" s="21">
        <f t="shared" si="117"/>
        <v>349.78735437680439</v>
      </c>
      <c r="J457" s="21">
        <f t="shared" si="117"/>
        <v>417.12818065973499</v>
      </c>
      <c r="K457" s="21">
        <f t="shared" si="117"/>
        <v>400.39574134380769</v>
      </c>
      <c r="L457" s="21">
        <f t="shared" si="117"/>
        <v>426.28765976188538</v>
      </c>
      <c r="M457" s="21">
        <f t="shared" si="117"/>
        <v>419.13310157126756</v>
      </c>
      <c r="N457" s="21">
        <f t="shared" si="117"/>
        <v>388.26722267537377</v>
      </c>
      <c r="O457" s="21">
        <f t="shared" si="117"/>
        <v>394.17858710164251</v>
      </c>
      <c r="P457" s="21">
        <f t="shared" si="117"/>
        <v>357.01234710308188</v>
      </c>
      <c r="Q457" s="21">
        <f t="shared" si="117"/>
        <v>435.02452991222731</v>
      </c>
      <c r="R457" s="21">
        <f t="shared" si="117"/>
        <v>460.79613056448466</v>
      </c>
      <c r="S457" s="21">
        <f t="shared" si="117"/>
        <v>433.27730065113582</v>
      </c>
      <c r="T457" s="21">
        <f t="shared" si="117"/>
        <v>691.06243272797167</v>
      </c>
      <c r="U457" s="21">
        <f t="shared" si="117"/>
        <v>634.30481610045331</v>
      </c>
      <c r="V457" s="21">
        <f t="shared" si="117"/>
        <v>544.17545242661527</v>
      </c>
      <c r="W457" s="21">
        <f t="shared" si="117"/>
        <v>524.43578997946599</v>
      </c>
      <c r="X457" s="21">
        <f t="shared" si="117"/>
        <v>677.61455571861688</v>
      </c>
      <c r="Y457" s="21">
        <f t="shared" si="117"/>
        <v>662.96060403673596</v>
      </c>
      <c r="Z457" s="21">
        <f t="shared" si="117"/>
        <v>634.46316937273036</v>
      </c>
      <c r="AA457" s="21">
        <f t="shared" si="117"/>
        <v>664.29606615725629</v>
      </c>
      <c r="AB457" s="21">
        <f t="shared" si="117"/>
        <v>689.17050294404783</v>
      </c>
      <c r="AC457" s="21">
        <f t="shared" si="117"/>
        <v>643.40895521417315</v>
      </c>
      <c r="AD457" s="21">
        <f t="shared" si="117"/>
        <v>642.85098168384218</v>
      </c>
      <c r="AE457" s="21">
        <f t="shared" si="117"/>
        <v>758.21362491272157</v>
      </c>
    </row>
    <row r="458" spans="1:31" x14ac:dyDescent="0.2">
      <c r="A458" s="8" t="s">
        <v>25</v>
      </c>
      <c r="B458" s="4" t="s">
        <v>26</v>
      </c>
      <c r="C458" s="37">
        <f>+C8</f>
        <v>28.46979514919914</v>
      </c>
      <c r="D458" s="37">
        <f t="shared" ref="D458:AE458" si="118">+D8</f>
        <v>17.928095316461278</v>
      </c>
      <c r="E458" s="37">
        <f t="shared" si="118"/>
        <v>10.880087247353194</v>
      </c>
      <c r="F458" s="37">
        <f t="shared" si="118"/>
        <v>13.230369111102542</v>
      </c>
      <c r="G458" s="37">
        <f t="shared" si="118"/>
        <v>18.901390998217142</v>
      </c>
      <c r="H458" s="37">
        <f t="shared" si="118"/>
        <v>12.576781180456578</v>
      </c>
      <c r="I458" s="37">
        <f t="shared" si="118"/>
        <v>33.060918980958611</v>
      </c>
      <c r="J458" s="37">
        <f t="shared" si="118"/>
        <v>29.607008593406182</v>
      </c>
      <c r="K458" s="37">
        <f t="shared" si="118"/>
        <v>26.157821227522977</v>
      </c>
      <c r="L458" s="37">
        <f t="shared" si="118"/>
        <v>43.096176451623784</v>
      </c>
      <c r="M458" s="37">
        <f t="shared" si="118"/>
        <v>22.90229453177777</v>
      </c>
      <c r="N458" s="37">
        <f t="shared" si="118"/>
        <v>0.22449671226339735</v>
      </c>
      <c r="O458" s="37">
        <f t="shared" si="118"/>
        <v>0</v>
      </c>
      <c r="P458" s="37">
        <f t="shared" si="118"/>
        <v>0</v>
      </c>
      <c r="Q458" s="37">
        <f t="shared" si="118"/>
        <v>0.58761862330483017</v>
      </c>
      <c r="R458" s="37">
        <f t="shared" si="118"/>
        <v>29.754907777376399</v>
      </c>
      <c r="S458" s="37">
        <f t="shared" si="118"/>
        <v>10.98410736375704</v>
      </c>
      <c r="T458" s="37">
        <f t="shared" si="118"/>
        <v>240.80152990998545</v>
      </c>
      <c r="U458" s="37">
        <f t="shared" si="118"/>
        <v>168.07203823556904</v>
      </c>
      <c r="V458" s="37">
        <f t="shared" si="118"/>
        <v>77.31276694554451</v>
      </c>
      <c r="W458" s="37">
        <f t="shared" si="118"/>
        <v>48.583918553190237</v>
      </c>
      <c r="X458" s="37">
        <f t="shared" si="118"/>
        <v>165.19844509323772</v>
      </c>
      <c r="Y458" s="37">
        <f t="shared" si="118"/>
        <v>103.39906160454426</v>
      </c>
      <c r="Z458" s="37">
        <f t="shared" si="118"/>
        <v>83.76672558074074</v>
      </c>
      <c r="AA458" s="37">
        <f t="shared" si="118"/>
        <v>75.196569991647593</v>
      </c>
      <c r="AB458" s="37">
        <f t="shared" si="118"/>
        <v>82.157321210358035</v>
      </c>
      <c r="AC458" s="37">
        <f t="shared" si="118"/>
        <v>73.394101458735847</v>
      </c>
      <c r="AD458" s="37">
        <f t="shared" si="118"/>
        <v>31.351168857356072</v>
      </c>
      <c r="AE458" s="37">
        <f t="shared" si="118"/>
        <v>14.115418207719642</v>
      </c>
    </row>
    <row r="459" spans="1:31" x14ac:dyDescent="0.2">
      <c r="A459" s="8" t="s">
        <v>43</v>
      </c>
      <c r="B459" s="4" t="s">
        <v>44</v>
      </c>
      <c r="C459" s="37">
        <f>+C17</f>
        <v>54.073448365294261</v>
      </c>
      <c r="D459" s="37">
        <f t="shared" ref="D459:AE459" si="119">+D17</f>
        <v>50.222633460836533</v>
      </c>
      <c r="E459" s="37">
        <f t="shared" si="119"/>
        <v>67.071000078835993</v>
      </c>
      <c r="F459" s="37">
        <f t="shared" si="119"/>
        <v>66.260506956194618</v>
      </c>
      <c r="G459" s="37">
        <f t="shared" si="119"/>
        <v>65.502189395616895</v>
      </c>
      <c r="H459" s="37">
        <f t="shared" si="119"/>
        <v>60.033535124385793</v>
      </c>
      <c r="I459" s="37">
        <f t="shared" si="119"/>
        <v>79.199458808053407</v>
      </c>
      <c r="J459" s="37">
        <f t="shared" si="119"/>
        <v>126.7645190441757</v>
      </c>
      <c r="K459" s="37">
        <f t="shared" si="119"/>
        <v>117.12194388214613</v>
      </c>
      <c r="L459" s="37">
        <f t="shared" si="119"/>
        <v>118.66616780140284</v>
      </c>
      <c r="M459" s="37">
        <f t="shared" si="119"/>
        <v>115.76823315966013</v>
      </c>
      <c r="N459" s="37">
        <f t="shared" si="119"/>
        <v>116.73441907043593</v>
      </c>
      <c r="O459" s="37">
        <f t="shared" si="119"/>
        <v>105.84520343379226</v>
      </c>
      <c r="P459" s="37">
        <f t="shared" si="119"/>
        <v>85.288707504854784</v>
      </c>
      <c r="Q459" s="37">
        <f t="shared" si="119"/>
        <v>149.35279587285021</v>
      </c>
      <c r="R459" s="37">
        <f t="shared" si="119"/>
        <v>133.33577306020297</v>
      </c>
      <c r="S459" s="37">
        <f t="shared" si="119"/>
        <v>126.88962767504214</v>
      </c>
      <c r="T459" s="37">
        <f t="shared" si="119"/>
        <v>140.28806902628526</v>
      </c>
      <c r="U459" s="37">
        <f t="shared" si="119"/>
        <v>128.88920076564887</v>
      </c>
      <c r="V459" s="37">
        <f t="shared" si="119"/>
        <v>116.83387305184195</v>
      </c>
      <c r="W459" s="37">
        <f t="shared" si="119"/>
        <v>91.147432373380084</v>
      </c>
      <c r="X459" s="37">
        <f t="shared" si="119"/>
        <v>104.43192602849624</v>
      </c>
      <c r="Y459" s="37">
        <f t="shared" si="119"/>
        <v>162.78367798408834</v>
      </c>
      <c r="Z459" s="37">
        <f t="shared" si="119"/>
        <v>146.62363362032494</v>
      </c>
      <c r="AA459" s="37">
        <f t="shared" si="119"/>
        <v>206.00481083709786</v>
      </c>
      <c r="AB459" s="37">
        <f t="shared" si="119"/>
        <v>193.3882505678871</v>
      </c>
      <c r="AC459" s="37">
        <f t="shared" si="119"/>
        <v>110.18541532632211</v>
      </c>
      <c r="AD459" s="37">
        <f t="shared" si="119"/>
        <v>118.66190701788727</v>
      </c>
      <c r="AE459" s="37">
        <f t="shared" si="119"/>
        <v>211.82205197194764</v>
      </c>
    </row>
    <row r="460" spans="1:31" x14ac:dyDescent="0.2">
      <c r="A460" s="9" t="s">
        <v>71</v>
      </c>
      <c r="B460" s="4" t="s">
        <v>72</v>
      </c>
      <c r="C460" s="37">
        <f>+C31</f>
        <v>99.763644527710895</v>
      </c>
      <c r="D460" s="37">
        <f t="shared" ref="D460:AE460" si="120">+D31</f>
        <v>102.76280076023946</v>
      </c>
      <c r="E460" s="37">
        <f t="shared" si="120"/>
        <v>112.31845588845353</v>
      </c>
      <c r="F460" s="37">
        <f t="shared" si="120"/>
        <v>125.89466671021832</v>
      </c>
      <c r="G460" s="37">
        <f t="shared" si="120"/>
        <v>142.1139745755334</v>
      </c>
      <c r="H460" s="37">
        <f t="shared" si="120"/>
        <v>156.84188157539353</v>
      </c>
      <c r="I460" s="37">
        <f t="shared" si="120"/>
        <v>171.37477935187596</v>
      </c>
      <c r="J460" s="37">
        <f t="shared" si="120"/>
        <v>178.77686680385685</v>
      </c>
      <c r="K460" s="37">
        <f t="shared" si="120"/>
        <v>190.72532108403894</v>
      </c>
      <c r="L460" s="37">
        <f t="shared" si="120"/>
        <v>199.96062424621098</v>
      </c>
      <c r="M460" s="37">
        <f t="shared" si="120"/>
        <v>203.42193314606996</v>
      </c>
      <c r="N460" s="37">
        <f t="shared" si="120"/>
        <v>196.41786679792992</v>
      </c>
      <c r="O460" s="37">
        <f t="shared" si="120"/>
        <v>211.3745209192179</v>
      </c>
      <c r="P460" s="37">
        <f t="shared" si="120"/>
        <v>205.96333660086125</v>
      </c>
      <c r="Q460" s="37">
        <f t="shared" si="120"/>
        <v>203.08514506987112</v>
      </c>
      <c r="R460" s="37">
        <f t="shared" si="120"/>
        <v>227.11447041394374</v>
      </c>
      <c r="S460" s="37">
        <f t="shared" si="120"/>
        <v>231.51317478556217</v>
      </c>
      <c r="T460" s="37">
        <f t="shared" si="120"/>
        <v>242.19782949820771</v>
      </c>
      <c r="U460" s="37">
        <f t="shared" si="120"/>
        <v>264.46255633549384</v>
      </c>
      <c r="V460" s="37">
        <f t="shared" si="120"/>
        <v>274.1795817944012</v>
      </c>
      <c r="W460" s="37">
        <f t="shared" si="120"/>
        <v>281.69325163124529</v>
      </c>
      <c r="X460" s="37">
        <f t="shared" si="120"/>
        <v>299.1184590387432</v>
      </c>
      <c r="Y460" s="37">
        <f t="shared" si="120"/>
        <v>301.3263791988565</v>
      </c>
      <c r="Z460" s="37">
        <f t="shared" si="120"/>
        <v>323.66032690734068</v>
      </c>
      <c r="AA460" s="37">
        <f t="shared" si="120"/>
        <v>305.22800604757771</v>
      </c>
      <c r="AB460" s="37">
        <f t="shared" si="120"/>
        <v>344.38444216510959</v>
      </c>
      <c r="AC460" s="37">
        <f t="shared" si="120"/>
        <v>370.51016835903619</v>
      </c>
      <c r="AD460" s="37">
        <f t="shared" si="120"/>
        <v>388.17571987102264</v>
      </c>
      <c r="AE460" s="37">
        <f t="shared" si="120"/>
        <v>425.00802326420671</v>
      </c>
    </row>
    <row r="461" spans="1:31" x14ac:dyDescent="0.2">
      <c r="A461" s="8" t="s">
        <v>115</v>
      </c>
      <c r="B461" s="4" t="s">
        <v>116</v>
      </c>
      <c r="C461" s="37">
        <f>+C53</f>
        <v>43.04438872419081</v>
      </c>
      <c r="D461" s="37">
        <f t="shared" ref="D461:AE461" si="121">+D53</f>
        <v>49.098754046968551</v>
      </c>
      <c r="E461" s="37">
        <f t="shared" si="121"/>
        <v>55.867799535573468</v>
      </c>
      <c r="F461" s="37">
        <f t="shared" si="121"/>
        <v>58.504005175099479</v>
      </c>
      <c r="G461" s="37">
        <f t="shared" si="121"/>
        <v>62.256348841883799</v>
      </c>
      <c r="H461" s="37">
        <f t="shared" si="121"/>
        <v>58.694091803824108</v>
      </c>
      <c r="I461" s="37">
        <f t="shared" si="121"/>
        <v>66.152197235916418</v>
      </c>
      <c r="J461" s="37">
        <f t="shared" si="121"/>
        <v>81.979786218296212</v>
      </c>
      <c r="K461" s="37">
        <f t="shared" si="121"/>
        <v>66.390655150099633</v>
      </c>
      <c r="L461" s="37">
        <f t="shared" si="121"/>
        <v>64.564691262647813</v>
      </c>
      <c r="M461" s="37">
        <f t="shared" si="121"/>
        <v>77.040640733759759</v>
      </c>
      <c r="N461" s="37">
        <f t="shared" si="121"/>
        <v>74.890440094744505</v>
      </c>
      <c r="O461" s="37">
        <f t="shared" si="121"/>
        <v>76.958862748632299</v>
      </c>
      <c r="P461" s="37">
        <f t="shared" si="121"/>
        <v>65.760302997365841</v>
      </c>
      <c r="Q461" s="37">
        <f t="shared" si="121"/>
        <v>81.99897034620119</v>
      </c>
      <c r="R461" s="37">
        <f t="shared" si="121"/>
        <v>70.590979312961551</v>
      </c>
      <c r="S461" s="37">
        <f t="shared" si="121"/>
        <v>63.890390826774478</v>
      </c>
      <c r="T461" s="37">
        <f t="shared" si="121"/>
        <v>67.77500429349324</v>
      </c>
      <c r="U461" s="37">
        <f t="shared" si="121"/>
        <v>72.88102076374156</v>
      </c>
      <c r="V461" s="37">
        <f t="shared" si="121"/>
        <v>75.849230634827677</v>
      </c>
      <c r="W461" s="37">
        <f t="shared" si="121"/>
        <v>102.90085615824816</v>
      </c>
      <c r="X461" s="37">
        <f t="shared" si="121"/>
        <v>108.74873616993929</v>
      </c>
      <c r="Y461" s="37">
        <f t="shared" si="121"/>
        <v>94.739346065201161</v>
      </c>
      <c r="Z461" s="37">
        <f t="shared" si="121"/>
        <v>79.833730827765265</v>
      </c>
      <c r="AA461" s="37">
        <f t="shared" si="121"/>
        <v>77.21086284282066</v>
      </c>
      <c r="AB461" s="37">
        <f t="shared" si="121"/>
        <v>68.751014326101085</v>
      </c>
      <c r="AC461" s="37">
        <f t="shared" si="121"/>
        <v>89.280141682209376</v>
      </c>
      <c r="AD461" s="37">
        <f t="shared" si="121"/>
        <v>104.56890899987283</v>
      </c>
      <c r="AE461" s="37">
        <f t="shared" si="121"/>
        <v>107.23136374726926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2">+D60</f>
        <v>0</v>
      </c>
      <c r="E462" s="37">
        <f t="shared" si="122"/>
        <v>0</v>
      </c>
      <c r="F462" s="37">
        <f t="shared" si="122"/>
        <v>0</v>
      </c>
      <c r="G462" s="37">
        <f t="shared" si="122"/>
        <v>0</v>
      </c>
      <c r="H462" s="37">
        <f t="shared" si="122"/>
        <v>0</v>
      </c>
      <c r="I462" s="37">
        <f t="shared" si="122"/>
        <v>0</v>
      </c>
      <c r="J462" s="37">
        <f t="shared" si="122"/>
        <v>0</v>
      </c>
      <c r="K462" s="37">
        <f t="shared" si="122"/>
        <v>0</v>
      </c>
      <c r="L462" s="37">
        <f t="shared" si="122"/>
        <v>0</v>
      </c>
      <c r="M462" s="37">
        <f t="shared" si="122"/>
        <v>0</v>
      </c>
      <c r="N462" s="37">
        <f t="shared" si="122"/>
        <v>0</v>
      </c>
      <c r="O462" s="37">
        <f t="shared" si="122"/>
        <v>0</v>
      </c>
      <c r="P462" s="37">
        <f t="shared" si="122"/>
        <v>0</v>
      </c>
      <c r="Q462" s="37">
        <f t="shared" si="122"/>
        <v>0</v>
      </c>
      <c r="R462" s="37">
        <f t="shared" si="122"/>
        <v>0</v>
      </c>
      <c r="S462" s="37">
        <f t="shared" si="122"/>
        <v>0</v>
      </c>
      <c r="T462" s="37">
        <f t="shared" si="122"/>
        <v>0</v>
      </c>
      <c r="U462" s="37">
        <f t="shared" si="122"/>
        <v>0</v>
      </c>
      <c r="V462" s="37">
        <f t="shared" si="122"/>
        <v>0</v>
      </c>
      <c r="W462" s="37">
        <f t="shared" si="122"/>
        <v>0.11033126340227814</v>
      </c>
      <c r="X462" s="37">
        <f t="shared" si="122"/>
        <v>0.11698938820045535</v>
      </c>
      <c r="Y462" s="37">
        <f t="shared" si="122"/>
        <v>0.71213918404568199</v>
      </c>
      <c r="Z462" s="37">
        <f t="shared" si="122"/>
        <v>0.57875243655874076</v>
      </c>
      <c r="AA462" s="37">
        <f t="shared" si="122"/>
        <v>0.65581643811238088</v>
      </c>
      <c r="AB462" s="37">
        <f t="shared" si="122"/>
        <v>0.48947467459208782</v>
      </c>
      <c r="AC462" s="37">
        <f t="shared" si="122"/>
        <v>3.9128387869582178E-2</v>
      </c>
      <c r="AD462" s="37">
        <f t="shared" si="122"/>
        <v>9.327693770325178E-2</v>
      </c>
      <c r="AE462" s="37">
        <f t="shared" si="122"/>
        <v>3.6767721578296983E-2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23">+D464+D465+D466</f>
        <v>0</v>
      </c>
      <c r="E463" s="21">
        <f t="shared" si="123"/>
        <v>0</v>
      </c>
      <c r="F463" s="21">
        <f t="shared" si="123"/>
        <v>0</v>
      </c>
      <c r="G463" s="21">
        <f t="shared" si="123"/>
        <v>0</v>
      </c>
      <c r="H463" s="21">
        <f t="shared" si="123"/>
        <v>0</v>
      </c>
      <c r="I463" s="21">
        <f t="shared" si="123"/>
        <v>0</v>
      </c>
      <c r="J463" s="21">
        <f t="shared" si="123"/>
        <v>0</v>
      </c>
      <c r="K463" s="21">
        <f t="shared" si="123"/>
        <v>0</v>
      </c>
      <c r="L463" s="21">
        <f t="shared" si="123"/>
        <v>0</v>
      </c>
      <c r="M463" s="21">
        <f t="shared" si="123"/>
        <v>0</v>
      </c>
      <c r="N463" s="21">
        <f t="shared" si="123"/>
        <v>0</v>
      </c>
      <c r="O463" s="21">
        <f t="shared" si="123"/>
        <v>0</v>
      </c>
      <c r="P463" s="21">
        <f t="shared" si="123"/>
        <v>0</v>
      </c>
      <c r="Q463" s="21">
        <f t="shared" si="123"/>
        <v>0</v>
      </c>
      <c r="R463" s="21">
        <f t="shared" si="123"/>
        <v>0</v>
      </c>
      <c r="S463" s="21">
        <f t="shared" si="123"/>
        <v>0</v>
      </c>
      <c r="T463" s="21">
        <f t="shared" si="123"/>
        <v>0</v>
      </c>
      <c r="U463" s="21">
        <f t="shared" si="123"/>
        <v>0</v>
      </c>
      <c r="V463" s="21">
        <f t="shared" si="123"/>
        <v>0</v>
      </c>
      <c r="W463" s="21">
        <f t="shared" si="123"/>
        <v>0</v>
      </c>
      <c r="X463" s="21">
        <f t="shared" si="123"/>
        <v>0</v>
      </c>
      <c r="Y463" s="21">
        <f t="shared" si="123"/>
        <v>0</v>
      </c>
      <c r="Z463" s="21">
        <f t="shared" si="123"/>
        <v>0</v>
      </c>
      <c r="AA463" s="21">
        <f t="shared" si="123"/>
        <v>0</v>
      </c>
      <c r="AB463" s="21">
        <f t="shared" si="123"/>
        <v>0</v>
      </c>
      <c r="AC463" s="21">
        <f t="shared" si="123"/>
        <v>0</v>
      </c>
      <c r="AD463" s="21">
        <f t="shared" si="123"/>
        <v>0</v>
      </c>
      <c r="AE463" s="21">
        <f t="shared" si="12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4">+D68</f>
        <v>0</v>
      </c>
      <c r="E464" s="37">
        <f t="shared" si="124"/>
        <v>0</v>
      </c>
      <c r="F464" s="37">
        <f t="shared" si="124"/>
        <v>0</v>
      </c>
      <c r="G464" s="37">
        <f t="shared" si="124"/>
        <v>0</v>
      </c>
      <c r="H464" s="37">
        <f t="shared" si="124"/>
        <v>0</v>
      </c>
      <c r="I464" s="37">
        <f t="shared" si="124"/>
        <v>0</v>
      </c>
      <c r="J464" s="37">
        <f t="shared" si="124"/>
        <v>0</v>
      </c>
      <c r="K464" s="37">
        <f t="shared" si="124"/>
        <v>0</v>
      </c>
      <c r="L464" s="37">
        <f t="shared" si="124"/>
        <v>0</v>
      </c>
      <c r="M464" s="37">
        <f t="shared" si="124"/>
        <v>0</v>
      </c>
      <c r="N464" s="37">
        <f t="shared" si="124"/>
        <v>0</v>
      </c>
      <c r="O464" s="37">
        <f t="shared" si="124"/>
        <v>0</v>
      </c>
      <c r="P464" s="37">
        <f t="shared" si="124"/>
        <v>0</v>
      </c>
      <c r="Q464" s="37">
        <f t="shared" si="124"/>
        <v>0</v>
      </c>
      <c r="R464" s="37">
        <f t="shared" si="124"/>
        <v>0</v>
      </c>
      <c r="S464" s="37">
        <f t="shared" si="124"/>
        <v>0</v>
      </c>
      <c r="T464" s="37">
        <f t="shared" si="124"/>
        <v>0</v>
      </c>
      <c r="U464" s="37">
        <f t="shared" si="124"/>
        <v>0</v>
      </c>
      <c r="V464" s="37">
        <f t="shared" si="124"/>
        <v>0</v>
      </c>
      <c r="W464" s="37">
        <f t="shared" si="124"/>
        <v>0</v>
      </c>
      <c r="X464" s="37">
        <f t="shared" si="124"/>
        <v>0</v>
      </c>
      <c r="Y464" s="37">
        <f t="shared" si="124"/>
        <v>0</v>
      </c>
      <c r="Z464" s="37">
        <f t="shared" si="124"/>
        <v>0</v>
      </c>
      <c r="AA464" s="37">
        <f t="shared" si="124"/>
        <v>0</v>
      </c>
      <c r="AB464" s="37">
        <f t="shared" si="124"/>
        <v>0</v>
      </c>
      <c r="AC464" s="37">
        <f t="shared" si="124"/>
        <v>0</v>
      </c>
      <c r="AD464" s="37">
        <f t="shared" si="124"/>
        <v>0</v>
      </c>
      <c r="AE464" s="37">
        <f t="shared" si="12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5">+D80</f>
        <v>0</v>
      </c>
      <c r="E465" s="37">
        <f t="shared" si="125"/>
        <v>0</v>
      </c>
      <c r="F465" s="37">
        <f t="shared" si="125"/>
        <v>0</v>
      </c>
      <c r="G465" s="37">
        <f t="shared" si="125"/>
        <v>0</v>
      </c>
      <c r="H465" s="37">
        <f t="shared" si="125"/>
        <v>0</v>
      </c>
      <c r="I465" s="37">
        <f t="shared" si="125"/>
        <v>0</v>
      </c>
      <c r="J465" s="37">
        <f t="shared" si="125"/>
        <v>0</v>
      </c>
      <c r="K465" s="37">
        <f t="shared" si="125"/>
        <v>0</v>
      </c>
      <c r="L465" s="37">
        <f t="shared" si="125"/>
        <v>0</v>
      </c>
      <c r="M465" s="37">
        <f t="shared" si="125"/>
        <v>0</v>
      </c>
      <c r="N465" s="37">
        <f t="shared" si="125"/>
        <v>0</v>
      </c>
      <c r="O465" s="37">
        <f t="shared" si="125"/>
        <v>0</v>
      </c>
      <c r="P465" s="37">
        <f t="shared" si="125"/>
        <v>0</v>
      </c>
      <c r="Q465" s="37">
        <f t="shared" si="125"/>
        <v>0</v>
      </c>
      <c r="R465" s="37">
        <f t="shared" si="125"/>
        <v>0</v>
      </c>
      <c r="S465" s="37">
        <f t="shared" si="125"/>
        <v>0</v>
      </c>
      <c r="T465" s="37">
        <f t="shared" si="125"/>
        <v>0</v>
      </c>
      <c r="U465" s="37">
        <f t="shared" si="125"/>
        <v>0</v>
      </c>
      <c r="V465" s="37">
        <f t="shared" si="125"/>
        <v>0</v>
      </c>
      <c r="W465" s="37">
        <f t="shared" si="125"/>
        <v>0</v>
      </c>
      <c r="X465" s="37">
        <f t="shared" si="125"/>
        <v>0</v>
      </c>
      <c r="Y465" s="37">
        <f t="shared" si="125"/>
        <v>0</v>
      </c>
      <c r="Z465" s="37">
        <f t="shared" si="125"/>
        <v>0</v>
      </c>
      <c r="AA465" s="37">
        <f t="shared" si="125"/>
        <v>0</v>
      </c>
      <c r="AB465" s="37">
        <f t="shared" si="125"/>
        <v>0</v>
      </c>
      <c r="AC465" s="37">
        <f t="shared" si="125"/>
        <v>0</v>
      </c>
      <c r="AD465" s="37">
        <f t="shared" si="125"/>
        <v>0</v>
      </c>
      <c r="AE465" s="37">
        <f t="shared" si="12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6">+D102</f>
        <v>0</v>
      </c>
      <c r="E466" s="37">
        <f t="shared" si="126"/>
        <v>0</v>
      </c>
      <c r="F466" s="37">
        <f t="shared" si="126"/>
        <v>0</v>
      </c>
      <c r="G466" s="37">
        <f t="shared" si="126"/>
        <v>0</v>
      </c>
      <c r="H466" s="37">
        <f t="shared" si="126"/>
        <v>0</v>
      </c>
      <c r="I466" s="37">
        <f t="shared" si="126"/>
        <v>0</v>
      </c>
      <c r="J466" s="37">
        <f t="shared" si="126"/>
        <v>0</v>
      </c>
      <c r="K466" s="37">
        <f t="shared" si="126"/>
        <v>0</v>
      </c>
      <c r="L466" s="37">
        <f t="shared" si="126"/>
        <v>0</v>
      </c>
      <c r="M466" s="37">
        <f t="shared" si="126"/>
        <v>0</v>
      </c>
      <c r="N466" s="37">
        <f t="shared" si="126"/>
        <v>0</v>
      </c>
      <c r="O466" s="37">
        <f t="shared" si="126"/>
        <v>0</v>
      </c>
      <c r="P466" s="37">
        <f t="shared" si="126"/>
        <v>0</v>
      </c>
      <c r="Q466" s="37">
        <f t="shared" si="126"/>
        <v>0</v>
      </c>
      <c r="R466" s="37">
        <f t="shared" si="126"/>
        <v>0</v>
      </c>
      <c r="S466" s="37">
        <f t="shared" si="126"/>
        <v>0</v>
      </c>
      <c r="T466" s="37">
        <f t="shared" si="126"/>
        <v>0</v>
      </c>
      <c r="U466" s="37">
        <f t="shared" si="126"/>
        <v>0</v>
      </c>
      <c r="V466" s="37">
        <f t="shared" si="126"/>
        <v>0</v>
      </c>
      <c r="W466" s="37">
        <f t="shared" si="126"/>
        <v>0</v>
      </c>
      <c r="X466" s="37">
        <f t="shared" si="126"/>
        <v>0</v>
      </c>
      <c r="Y466" s="37">
        <f t="shared" si="126"/>
        <v>0</v>
      </c>
      <c r="Z466" s="37">
        <f t="shared" si="126"/>
        <v>0</v>
      </c>
      <c r="AA466" s="37">
        <f t="shared" si="126"/>
        <v>0</v>
      </c>
      <c r="AB466" s="37">
        <f t="shared" si="126"/>
        <v>0</v>
      </c>
      <c r="AC466" s="37">
        <f t="shared" si="126"/>
        <v>0</v>
      </c>
      <c r="AD466" s="37">
        <f t="shared" si="126"/>
        <v>0</v>
      </c>
      <c r="AE466" s="37">
        <f t="shared" si="12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7">+D468+D469+D470</f>
        <v>0</v>
      </c>
      <c r="E467" s="21">
        <f t="shared" si="127"/>
        <v>0</v>
      </c>
      <c r="F467" s="21">
        <f t="shared" si="127"/>
        <v>0</v>
      </c>
      <c r="G467" s="21">
        <f t="shared" si="127"/>
        <v>0</v>
      </c>
      <c r="H467" s="21">
        <f t="shared" si="127"/>
        <v>0</v>
      </c>
      <c r="I467" s="21">
        <f t="shared" si="127"/>
        <v>0</v>
      </c>
      <c r="J467" s="21">
        <f t="shared" si="127"/>
        <v>0</v>
      </c>
      <c r="K467" s="21">
        <f t="shared" si="127"/>
        <v>0</v>
      </c>
      <c r="L467" s="21">
        <f t="shared" si="127"/>
        <v>0</v>
      </c>
      <c r="M467" s="21">
        <f t="shared" si="127"/>
        <v>0</v>
      </c>
      <c r="N467" s="21">
        <f t="shared" si="127"/>
        <v>0</v>
      </c>
      <c r="O467" s="21">
        <f t="shared" si="127"/>
        <v>0</v>
      </c>
      <c r="P467" s="21">
        <f t="shared" si="127"/>
        <v>0</v>
      </c>
      <c r="Q467" s="21">
        <f t="shared" si="127"/>
        <v>0</v>
      </c>
      <c r="R467" s="21">
        <f t="shared" si="127"/>
        <v>0</v>
      </c>
      <c r="S467" s="21">
        <f t="shared" si="127"/>
        <v>0</v>
      </c>
      <c r="T467" s="21">
        <f t="shared" si="127"/>
        <v>0</v>
      </c>
      <c r="U467" s="21">
        <f t="shared" si="127"/>
        <v>0</v>
      </c>
      <c r="V467" s="21">
        <f t="shared" si="127"/>
        <v>0</v>
      </c>
      <c r="W467" s="21">
        <f t="shared" si="127"/>
        <v>0</v>
      </c>
      <c r="X467" s="21">
        <f t="shared" si="127"/>
        <v>0</v>
      </c>
      <c r="Y467" s="21">
        <f t="shared" si="127"/>
        <v>0</v>
      </c>
      <c r="Z467" s="21">
        <f t="shared" si="127"/>
        <v>0</v>
      </c>
      <c r="AA467" s="21">
        <f t="shared" si="127"/>
        <v>0</v>
      </c>
      <c r="AB467" s="21">
        <f t="shared" si="127"/>
        <v>0</v>
      </c>
      <c r="AC467" s="21">
        <f t="shared" si="127"/>
        <v>0</v>
      </c>
      <c r="AD467" s="21">
        <f t="shared" si="127"/>
        <v>0</v>
      </c>
      <c r="AE467" s="21">
        <f t="shared" si="12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8">+D103</f>
        <v>0</v>
      </c>
      <c r="E468" s="37">
        <f t="shared" si="128"/>
        <v>0</v>
      </c>
      <c r="F468" s="37">
        <f t="shared" si="128"/>
        <v>0</v>
      </c>
      <c r="G468" s="37">
        <f t="shared" si="128"/>
        <v>0</v>
      </c>
      <c r="H468" s="37">
        <f t="shared" si="128"/>
        <v>0</v>
      </c>
      <c r="I468" s="37">
        <f t="shared" si="128"/>
        <v>0</v>
      </c>
      <c r="J468" s="37">
        <f t="shared" si="128"/>
        <v>0</v>
      </c>
      <c r="K468" s="37">
        <f t="shared" si="128"/>
        <v>0</v>
      </c>
      <c r="L468" s="37">
        <f t="shared" si="128"/>
        <v>0</v>
      </c>
      <c r="M468" s="37">
        <f t="shared" si="128"/>
        <v>0</v>
      </c>
      <c r="N468" s="37">
        <f t="shared" si="128"/>
        <v>0</v>
      </c>
      <c r="O468" s="37">
        <f t="shared" si="128"/>
        <v>0</v>
      </c>
      <c r="P468" s="37">
        <f t="shared" si="128"/>
        <v>0</v>
      </c>
      <c r="Q468" s="37">
        <f t="shared" si="128"/>
        <v>0</v>
      </c>
      <c r="R468" s="37">
        <f t="shared" si="128"/>
        <v>0</v>
      </c>
      <c r="S468" s="37">
        <f t="shared" si="128"/>
        <v>0</v>
      </c>
      <c r="T468" s="37">
        <f t="shared" si="128"/>
        <v>0</v>
      </c>
      <c r="U468" s="37">
        <f t="shared" si="128"/>
        <v>0</v>
      </c>
      <c r="V468" s="37">
        <f t="shared" si="128"/>
        <v>0</v>
      </c>
      <c r="W468" s="37">
        <f t="shared" si="128"/>
        <v>0</v>
      </c>
      <c r="X468" s="37">
        <f t="shared" si="128"/>
        <v>0</v>
      </c>
      <c r="Y468" s="37">
        <f t="shared" si="128"/>
        <v>0</v>
      </c>
      <c r="Z468" s="37">
        <f t="shared" si="128"/>
        <v>0</v>
      </c>
      <c r="AA468" s="37">
        <f t="shared" si="128"/>
        <v>0</v>
      </c>
      <c r="AB468" s="37">
        <f t="shared" si="128"/>
        <v>0</v>
      </c>
      <c r="AC468" s="37">
        <f t="shared" si="128"/>
        <v>0</v>
      </c>
      <c r="AD468" s="37">
        <f t="shared" si="128"/>
        <v>0</v>
      </c>
      <c r="AE468" s="37">
        <f t="shared" si="12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9">+D107</f>
        <v>0</v>
      </c>
      <c r="E469" s="37">
        <f t="shared" si="129"/>
        <v>0</v>
      </c>
      <c r="F469" s="37">
        <f t="shared" si="129"/>
        <v>0</v>
      </c>
      <c r="G469" s="37">
        <f t="shared" si="129"/>
        <v>0</v>
      </c>
      <c r="H469" s="37">
        <f t="shared" si="129"/>
        <v>0</v>
      </c>
      <c r="I469" s="37">
        <f t="shared" si="129"/>
        <v>0</v>
      </c>
      <c r="J469" s="37">
        <f t="shared" si="129"/>
        <v>0</v>
      </c>
      <c r="K469" s="37">
        <f t="shared" si="129"/>
        <v>0</v>
      </c>
      <c r="L469" s="37">
        <f t="shared" si="129"/>
        <v>0</v>
      </c>
      <c r="M469" s="37">
        <f t="shared" si="129"/>
        <v>0</v>
      </c>
      <c r="N469" s="37">
        <f t="shared" si="129"/>
        <v>0</v>
      </c>
      <c r="O469" s="37">
        <f t="shared" si="129"/>
        <v>0</v>
      </c>
      <c r="P469" s="37">
        <f t="shared" si="129"/>
        <v>0</v>
      </c>
      <c r="Q469" s="37">
        <f t="shared" si="129"/>
        <v>0</v>
      </c>
      <c r="R469" s="37">
        <f t="shared" si="129"/>
        <v>0</v>
      </c>
      <c r="S469" s="37">
        <f t="shared" si="129"/>
        <v>0</v>
      </c>
      <c r="T469" s="37">
        <f t="shared" si="129"/>
        <v>0</v>
      </c>
      <c r="U469" s="37">
        <f t="shared" si="129"/>
        <v>0</v>
      </c>
      <c r="V469" s="37">
        <f t="shared" si="129"/>
        <v>0</v>
      </c>
      <c r="W469" s="37">
        <f t="shared" si="129"/>
        <v>0</v>
      </c>
      <c r="X469" s="37">
        <f t="shared" si="129"/>
        <v>0</v>
      </c>
      <c r="Y469" s="37">
        <f t="shared" si="129"/>
        <v>0</v>
      </c>
      <c r="Z469" s="37">
        <f t="shared" si="129"/>
        <v>0</v>
      </c>
      <c r="AA469" s="37">
        <f t="shared" si="129"/>
        <v>0</v>
      </c>
      <c r="AB469" s="37">
        <f t="shared" si="129"/>
        <v>0</v>
      </c>
      <c r="AC469" s="37">
        <f t="shared" si="129"/>
        <v>0</v>
      </c>
      <c r="AD469" s="37">
        <f t="shared" si="129"/>
        <v>0</v>
      </c>
      <c r="AE469" s="37">
        <f t="shared" si="12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30">+D110</f>
        <v>0</v>
      </c>
      <c r="E470" s="37">
        <f t="shared" si="130"/>
        <v>0</v>
      </c>
      <c r="F470" s="37">
        <f t="shared" si="130"/>
        <v>0</v>
      </c>
      <c r="G470" s="37">
        <f t="shared" si="130"/>
        <v>0</v>
      </c>
      <c r="H470" s="37">
        <f t="shared" si="130"/>
        <v>0</v>
      </c>
      <c r="I470" s="37">
        <f t="shared" si="130"/>
        <v>0</v>
      </c>
      <c r="J470" s="37">
        <f t="shared" si="130"/>
        <v>0</v>
      </c>
      <c r="K470" s="37">
        <f t="shared" si="130"/>
        <v>0</v>
      </c>
      <c r="L470" s="37">
        <f t="shared" si="130"/>
        <v>0</v>
      </c>
      <c r="M470" s="37">
        <f t="shared" si="130"/>
        <v>0</v>
      </c>
      <c r="N470" s="37">
        <f t="shared" si="130"/>
        <v>0</v>
      </c>
      <c r="O470" s="37">
        <f t="shared" si="130"/>
        <v>0</v>
      </c>
      <c r="P470" s="37">
        <f t="shared" si="130"/>
        <v>0</v>
      </c>
      <c r="Q470" s="37">
        <f t="shared" si="130"/>
        <v>0</v>
      </c>
      <c r="R470" s="37">
        <f t="shared" si="130"/>
        <v>0</v>
      </c>
      <c r="S470" s="37">
        <f t="shared" si="130"/>
        <v>0</v>
      </c>
      <c r="T470" s="37">
        <f t="shared" si="130"/>
        <v>0</v>
      </c>
      <c r="U470" s="37">
        <f t="shared" si="130"/>
        <v>0</v>
      </c>
      <c r="V470" s="37">
        <f t="shared" si="130"/>
        <v>0</v>
      </c>
      <c r="W470" s="37">
        <f t="shared" si="130"/>
        <v>0</v>
      </c>
      <c r="X470" s="37">
        <f t="shared" si="130"/>
        <v>0</v>
      </c>
      <c r="Y470" s="37">
        <f t="shared" si="130"/>
        <v>0</v>
      </c>
      <c r="Z470" s="37">
        <f t="shared" si="130"/>
        <v>0</v>
      </c>
      <c r="AA470" s="37">
        <f t="shared" si="130"/>
        <v>0</v>
      </c>
      <c r="AB470" s="37">
        <f t="shared" si="130"/>
        <v>0</v>
      </c>
      <c r="AC470" s="37">
        <f t="shared" si="130"/>
        <v>0</v>
      </c>
      <c r="AD470" s="37">
        <f t="shared" si="130"/>
        <v>0</v>
      </c>
      <c r="AE470" s="37">
        <f t="shared" si="13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0.49510177698244207</v>
      </c>
      <c r="D471" s="28">
        <f t="shared" ref="D471:AE471" si="131">+D472+D478+D489+D497+D502+D508+D515+D520</f>
        <v>0.49339142314925133</v>
      </c>
      <c r="E471" s="28">
        <f t="shared" si="131"/>
        <v>0.51878397807858001</v>
      </c>
      <c r="F471" s="28">
        <f t="shared" si="131"/>
        <v>0.52139821684435739</v>
      </c>
      <c r="G471" s="28">
        <f t="shared" si="131"/>
        <v>0.54478541061662233</v>
      </c>
      <c r="H471" s="28">
        <f t="shared" si="131"/>
        <v>0.55324769310732091</v>
      </c>
      <c r="I471" s="28">
        <f t="shared" si="131"/>
        <v>0.57569508191581475</v>
      </c>
      <c r="J471" s="28">
        <f t="shared" si="131"/>
        <v>0.58449804427924557</v>
      </c>
      <c r="K471" s="28">
        <f t="shared" si="131"/>
        <v>0.58861375067183563</v>
      </c>
      <c r="L471" s="28">
        <f t="shared" si="131"/>
        <v>0.54251612952830575</v>
      </c>
      <c r="M471" s="28">
        <f t="shared" si="131"/>
        <v>0.61743933422217612</v>
      </c>
      <c r="N471" s="28">
        <f t="shared" si="131"/>
        <v>0.63062893348855242</v>
      </c>
      <c r="O471" s="28">
        <f t="shared" si="131"/>
        <v>0.67413022476026141</v>
      </c>
      <c r="P471" s="28">
        <f t="shared" si="131"/>
        <v>0.66315977093458467</v>
      </c>
      <c r="Q471" s="28">
        <f t="shared" si="131"/>
        <v>0.68540233469377587</v>
      </c>
      <c r="R471" s="28">
        <f t="shared" si="131"/>
        <v>0.75089132642914369</v>
      </c>
      <c r="S471" s="28">
        <f t="shared" si="131"/>
        <v>0.79455041482680255</v>
      </c>
      <c r="T471" s="28">
        <f t="shared" si="131"/>
        <v>0.80960014123528246</v>
      </c>
      <c r="U471" s="28">
        <f t="shared" si="131"/>
        <v>0.88302829817241635</v>
      </c>
      <c r="V471" s="28">
        <f t="shared" si="131"/>
        <v>0.90538709009078855</v>
      </c>
      <c r="W471" s="28">
        <f t="shared" si="131"/>
        <v>1.0003510687306505</v>
      </c>
      <c r="X471" s="28">
        <f t="shared" si="131"/>
        <v>1.1780999049097043</v>
      </c>
      <c r="Y471" s="28">
        <f t="shared" si="131"/>
        <v>1.2044984891455717</v>
      </c>
      <c r="Z471" s="28">
        <f t="shared" si="131"/>
        <v>1.2437149328065169</v>
      </c>
      <c r="AA471" s="28">
        <f t="shared" si="131"/>
        <v>1.2272792581585643</v>
      </c>
      <c r="AB471" s="28">
        <f t="shared" si="131"/>
        <v>1.2863556654271118</v>
      </c>
      <c r="AC471" s="28">
        <f t="shared" si="131"/>
        <v>1.4987801906096481</v>
      </c>
      <c r="AD471" s="28">
        <f t="shared" si="131"/>
        <v>1.540295755777956</v>
      </c>
      <c r="AE471" s="28">
        <f t="shared" si="131"/>
        <v>1.7104413770114959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32">+D473+D474+D475+D476+D477</f>
        <v>0</v>
      </c>
      <c r="E472" s="21">
        <f t="shared" si="132"/>
        <v>0</v>
      </c>
      <c r="F472" s="21">
        <f t="shared" si="132"/>
        <v>0</v>
      </c>
      <c r="G472" s="21">
        <f t="shared" si="132"/>
        <v>0</v>
      </c>
      <c r="H472" s="21">
        <f t="shared" si="132"/>
        <v>0</v>
      </c>
      <c r="I472" s="21">
        <f t="shared" si="132"/>
        <v>0</v>
      </c>
      <c r="J472" s="21">
        <f t="shared" si="132"/>
        <v>0</v>
      </c>
      <c r="K472" s="21">
        <f t="shared" si="132"/>
        <v>0</v>
      </c>
      <c r="L472" s="21">
        <f t="shared" si="132"/>
        <v>0</v>
      </c>
      <c r="M472" s="21">
        <f t="shared" si="132"/>
        <v>0</v>
      </c>
      <c r="N472" s="21">
        <f t="shared" si="132"/>
        <v>0</v>
      </c>
      <c r="O472" s="21">
        <f t="shared" si="132"/>
        <v>0</v>
      </c>
      <c r="P472" s="21">
        <f t="shared" si="132"/>
        <v>0</v>
      </c>
      <c r="Q472" s="21">
        <f t="shared" si="132"/>
        <v>0</v>
      </c>
      <c r="R472" s="21">
        <f t="shared" si="132"/>
        <v>0</v>
      </c>
      <c r="S472" s="21">
        <f t="shared" si="132"/>
        <v>0</v>
      </c>
      <c r="T472" s="21">
        <f t="shared" si="132"/>
        <v>0</v>
      </c>
      <c r="U472" s="21">
        <f t="shared" si="132"/>
        <v>0</v>
      </c>
      <c r="V472" s="21">
        <f t="shared" si="132"/>
        <v>0</v>
      </c>
      <c r="W472" s="21">
        <f t="shared" si="132"/>
        <v>0</v>
      </c>
      <c r="X472" s="21">
        <f t="shared" si="132"/>
        <v>0</v>
      </c>
      <c r="Y472" s="21">
        <f t="shared" si="132"/>
        <v>0</v>
      </c>
      <c r="Z472" s="21">
        <f t="shared" si="132"/>
        <v>0</v>
      </c>
      <c r="AA472" s="21">
        <f t="shared" si="132"/>
        <v>0</v>
      </c>
      <c r="AB472" s="21">
        <f t="shared" si="132"/>
        <v>0</v>
      </c>
      <c r="AC472" s="21">
        <f t="shared" si="132"/>
        <v>0</v>
      </c>
      <c r="AD472" s="21">
        <f t="shared" si="132"/>
        <v>0</v>
      </c>
      <c r="AE472" s="21">
        <f t="shared" si="132"/>
        <v>0</v>
      </c>
    </row>
    <row r="473" spans="1:31" x14ac:dyDescent="0.2">
      <c r="A473" s="9" t="s">
        <v>252</v>
      </c>
      <c r="B473" s="4" t="s">
        <v>253</v>
      </c>
      <c r="C473" s="37">
        <f t="shared" ref="C473:R476" si="133">+C113</f>
        <v>0</v>
      </c>
      <c r="D473" s="37">
        <f t="shared" si="133"/>
        <v>0</v>
      </c>
      <c r="E473" s="37">
        <f t="shared" si="133"/>
        <v>0</v>
      </c>
      <c r="F473" s="37">
        <f t="shared" si="133"/>
        <v>0</v>
      </c>
      <c r="G473" s="37">
        <f t="shared" si="133"/>
        <v>0</v>
      </c>
      <c r="H473" s="37">
        <f t="shared" si="133"/>
        <v>0</v>
      </c>
      <c r="I473" s="37">
        <f t="shared" si="133"/>
        <v>0</v>
      </c>
      <c r="J473" s="37">
        <f t="shared" si="133"/>
        <v>0</v>
      </c>
      <c r="K473" s="37">
        <f t="shared" si="133"/>
        <v>0</v>
      </c>
      <c r="L473" s="37">
        <f t="shared" si="133"/>
        <v>0</v>
      </c>
      <c r="M473" s="37">
        <f t="shared" si="133"/>
        <v>0</v>
      </c>
      <c r="N473" s="37">
        <f t="shared" si="133"/>
        <v>0</v>
      </c>
      <c r="O473" s="37">
        <f t="shared" si="133"/>
        <v>0</v>
      </c>
      <c r="P473" s="37">
        <f t="shared" si="133"/>
        <v>0</v>
      </c>
      <c r="Q473" s="37">
        <f t="shared" si="133"/>
        <v>0</v>
      </c>
      <c r="R473" s="37">
        <f t="shared" si="133"/>
        <v>0</v>
      </c>
      <c r="S473" s="37">
        <f t="shared" ref="D473:AE476" si="134">+S113</f>
        <v>0</v>
      </c>
      <c r="T473" s="37">
        <f t="shared" si="134"/>
        <v>0</v>
      </c>
      <c r="U473" s="37">
        <f t="shared" si="134"/>
        <v>0</v>
      </c>
      <c r="V473" s="37">
        <f t="shared" si="134"/>
        <v>0</v>
      </c>
      <c r="W473" s="37">
        <f t="shared" si="134"/>
        <v>0</v>
      </c>
      <c r="X473" s="37">
        <f t="shared" si="134"/>
        <v>0</v>
      </c>
      <c r="Y473" s="37">
        <f t="shared" si="134"/>
        <v>0</v>
      </c>
      <c r="Z473" s="37">
        <f t="shared" si="134"/>
        <v>0</v>
      </c>
      <c r="AA473" s="37">
        <f t="shared" si="134"/>
        <v>0</v>
      </c>
      <c r="AB473" s="37">
        <f t="shared" si="134"/>
        <v>0</v>
      </c>
      <c r="AC473" s="37">
        <f t="shared" si="134"/>
        <v>0</v>
      </c>
      <c r="AD473" s="37">
        <f t="shared" si="134"/>
        <v>0</v>
      </c>
      <c r="AE473" s="37">
        <f t="shared" si="134"/>
        <v>0</v>
      </c>
    </row>
    <row r="474" spans="1:31" x14ac:dyDescent="0.2">
      <c r="A474" s="9" t="s">
        <v>254</v>
      </c>
      <c r="B474" s="4" t="s">
        <v>255</v>
      </c>
      <c r="C474" s="37">
        <f t="shared" si="133"/>
        <v>0</v>
      </c>
      <c r="D474" s="37">
        <f t="shared" si="134"/>
        <v>0</v>
      </c>
      <c r="E474" s="37">
        <f t="shared" si="134"/>
        <v>0</v>
      </c>
      <c r="F474" s="37">
        <f t="shared" si="134"/>
        <v>0</v>
      </c>
      <c r="G474" s="37">
        <f t="shared" si="134"/>
        <v>0</v>
      </c>
      <c r="H474" s="37">
        <f t="shared" si="134"/>
        <v>0</v>
      </c>
      <c r="I474" s="37">
        <f t="shared" si="134"/>
        <v>0</v>
      </c>
      <c r="J474" s="37">
        <f t="shared" si="134"/>
        <v>0</v>
      </c>
      <c r="K474" s="37">
        <f t="shared" si="134"/>
        <v>0</v>
      </c>
      <c r="L474" s="37">
        <f t="shared" si="134"/>
        <v>0</v>
      </c>
      <c r="M474" s="37">
        <f t="shared" si="134"/>
        <v>0</v>
      </c>
      <c r="N474" s="37">
        <f t="shared" si="134"/>
        <v>0</v>
      </c>
      <c r="O474" s="37">
        <f t="shared" si="134"/>
        <v>0</v>
      </c>
      <c r="P474" s="37">
        <f t="shared" si="134"/>
        <v>0</v>
      </c>
      <c r="Q474" s="37">
        <f t="shared" si="134"/>
        <v>0</v>
      </c>
      <c r="R474" s="37">
        <f t="shared" si="134"/>
        <v>0</v>
      </c>
      <c r="S474" s="37">
        <f t="shared" si="134"/>
        <v>0</v>
      </c>
      <c r="T474" s="37">
        <f t="shared" si="134"/>
        <v>0</v>
      </c>
      <c r="U474" s="37">
        <f t="shared" si="134"/>
        <v>0</v>
      </c>
      <c r="V474" s="37">
        <f t="shared" si="134"/>
        <v>0</v>
      </c>
      <c r="W474" s="37">
        <f t="shared" si="134"/>
        <v>0</v>
      </c>
      <c r="X474" s="37">
        <f t="shared" si="134"/>
        <v>0</v>
      </c>
      <c r="Y474" s="37">
        <f t="shared" si="134"/>
        <v>0</v>
      </c>
      <c r="Z474" s="37">
        <f t="shared" si="134"/>
        <v>0</v>
      </c>
      <c r="AA474" s="37">
        <f t="shared" si="134"/>
        <v>0</v>
      </c>
      <c r="AB474" s="37">
        <f t="shared" si="134"/>
        <v>0</v>
      </c>
      <c r="AC474" s="37">
        <f t="shared" si="134"/>
        <v>0</v>
      </c>
      <c r="AD474" s="37">
        <f t="shared" si="134"/>
        <v>0</v>
      </c>
      <c r="AE474" s="37">
        <f t="shared" si="134"/>
        <v>0</v>
      </c>
    </row>
    <row r="475" spans="1:31" x14ac:dyDescent="0.2">
      <c r="A475" s="9" t="s">
        <v>256</v>
      </c>
      <c r="B475" s="4" t="s">
        <v>257</v>
      </c>
      <c r="C475" s="37">
        <f t="shared" si="133"/>
        <v>0</v>
      </c>
      <c r="D475" s="37">
        <f t="shared" si="134"/>
        <v>0</v>
      </c>
      <c r="E475" s="37">
        <f t="shared" si="134"/>
        <v>0</v>
      </c>
      <c r="F475" s="37">
        <f t="shared" si="134"/>
        <v>0</v>
      </c>
      <c r="G475" s="37">
        <f t="shared" si="134"/>
        <v>0</v>
      </c>
      <c r="H475" s="37">
        <f t="shared" si="134"/>
        <v>0</v>
      </c>
      <c r="I475" s="37">
        <f t="shared" si="134"/>
        <v>0</v>
      </c>
      <c r="J475" s="37">
        <f t="shared" si="134"/>
        <v>0</v>
      </c>
      <c r="K475" s="37">
        <f t="shared" si="134"/>
        <v>0</v>
      </c>
      <c r="L475" s="37">
        <f t="shared" si="134"/>
        <v>0</v>
      </c>
      <c r="M475" s="37">
        <f t="shared" si="134"/>
        <v>0</v>
      </c>
      <c r="N475" s="37">
        <f t="shared" si="134"/>
        <v>0</v>
      </c>
      <c r="O475" s="37">
        <f t="shared" si="134"/>
        <v>0</v>
      </c>
      <c r="P475" s="37">
        <f t="shared" si="134"/>
        <v>0</v>
      </c>
      <c r="Q475" s="37">
        <f t="shared" si="134"/>
        <v>0</v>
      </c>
      <c r="R475" s="37">
        <f t="shared" si="134"/>
        <v>0</v>
      </c>
      <c r="S475" s="37">
        <f t="shared" si="134"/>
        <v>0</v>
      </c>
      <c r="T475" s="37">
        <f t="shared" si="134"/>
        <v>0</v>
      </c>
      <c r="U475" s="37">
        <f t="shared" si="134"/>
        <v>0</v>
      </c>
      <c r="V475" s="37">
        <f t="shared" si="134"/>
        <v>0</v>
      </c>
      <c r="W475" s="37">
        <f t="shared" si="134"/>
        <v>0</v>
      </c>
      <c r="X475" s="37">
        <f t="shared" si="134"/>
        <v>0</v>
      </c>
      <c r="Y475" s="37">
        <f t="shared" si="134"/>
        <v>0</v>
      </c>
      <c r="Z475" s="37">
        <f t="shared" si="134"/>
        <v>0</v>
      </c>
      <c r="AA475" s="37">
        <f t="shared" si="134"/>
        <v>0</v>
      </c>
      <c r="AB475" s="37">
        <f t="shared" si="134"/>
        <v>0</v>
      </c>
      <c r="AC475" s="37">
        <f t="shared" si="134"/>
        <v>0</v>
      </c>
      <c r="AD475" s="37">
        <f t="shared" si="134"/>
        <v>0</v>
      </c>
      <c r="AE475" s="37">
        <f t="shared" si="134"/>
        <v>0</v>
      </c>
    </row>
    <row r="476" spans="1:31" x14ac:dyDescent="0.2">
      <c r="A476" s="9" t="s">
        <v>258</v>
      </c>
      <c r="B476" s="4" t="s">
        <v>259</v>
      </c>
      <c r="C476" s="37">
        <f t="shared" si="133"/>
        <v>0</v>
      </c>
      <c r="D476" s="37">
        <f t="shared" si="134"/>
        <v>0</v>
      </c>
      <c r="E476" s="37">
        <f t="shared" si="134"/>
        <v>0</v>
      </c>
      <c r="F476" s="37">
        <f t="shared" si="134"/>
        <v>0</v>
      </c>
      <c r="G476" s="37">
        <f t="shared" si="134"/>
        <v>0</v>
      </c>
      <c r="H476" s="37">
        <f t="shared" si="134"/>
        <v>0</v>
      </c>
      <c r="I476" s="37">
        <f t="shared" si="134"/>
        <v>0</v>
      </c>
      <c r="J476" s="37">
        <f t="shared" si="134"/>
        <v>0</v>
      </c>
      <c r="K476" s="37">
        <f t="shared" si="134"/>
        <v>0</v>
      </c>
      <c r="L476" s="37">
        <f t="shared" si="134"/>
        <v>0</v>
      </c>
      <c r="M476" s="37">
        <f t="shared" si="134"/>
        <v>0</v>
      </c>
      <c r="N476" s="37">
        <f t="shared" si="134"/>
        <v>0</v>
      </c>
      <c r="O476" s="37">
        <f t="shared" si="134"/>
        <v>0</v>
      </c>
      <c r="P476" s="37">
        <f t="shared" si="134"/>
        <v>0</v>
      </c>
      <c r="Q476" s="37">
        <f t="shared" si="134"/>
        <v>0</v>
      </c>
      <c r="R476" s="37">
        <f t="shared" si="134"/>
        <v>0</v>
      </c>
      <c r="S476" s="37">
        <f t="shared" si="134"/>
        <v>0</v>
      </c>
      <c r="T476" s="37">
        <f t="shared" si="134"/>
        <v>0</v>
      </c>
      <c r="U476" s="37">
        <f t="shared" si="134"/>
        <v>0</v>
      </c>
      <c r="V476" s="37">
        <f t="shared" si="134"/>
        <v>0</v>
      </c>
      <c r="W476" s="37">
        <f t="shared" si="134"/>
        <v>0</v>
      </c>
      <c r="X476" s="37">
        <f t="shared" si="134"/>
        <v>0</v>
      </c>
      <c r="Y476" s="37">
        <f t="shared" si="134"/>
        <v>0</v>
      </c>
      <c r="Z476" s="37">
        <f t="shared" si="134"/>
        <v>0</v>
      </c>
      <c r="AA476" s="37">
        <f t="shared" si="134"/>
        <v>0</v>
      </c>
      <c r="AB476" s="37">
        <f t="shared" si="134"/>
        <v>0</v>
      </c>
      <c r="AC476" s="37">
        <f t="shared" si="134"/>
        <v>0</v>
      </c>
      <c r="AD476" s="37">
        <f t="shared" si="134"/>
        <v>0</v>
      </c>
      <c r="AE476" s="37">
        <f t="shared" si="134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5">+D121</f>
        <v>0</v>
      </c>
      <c r="E477" s="37">
        <f t="shared" si="135"/>
        <v>0</v>
      </c>
      <c r="F477" s="37">
        <f t="shared" si="135"/>
        <v>0</v>
      </c>
      <c r="G477" s="37">
        <f t="shared" si="135"/>
        <v>0</v>
      </c>
      <c r="H477" s="37">
        <f t="shared" si="135"/>
        <v>0</v>
      </c>
      <c r="I477" s="37">
        <f t="shared" si="135"/>
        <v>0</v>
      </c>
      <c r="J477" s="37">
        <f t="shared" si="135"/>
        <v>0</v>
      </c>
      <c r="K477" s="37">
        <f t="shared" si="135"/>
        <v>0</v>
      </c>
      <c r="L477" s="37">
        <f t="shared" si="135"/>
        <v>0</v>
      </c>
      <c r="M477" s="37">
        <f t="shared" si="135"/>
        <v>0</v>
      </c>
      <c r="N477" s="37">
        <f t="shared" si="135"/>
        <v>0</v>
      </c>
      <c r="O477" s="37">
        <f t="shared" si="135"/>
        <v>0</v>
      </c>
      <c r="P477" s="37">
        <f t="shared" si="135"/>
        <v>0</v>
      </c>
      <c r="Q477" s="37">
        <f t="shared" si="135"/>
        <v>0</v>
      </c>
      <c r="R477" s="37">
        <f t="shared" si="135"/>
        <v>0</v>
      </c>
      <c r="S477" s="37">
        <f t="shared" si="135"/>
        <v>0</v>
      </c>
      <c r="T477" s="37">
        <f t="shared" si="135"/>
        <v>0</v>
      </c>
      <c r="U477" s="37">
        <f t="shared" si="135"/>
        <v>0</v>
      </c>
      <c r="V477" s="37">
        <f t="shared" si="135"/>
        <v>0</v>
      </c>
      <c r="W477" s="37">
        <f t="shared" si="135"/>
        <v>0</v>
      </c>
      <c r="X477" s="37">
        <f t="shared" si="135"/>
        <v>0</v>
      </c>
      <c r="Y477" s="37">
        <f t="shared" si="135"/>
        <v>0</v>
      </c>
      <c r="Z477" s="37">
        <f t="shared" si="135"/>
        <v>0</v>
      </c>
      <c r="AA477" s="37">
        <f t="shared" si="135"/>
        <v>0</v>
      </c>
      <c r="AB477" s="37">
        <f t="shared" si="135"/>
        <v>0</v>
      </c>
      <c r="AC477" s="37">
        <f t="shared" si="135"/>
        <v>0</v>
      </c>
      <c r="AD477" s="37">
        <f t="shared" si="135"/>
        <v>0</v>
      </c>
      <c r="AE477" s="37">
        <f t="shared" si="135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36">+D479+D483+D484+D485+D486+D488</f>
        <v>0</v>
      </c>
      <c r="E478" s="21">
        <f t="shared" si="136"/>
        <v>0</v>
      </c>
      <c r="F478" s="21">
        <f t="shared" si="136"/>
        <v>0</v>
      </c>
      <c r="G478" s="21">
        <f t="shared" si="136"/>
        <v>0</v>
      </c>
      <c r="H478" s="21">
        <f t="shared" si="136"/>
        <v>0</v>
      </c>
      <c r="I478" s="21">
        <f t="shared" si="136"/>
        <v>0</v>
      </c>
      <c r="J478" s="21">
        <f t="shared" si="136"/>
        <v>0</v>
      </c>
      <c r="K478" s="21">
        <f t="shared" si="136"/>
        <v>0</v>
      </c>
      <c r="L478" s="21">
        <f t="shared" si="136"/>
        <v>0</v>
      </c>
      <c r="M478" s="21">
        <f t="shared" si="136"/>
        <v>0</v>
      </c>
      <c r="N478" s="21">
        <f t="shared" si="136"/>
        <v>0</v>
      </c>
      <c r="O478" s="21">
        <f t="shared" si="136"/>
        <v>0</v>
      </c>
      <c r="P478" s="21">
        <f t="shared" si="136"/>
        <v>0</v>
      </c>
      <c r="Q478" s="21">
        <f t="shared" si="136"/>
        <v>0</v>
      </c>
      <c r="R478" s="21">
        <f t="shared" si="136"/>
        <v>0</v>
      </c>
      <c r="S478" s="21">
        <f t="shared" si="136"/>
        <v>0</v>
      </c>
      <c r="T478" s="21">
        <f t="shared" si="136"/>
        <v>0</v>
      </c>
      <c r="U478" s="21">
        <f t="shared" si="136"/>
        <v>0</v>
      </c>
      <c r="V478" s="21">
        <f t="shared" si="136"/>
        <v>0</v>
      </c>
      <c r="W478" s="21">
        <f t="shared" si="136"/>
        <v>0</v>
      </c>
      <c r="X478" s="21">
        <f t="shared" si="136"/>
        <v>0</v>
      </c>
      <c r="Y478" s="21">
        <f t="shared" si="136"/>
        <v>0</v>
      </c>
      <c r="Z478" s="21">
        <f t="shared" si="136"/>
        <v>0</v>
      </c>
      <c r="AA478" s="21">
        <f t="shared" si="136"/>
        <v>0</v>
      </c>
      <c r="AB478" s="21">
        <f t="shared" si="136"/>
        <v>0</v>
      </c>
      <c r="AC478" s="21">
        <f t="shared" si="136"/>
        <v>0</v>
      </c>
      <c r="AD478" s="21">
        <f t="shared" si="136"/>
        <v>0</v>
      </c>
      <c r="AE478" s="21">
        <f t="shared" si="136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7">+D123</f>
        <v>0</v>
      </c>
      <c r="E479" s="37">
        <f t="shared" si="137"/>
        <v>0</v>
      </c>
      <c r="F479" s="37">
        <f t="shared" si="137"/>
        <v>0</v>
      </c>
      <c r="G479" s="37">
        <f t="shared" si="137"/>
        <v>0</v>
      </c>
      <c r="H479" s="37">
        <f t="shared" si="137"/>
        <v>0</v>
      </c>
      <c r="I479" s="37">
        <f t="shared" si="137"/>
        <v>0</v>
      </c>
      <c r="J479" s="37">
        <f t="shared" si="137"/>
        <v>0</v>
      </c>
      <c r="K479" s="37">
        <f t="shared" si="137"/>
        <v>0</v>
      </c>
      <c r="L479" s="37">
        <f t="shared" si="137"/>
        <v>0</v>
      </c>
      <c r="M479" s="37">
        <f t="shared" si="137"/>
        <v>0</v>
      </c>
      <c r="N479" s="37">
        <f t="shared" si="137"/>
        <v>0</v>
      </c>
      <c r="O479" s="37">
        <f t="shared" si="137"/>
        <v>0</v>
      </c>
      <c r="P479" s="37">
        <f t="shared" si="137"/>
        <v>0</v>
      </c>
      <c r="Q479" s="37">
        <f t="shared" si="137"/>
        <v>0</v>
      </c>
      <c r="R479" s="37">
        <f t="shared" si="137"/>
        <v>0</v>
      </c>
      <c r="S479" s="37">
        <f t="shared" si="137"/>
        <v>0</v>
      </c>
      <c r="T479" s="37">
        <f t="shared" si="137"/>
        <v>0</v>
      </c>
      <c r="U479" s="37">
        <f t="shared" si="137"/>
        <v>0</v>
      </c>
      <c r="V479" s="37">
        <f t="shared" si="137"/>
        <v>0</v>
      </c>
      <c r="W479" s="37">
        <f t="shared" si="137"/>
        <v>0</v>
      </c>
      <c r="X479" s="37">
        <f t="shared" si="137"/>
        <v>0</v>
      </c>
      <c r="Y479" s="37">
        <f t="shared" si="137"/>
        <v>0</v>
      </c>
      <c r="Z479" s="37">
        <f t="shared" si="137"/>
        <v>0</v>
      </c>
      <c r="AA479" s="37">
        <f t="shared" si="137"/>
        <v>0</v>
      </c>
      <c r="AB479" s="37">
        <f t="shared" si="137"/>
        <v>0</v>
      </c>
      <c r="AC479" s="37">
        <f t="shared" si="137"/>
        <v>0</v>
      </c>
      <c r="AD479" s="37">
        <f t="shared" si="137"/>
        <v>0</v>
      </c>
      <c r="AE479" s="37">
        <f t="shared" si="137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8">+D127</f>
        <v>0</v>
      </c>
      <c r="E483" s="37">
        <f t="shared" si="138"/>
        <v>0</v>
      </c>
      <c r="F483" s="37">
        <f t="shared" si="138"/>
        <v>0</v>
      </c>
      <c r="G483" s="37">
        <f t="shared" si="138"/>
        <v>0</v>
      </c>
      <c r="H483" s="37">
        <f t="shared" si="138"/>
        <v>0</v>
      </c>
      <c r="I483" s="37">
        <f t="shared" si="138"/>
        <v>0</v>
      </c>
      <c r="J483" s="37">
        <f t="shared" si="138"/>
        <v>0</v>
      </c>
      <c r="K483" s="37">
        <f t="shared" si="138"/>
        <v>0</v>
      </c>
      <c r="L483" s="37">
        <f t="shared" si="138"/>
        <v>0</v>
      </c>
      <c r="M483" s="37">
        <f t="shared" si="138"/>
        <v>0</v>
      </c>
      <c r="N483" s="37">
        <f t="shared" si="138"/>
        <v>0</v>
      </c>
      <c r="O483" s="37">
        <f t="shared" si="138"/>
        <v>0</v>
      </c>
      <c r="P483" s="37">
        <f t="shared" si="138"/>
        <v>0</v>
      </c>
      <c r="Q483" s="37">
        <f t="shared" si="138"/>
        <v>0</v>
      </c>
      <c r="R483" s="37">
        <f t="shared" si="138"/>
        <v>0</v>
      </c>
      <c r="S483" s="37">
        <f t="shared" si="138"/>
        <v>0</v>
      </c>
      <c r="T483" s="37">
        <f t="shared" si="138"/>
        <v>0</v>
      </c>
      <c r="U483" s="37">
        <f t="shared" si="138"/>
        <v>0</v>
      </c>
      <c r="V483" s="37">
        <f t="shared" si="138"/>
        <v>0</v>
      </c>
      <c r="W483" s="37">
        <f t="shared" si="138"/>
        <v>0</v>
      </c>
      <c r="X483" s="37">
        <f t="shared" si="138"/>
        <v>0</v>
      </c>
      <c r="Y483" s="37">
        <f t="shared" si="138"/>
        <v>0</v>
      </c>
      <c r="Z483" s="37">
        <f t="shared" si="138"/>
        <v>0</v>
      </c>
      <c r="AA483" s="37">
        <f t="shared" si="138"/>
        <v>0</v>
      </c>
      <c r="AB483" s="37">
        <f t="shared" si="138"/>
        <v>0</v>
      </c>
      <c r="AC483" s="37">
        <f t="shared" si="138"/>
        <v>0</v>
      </c>
      <c r="AD483" s="37">
        <f t="shared" si="138"/>
        <v>0</v>
      </c>
      <c r="AE483" s="37">
        <f t="shared" si="138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9">+C128</f>
        <v>0</v>
      </c>
      <c r="D484" s="37">
        <f t="shared" si="139"/>
        <v>0</v>
      </c>
      <c r="E484" s="37">
        <f t="shared" si="139"/>
        <v>0</v>
      </c>
      <c r="F484" s="37">
        <f t="shared" si="139"/>
        <v>0</v>
      </c>
      <c r="G484" s="37">
        <f t="shared" si="139"/>
        <v>0</v>
      </c>
      <c r="H484" s="37">
        <f t="shared" si="139"/>
        <v>0</v>
      </c>
      <c r="I484" s="37">
        <f t="shared" si="139"/>
        <v>0</v>
      </c>
      <c r="J484" s="37">
        <f t="shared" si="139"/>
        <v>0</v>
      </c>
      <c r="K484" s="37">
        <f t="shared" si="139"/>
        <v>0</v>
      </c>
      <c r="L484" s="37">
        <f t="shared" si="139"/>
        <v>0</v>
      </c>
      <c r="M484" s="37">
        <f t="shared" si="139"/>
        <v>0</v>
      </c>
      <c r="N484" s="37">
        <f t="shared" si="139"/>
        <v>0</v>
      </c>
      <c r="O484" s="37">
        <f t="shared" si="139"/>
        <v>0</v>
      </c>
      <c r="P484" s="37">
        <f t="shared" si="139"/>
        <v>0</v>
      </c>
      <c r="Q484" s="37">
        <f t="shared" si="139"/>
        <v>0</v>
      </c>
      <c r="R484" s="37">
        <f t="shared" si="139"/>
        <v>0</v>
      </c>
      <c r="S484" s="37">
        <f t="shared" si="138"/>
        <v>0</v>
      </c>
      <c r="T484" s="37">
        <f t="shared" si="138"/>
        <v>0</v>
      </c>
      <c r="U484" s="37">
        <f t="shared" si="138"/>
        <v>0</v>
      </c>
      <c r="V484" s="37">
        <f t="shared" si="138"/>
        <v>0</v>
      </c>
      <c r="W484" s="37">
        <f t="shared" si="138"/>
        <v>0</v>
      </c>
      <c r="X484" s="37">
        <f t="shared" si="138"/>
        <v>0</v>
      </c>
      <c r="Y484" s="37">
        <f t="shared" si="138"/>
        <v>0</v>
      </c>
      <c r="Z484" s="37">
        <f t="shared" si="138"/>
        <v>0</v>
      </c>
      <c r="AA484" s="37">
        <f t="shared" si="138"/>
        <v>0</v>
      </c>
      <c r="AB484" s="37">
        <f t="shared" si="138"/>
        <v>0</v>
      </c>
      <c r="AC484" s="37">
        <f t="shared" si="138"/>
        <v>0</v>
      </c>
      <c r="AD484" s="37">
        <f t="shared" si="138"/>
        <v>0</v>
      </c>
      <c r="AE484" s="37">
        <f t="shared" si="138"/>
        <v>0</v>
      </c>
    </row>
    <row r="485" spans="1:31" x14ac:dyDescent="0.2">
      <c r="A485" s="9" t="s">
        <v>283</v>
      </c>
      <c r="B485" s="4" t="s">
        <v>284</v>
      </c>
      <c r="C485" s="37">
        <f t="shared" si="139"/>
        <v>0</v>
      </c>
      <c r="D485" s="37">
        <f t="shared" si="138"/>
        <v>0</v>
      </c>
      <c r="E485" s="37">
        <f t="shared" si="138"/>
        <v>0</v>
      </c>
      <c r="F485" s="37">
        <f t="shared" si="138"/>
        <v>0</v>
      </c>
      <c r="G485" s="37">
        <f t="shared" si="138"/>
        <v>0</v>
      </c>
      <c r="H485" s="37">
        <f t="shared" si="138"/>
        <v>0</v>
      </c>
      <c r="I485" s="37">
        <f t="shared" si="138"/>
        <v>0</v>
      </c>
      <c r="J485" s="37">
        <f t="shared" si="138"/>
        <v>0</v>
      </c>
      <c r="K485" s="37">
        <f t="shared" si="138"/>
        <v>0</v>
      </c>
      <c r="L485" s="37">
        <f t="shared" si="138"/>
        <v>0</v>
      </c>
      <c r="M485" s="37">
        <f t="shared" si="138"/>
        <v>0</v>
      </c>
      <c r="N485" s="37">
        <f t="shared" si="138"/>
        <v>0</v>
      </c>
      <c r="O485" s="37">
        <f t="shared" si="138"/>
        <v>0</v>
      </c>
      <c r="P485" s="37">
        <f t="shared" si="138"/>
        <v>0</v>
      </c>
      <c r="Q485" s="37">
        <f t="shared" si="138"/>
        <v>0</v>
      </c>
      <c r="R485" s="37">
        <f t="shared" si="138"/>
        <v>0</v>
      </c>
      <c r="S485" s="37">
        <f t="shared" si="138"/>
        <v>0</v>
      </c>
      <c r="T485" s="37">
        <f t="shared" si="138"/>
        <v>0</v>
      </c>
      <c r="U485" s="37">
        <f t="shared" si="138"/>
        <v>0</v>
      </c>
      <c r="V485" s="37">
        <f t="shared" si="138"/>
        <v>0</v>
      </c>
      <c r="W485" s="37">
        <f t="shared" si="138"/>
        <v>0</v>
      </c>
      <c r="X485" s="37">
        <f t="shared" si="138"/>
        <v>0</v>
      </c>
      <c r="Y485" s="37">
        <f t="shared" si="138"/>
        <v>0</v>
      </c>
      <c r="Z485" s="37">
        <f t="shared" si="138"/>
        <v>0</v>
      </c>
      <c r="AA485" s="37">
        <f t="shared" si="138"/>
        <v>0</v>
      </c>
      <c r="AB485" s="37">
        <f t="shared" si="138"/>
        <v>0</v>
      </c>
      <c r="AC485" s="37">
        <f t="shared" si="138"/>
        <v>0</v>
      </c>
      <c r="AD485" s="37">
        <f t="shared" si="138"/>
        <v>0</v>
      </c>
      <c r="AE485" s="37">
        <f t="shared" si="138"/>
        <v>0</v>
      </c>
    </row>
    <row r="486" spans="1:31" x14ac:dyDescent="0.2">
      <c r="A486" s="9" t="s">
        <v>285</v>
      </c>
      <c r="B486" s="4" t="s">
        <v>286</v>
      </c>
      <c r="C486" s="37">
        <f t="shared" si="139"/>
        <v>0</v>
      </c>
      <c r="D486" s="37">
        <f t="shared" si="138"/>
        <v>0</v>
      </c>
      <c r="E486" s="37">
        <f t="shared" si="138"/>
        <v>0</v>
      </c>
      <c r="F486" s="37">
        <f t="shared" si="138"/>
        <v>0</v>
      </c>
      <c r="G486" s="37">
        <f t="shared" si="138"/>
        <v>0</v>
      </c>
      <c r="H486" s="37">
        <f t="shared" si="138"/>
        <v>0</v>
      </c>
      <c r="I486" s="37">
        <f t="shared" si="138"/>
        <v>0</v>
      </c>
      <c r="J486" s="37">
        <f t="shared" si="138"/>
        <v>0</v>
      </c>
      <c r="K486" s="37">
        <f t="shared" si="138"/>
        <v>0</v>
      </c>
      <c r="L486" s="37">
        <f t="shared" si="138"/>
        <v>0</v>
      </c>
      <c r="M486" s="37">
        <f t="shared" si="138"/>
        <v>0</v>
      </c>
      <c r="N486" s="37">
        <f t="shared" si="138"/>
        <v>0</v>
      </c>
      <c r="O486" s="37">
        <f t="shared" si="138"/>
        <v>0</v>
      </c>
      <c r="P486" s="37">
        <f t="shared" si="138"/>
        <v>0</v>
      </c>
      <c r="Q486" s="37">
        <f t="shared" si="138"/>
        <v>0</v>
      </c>
      <c r="R486" s="37">
        <f t="shared" si="138"/>
        <v>0</v>
      </c>
      <c r="S486" s="37">
        <f t="shared" si="138"/>
        <v>0</v>
      </c>
      <c r="T486" s="37">
        <f t="shared" si="138"/>
        <v>0</v>
      </c>
      <c r="U486" s="37">
        <f t="shared" si="138"/>
        <v>0</v>
      </c>
      <c r="V486" s="37">
        <f t="shared" si="138"/>
        <v>0</v>
      </c>
      <c r="W486" s="37">
        <f t="shared" si="138"/>
        <v>0</v>
      </c>
      <c r="X486" s="37">
        <f t="shared" si="138"/>
        <v>0</v>
      </c>
      <c r="Y486" s="37">
        <f t="shared" si="138"/>
        <v>0</v>
      </c>
      <c r="Z486" s="37">
        <f t="shared" si="138"/>
        <v>0</v>
      </c>
      <c r="AA486" s="37">
        <f t="shared" si="138"/>
        <v>0</v>
      </c>
      <c r="AB486" s="37">
        <f t="shared" si="138"/>
        <v>0</v>
      </c>
      <c r="AC486" s="37">
        <f t="shared" si="138"/>
        <v>0</v>
      </c>
      <c r="AD486" s="37">
        <f t="shared" si="138"/>
        <v>0</v>
      </c>
      <c r="AE486" s="37">
        <f t="shared" si="138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40">+C140</f>
        <v>0</v>
      </c>
      <c r="D488" s="37">
        <f t="shared" si="140"/>
        <v>0</v>
      </c>
      <c r="E488" s="37">
        <f t="shared" si="140"/>
        <v>0</v>
      </c>
      <c r="F488" s="37">
        <f t="shared" si="140"/>
        <v>0</v>
      </c>
      <c r="G488" s="37">
        <f t="shared" si="140"/>
        <v>0</v>
      </c>
      <c r="H488" s="37">
        <f t="shared" si="140"/>
        <v>0</v>
      </c>
      <c r="I488" s="37">
        <f t="shared" si="140"/>
        <v>0</v>
      </c>
      <c r="J488" s="37">
        <f t="shared" si="140"/>
        <v>0</v>
      </c>
      <c r="K488" s="37">
        <f t="shared" si="140"/>
        <v>0</v>
      </c>
      <c r="L488" s="37">
        <f t="shared" si="140"/>
        <v>0</v>
      </c>
      <c r="M488" s="37">
        <f t="shared" si="140"/>
        <v>0</v>
      </c>
      <c r="N488" s="37">
        <f t="shared" si="140"/>
        <v>0</v>
      </c>
      <c r="O488" s="37">
        <f t="shared" si="140"/>
        <v>0</v>
      </c>
      <c r="P488" s="37">
        <f t="shared" si="140"/>
        <v>0</v>
      </c>
      <c r="Q488" s="37">
        <f t="shared" si="140"/>
        <v>0</v>
      </c>
      <c r="R488" s="37">
        <f t="shared" si="140"/>
        <v>0</v>
      </c>
      <c r="S488" s="37">
        <f t="shared" si="140"/>
        <v>0</v>
      </c>
      <c r="T488" s="37">
        <f t="shared" si="140"/>
        <v>0</v>
      </c>
      <c r="U488" s="37">
        <f t="shared" si="140"/>
        <v>0</v>
      </c>
      <c r="V488" s="37">
        <f t="shared" si="140"/>
        <v>0</v>
      </c>
      <c r="W488" s="37">
        <f t="shared" si="140"/>
        <v>0</v>
      </c>
      <c r="X488" s="37">
        <f t="shared" si="140"/>
        <v>0</v>
      </c>
      <c r="Y488" s="37">
        <f t="shared" si="140"/>
        <v>0</v>
      </c>
      <c r="Z488" s="37">
        <f t="shared" si="140"/>
        <v>0</v>
      </c>
      <c r="AA488" s="37">
        <f t="shared" si="140"/>
        <v>0</v>
      </c>
      <c r="AB488" s="37">
        <f t="shared" si="140"/>
        <v>0</v>
      </c>
      <c r="AC488" s="37">
        <f t="shared" si="140"/>
        <v>0</v>
      </c>
      <c r="AD488" s="37">
        <f t="shared" si="140"/>
        <v>0</v>
      </c>
      <c r="AE488" s="37">
        <f t="shared" si="140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41">+D490+D491+D492+D493+D494+D495+D496</f>
        <v>0</v>
      </c>
      <c r="E489" s="21">
        <f t="shared" si="141"/>
        <v>0</v>
      </c>
      <c r="F489" s="21">
        <f t="shared" si="141"/>
        <v>0</v>
      </c>
      <c r="G489" s="21">
        <f t="shared" si="141"/>
        <v>0</v>
      </c>
      <c r="H489" s="21">
        <f t="shared" si="141"/>
        <v>0</v>
      </c>
      <c r="I489" s="21">
        <f t="shared" si="141"/>
        <v>0</v>
      </c>
      <c r="J489" s="21">
        <f t="shared" si="141"/>
        <v>0</v>
      </c>
      <c r="K489" s="21">
        <f t="shared" si="141"/>
        <v>0</v>
      </c>
      <c r="L489" s="21">
        <f t="shared" si="141"/>
        <v>0</v>
      </c>
      <c r="M489" s="21">
        <f t="shared" si="141"/>
        <v>0</v>
      </c>
      <c r="N489" s="21">
        <f t="shared" si="141"/>
        <v>0</v>
      </c>
      <c r="O489" s="21">
        <f t="shared" si="141"/>
        <v>0</v>
      </c>
      <c r="P489" s="21">
        <f t="shared" si="141"/>
        <v>0</v>
      </c>
      <c r="Q489" s="21">
        <f t="shared" si="141"/>
        <v>0</v>
      </c>
      <c r="R489" s="21">
        <f t="shared" si="141"/>
        <v>0</v>
      </c>
      <c r="S489" s="21">
        <f t="shared" si="141"/>
        <v>0</v>
      </c>
      <c r="T489" s="21">
        <f t="shared" si="141"/>
        <v>0</v>
      </c>
      <c r="U489" s="21">
        <f t="shared" si="141"/>
        <v>0</v>
      </c>
      <c r="V489" s="21">
        <f t="shared" si="141"/>
        <v>0</v>
      </c>
      <c r="W489" s="21">
        <f t="shared" si="141"/>
        <v>0</v>
      </c>
      <c r="X489" s="21">
        <f t="shared" si="141"/>
        <v>0</v>
      </c>
      <c r="Y489" s="21">
        <f t="shared" si="141"/>
        <v>0</v>
      </c>
      <c r="Z489" s="21">
        <f t="shared" si="141"/>
        <v>0</v>
      </c>
      <c r="AA489" s="21">
        <f t="shared" si="141"/>
        <v>0</v>
      </c>
      <c r="AB489" s="21">
        <f t="shared" si="141"/>
        <v>0</v>
      </c>
      <c r="AC489" s="21">
        <f t="shared" si="141"/>
        <v>0</v>
      </c>
      <c r="AD489" s="21">
        <f t="shared" si="141"/>
        <v>0</v>
      </c>
      <c r="AE489" s="21">
        <f t="shared" si="141"/>
        <v>0</v>
      </c>
    </row>
    <row r="490" spans="1:31" x14ac:dyDescent="0.2">
      <c r="A490" s="9" t="s">
        <v>308</v>
      </c>
      <c r="B490" s="4" t="s">
        <v>309</v>
      </c>
      <c r="C490" s="37">
        <f t="shared" ref="C490:R495" si="142">+C142</f>
        <v>0</v>
      </c>
      <c r="D490" s="37">
        <f t="shared" si="142"/>
        <v>0</v>
      </c>
      <c r="E490" s="37">
        <f t="shared" si="142"/>
        <v>0</v>
      </c>
      <c r="F490" s="37">
        <f t="shared" si="142"/>
        <v>0</v>
      </c>
      <c r="G490" s="37">
        <f t="shared" si="142"/>
        <v>0</v>
      </c>
      <c r="H490" s="37">
        <f t="shared" si="142"/>
        <v>0</v>
      </c>
      <c r="I490" s="37">
        <f t="shared" si="142"/>
        <v>0</v>
      </c>
      <c r="J490" s="37">
        <f t="shared" si="142"/>
        <v>0</v>
      </c>
      <c r="K490" s="37">
        <f t="shared" si="142"/>
        <v>0</v>
      </c>
      <c r="L490" s="37">
        <f t="shared" si="142"/>
        <v>0</v>
      </c>
      <c r="M490" s="37">
        <f t="shared" si="142"/>
        <v>0</v>
      </c>
      <c r="N490" s="37">
        <f t="shared" si="142"/>
        <v>0</v>
      </c>
      <c r="O490" s="37">
        <f t="shared" si="142"/>
        <v>0</v>
      </c>
      <c r="P490" s="37">
        <f t="shared" si="142"/>
        <v>0</v>
      </c>
      <c r="Q490" s="37">
        <f t="shared" si="142"/>
        <v>0</v>
      </c>
      <c r="R490" s="37">
        <f t="shared" si="142"/>
        <v>0</v>
      </c>
      <c r="S490" s="37">
        <f t="shared" ref="D490:AE495" si="143">+S142</f>
        <v>0</v>
      </c>
      <c r="T490" s="37">
        <f t="shared" si="143"/>
        <v>0</v>
      </c>
      <c r="U490" s="37">
        <f t="shared" si="143"/>
        <v>0</v>
      </c>
      <c r="V490" s="37">
        <f t="shared" si="143"/>
        <v>0</v>
      </c>
      <c r="W490" s="37">
        <f t="shared" si="143"/>
        <v>0</v>
      </c>
      <c r="X490" s="37">
        <f t="shared" si="143"/>
        <v>0</v>
      </c>
      <c r="Y490" s="37">
        <f t="shared" si="143"/>
        <v>0</v>
      </c>
      <c r="Z490" s="37">
        <f t="shared" si="143"/>
        <v>0</v>
      </c>
      <c r="AA490" s="37">
        <f t="shared" si="143"/>
        <v>0</v>
      </c>
      <c r="AB490" s="37">
        <f t="shared" si="143"/>
        <v>0</v>
      </c>
      <c r="AC490" s="37">
        <f t="shared" si="143"/>
        <v>0</v>
      </c>
      <c r="AD490" s="37">
        <f t="shared" si="143"/>
        <v>0</v>
      </c>
      <c r="AE490" s="37">
        <f t="shared" si="143"/>
        <v>0</v>
      </c>
    </row>
    <row r="491" spans="1:31" x14ac:dyDescent="0.2">
      <c r="A491" s="9" t="s">
        <v>310</v>
      </c>
      <c r="B491" s="4" t="s">
        <v>311</v>
      </c>
      <c r="C491" s="37">
        <f t="shared" si="142"/>
        <v>0</v>
      </c>
      <c r="D491" s="37">
        <f t="shared" si="143"/>
        <v>0</v>
      </c>
      <c r="E491" s="37">
        <f t="shared" si="143"/>
        <v>0</v>
      </c>
      <c r="F491" s="37">
        <f t="shared" si="143"/>
        <v>0</v>
      </c>
      <c r="G491" s="37">
        <f t="shared" si="143"/>
        <v>0</v>
      </c>
      <c r="H491" s="37">
        <f t="shared" si="143"/>
        <v>0</v>
      </c>
      <c r="I491" s="37">
        <f t="shared" si="143"/>
        <v>0</v>
      </c>
      <c r="J491" s="37">
        <f t="shared" si="143"/>
        <v>0</v>
      </c>
      <c r="K491" s="37">
        <f t="shared" si="143"/>
        <v>0</v>
      </c>
      <c r="L491" s="37">
        <f t="shared" si="143"/>
        <v>0</v>
      </c>
      <c r="M491" s="37">
        <f t="shared" si="143"/>
        <v>0</v>
      </c>
      <c r="N491" s="37">
        <f t="shared" si="143"/>
        <v>0</v>
      </c>
      <c r="O491" s="37">
        <f t="shared" si="143"/>
        <v>0</v>
      </c>
      <c r="P491" s="37">
        <f t="shared" si="143"/>
        <v>0</v>
      </c>
      <c r="Q491" s="37">
        <f t="shared" si="143"/>
        <v>0</v>
      </c>
      <c r="R491" s="37">
        <f t="shared" si="143"/>
        <v>0</v>
      </c>
      <c r="S491" s="37">
        <f t="shared" si="143"/>
        <v>0</v>
      </c>
      <c r="T491" s="37">
        <f t="shared" si="143"/>
        <v>0</v>
      </c>
      <c r="U491" s="37">
        <f t="shared" si="143"/>
        <v>0</v>
      </c>
      <c r="V491" s="37">
        <f t="shared" si="143"/>
        <v>0</v>
      </c>
      <c r="W491" s="37">
        <f t="shared" si="143"/>
        <v>0</v>
      </c>
      <c r="X491" s="37">
        <f t="shared" si="143"/>
        <v>0</v>
      </c>
      <c r="Y491" s="37">
        <f t="shared" si="143"/>
        <v>0</v>
      </c>
      <c r="Z491" s="37">
        <f t="shared" si="143"/>
        <v>0</v>
      </c>
      <c r="AA491" s="37">
        <f t="shared" si="143"/>
        <v>0</v>
      </c>
      <c r="AB491" s="37">
        <f t="shared" si="143"/>
        <v>0</v>
      </c>
      <c r="AC491" s="37">
        <f t="shared" si="143"/>
        <v>0</v>
      </c>
      <c r="AD491" s="37">
        <f t="shared" si="143"/>
        <v>0</v>
      </c>
      <c r="AE491" s="37">
        <f t="shared" si="143"/>
        <v>0</v>
      </c>
    </row>
    <row r="492" spans="1:31" x14ac:dyDescent="0.2">
      <c r="A492" s="9" t="s">
        <v>312</v>
      </c>
      <c r="B492" s="4" t="s">
        <v>313</v>
      </c>
      <c r="C492" s="37">
        <f t="shared" si="142"/>
        <v>0</v>
      </c>
      <c r="D492" s="37">
        <f t="shared" si="143"/>
        <v>0</v>
      </c>
      <c r="E492" s="37">
        <f t="shared" si="143"/>
        <v>0</v>
      </c>
      <c r="F492" s="37">
        <f t="shared" si="143"/>
        <v>0</v>
      </c>
      <c r="G492" s="37">
        <f t="shared" si="143"/>
        <v>0</v>
      </c>
      <c r="H492" s="37">
        <f t="shared" si="143"/>
        <v>0</v>
      </c>
      <c r="I492" s="37">
        <f t="shared" si="143"/>
        <v>0</v>
      </c>
      <c r="J492" s="37">
        <f t="shared" si="143"/>
        <v>0</v>
      </c>
      <c r="K492" s="37">
        <f t="shared" si="143"/>
        <v>0</v>
      </c>
      <c r="L492" s="37">
        <f t="shared" si="143"/>
        <v>0</v>
      </c>
      <c r="M492" s="37">
        <f t="shared" si="143"/>
        <v>0</v>
      </c>
      <c r="N492" s="37">
        <f t="shared" si="143"/>
        <v>0</v>
      </c>
      <c r="O492" s="37">
        <f t="shared" si="143"/>
        <v>0</v>
      </c>
      <c r="P492" s="37">
        <f t="shared" si="143"/>
        <v>0</v>
      </c>
      <c r="Q492" s="37">
        <f t="shared" si="143"/>
        <v>0</v>
      </c>
      <c r="R492" s="37">
        <f t="shared" si="143"/>
        <v>0</v>
      </c>
      <c r="S492" s="37">
        <f t="shared" si="143"/>
        <v>0</v>
      </c>
      <c r="T492" s="37">
        <f t="shared" si="143"/>
        <v>0</v>
      </c>
      <c r="U492" s="37">
        <f t="shared" si="143"/>
        <v>0</v>
      </c>
      <c r="V492" s="37">
        <f t="shared" si="143"/>
        <v>0</v>
      </c>
      <c r="W492" s="37">
        <f t="shared" si="143"/>
        <v>0</v>
      </c>
      <c r="X492" s="37">
        <f t="shared" si="143"/>
        <v>0</v>
      </c>
      <c r="Y492" s="37">
        <f t="shared" si="143"/>
        <v>0</v>
      </c>
      <c r="Z492" s="37">
        <f t="shared" si="143"/>
        <v>0</v>
      </c>
      <c r="AA492" s="37">
        <f t="shared" si="143"/>
        <v>0</v>
      </c>
      <c r="AB492" s="37">
        <f t="shared" si="143"/>
        <v>0</v>
      </c>
      <c r="AC492" s="37">
        <f t="shared" si="143"/>
        <v>0</v>
      </c>
      <c r="AD492" s="37">
        <f t="shared" si="143"/>
        <v>0</v>
      </c>
      <c r="AE492" s="37">
        <f t="shared" si="143"/>
        <v>0</v>
      </c>
    </row>
    <row r="493" spans="1:31" x14ac:dyDescent="0.2">
      <c r="A493" s="9" t="s">
        <v>314</v>
      </c>
      <c r="B493" s="4" t="s">
        <v>315</v>
      </c>
      <c r="C493" s="37">
        <f t="shared" si="142"/>
        <v>0</v>
      </c>
      <c r="D493" s="37">
        <f t="shared" si="143"/>
        <v>0</v>
      </c>
      <c r="E493" s="37">
        <f t="shared" si="143"/>
        <v>0</v>
      </c>
      <c r="F493" s="37">
        <f t="shared" si="143"/>
        <v>0</v>
      </c>
      <c r="G493" s="37">
        <f t="shared" si="143"/>
        <v>0</v>
      </c>
      <c r="H493" s="37">
        <f t="shared" si="143"/>
        <v>0</v>
      </c>
      <c r="I493" s="37">
        <f t="shared" si="143"/>
        <v>0</v>
      </c>
      <c r="J493" s="37">
        <f t="shared" si="143"/>
        <v>0</v>
      </c>
      <c r="K493" s="37">
        <f t="shared" si="143"/>
        <v>0</v>
      </c>
      <c r="L493" s="37">
        <f t="shared" si="143"/>
        <v>0</v>
      </c>
      <c r="M493" s="37">
        <f t="shared" si="143"/>
        <v>0</v>
      </c>
      <c r="N493" s="37">
        <f t="shared" si="143"/>
        <v>0</v>
      </c>
      <c r="O493" s="37">
        <f t="shared" si="143"/>
        <v>0</v>
      </c>
      <c r="P493" s="37">
        <f t="shared" si="143"/>
        <v>0</v>
      </c>
      <c r="Q493" s="37">
        <f t="shared" si="143"/>
        <v>0</v>
      </c>
      <c r="R493" s="37">
        <f t="shared" si="143"/>
        <v>0</v>
      </c>
      <c r="S493" s="37">
        <f t="shared" si="143"/>
        <v>0</v>
      </c>
      <c r="T493" s="37">
        <f t="shared" si="143"/>
        <v>0</v>
      </c>
      <c r="U493" s="37">
        <f t="shared" si="143"/>
        <v>0</v>
      </c>
      <c r="V493" s="37">
        <f t="shared" si="143"/>
        <v>0</v>
      </c>
      <c r="W493" s="37">
        <f t="shared" si="143"/>
        <v>0</v>
      </c>
      <c r="X493" s="37">
        <f t="shared" si="143"/>
        <v>0</v>
      </c>
      <c r="Y493" s="37">
        <f t="shared" si="143"/>
        <v>0</v>
      </c>
      <c r="Z493" s="37">
        <f t="shared" si="143"/>
        <v>0</v>
      </c>
      <c r="AA493" s="37">
        <f t="shared" si="143"/>
        <v>0</v>
      </c>
      <c r="AB493" s="37">
        <f t="shared" si="143"/>
        <v>0</v>
      </c>
      <c r="AC493" s="37">
        <f t="shared" si="143"/>
        <v>0</v>
      </c>
      <c r="AD493" s="37">
        <f t="shared" si="143"/>
        <v>0</v>
      </c>
      <c r="AE493" s="37">
        <f t="shared" si="143"/>
        <v>0</v>
      </c>
    </row>
    <row r="494" spans="1:31" x14ac:dyDescent="0.2">
      <c r="A494" s="9" t="s">
        <v>316</v>
      </c>
      <c r="B494" s="4" t="s">
        <v>317</v>
      </c>
      <c r="C494" s="37">
        <f t="shared" si="142"/>
        <v>0</v>
      </c>
      <c r="D494" s="37">
        <f t="shared" si="143"/>
        <v>0</v>
      </c>
      <c r="E494" s="37">
        <f t="shared" si="143"/>
        <v>0</v>
      </c>
      <c r="F494" s="37">
        <f t="shared" si="143"/>
        <v>0</v>
      </c>
      <c r="G494" s="37">
        <f t="shared" si="143"/>
        <v>0</v>
      </c>
      <c r="H494" s="37">
        <f t="shared" si="143"/>
        <v>0</v>
      </c>
      <c r="I494" s="37">
        <f t="shared" si="143"/>
        <v>0</v>
      </c>
      <c r="J494" s="37">
        <f t="shared" si="143"/>
        <v>0</v>
      </c>
      <c r="K494" s="37">
        <f t="shared" si="143"/>
        <v>0</v>
      </c>
      <c r="L494" s="37">
        <f t="shared" si="143"/>
        <v>0</v>
      </c>
      <c r="M494" s="37">
        <f t="shared" si="143"/>
        <v>0</v>
      </c>
      <c r="N494" s="37">
        <f t="shared" si="143"/>
        <v>0</v>
      </c>
      <c r="O494" s="37">
        <f t="shared" si="143"/>
        <v>0</v>
      </c>
      <c r="P494" s="37">
        <f t="shared" si="143"/>
        <v>0</v>
      </c>
      <c r="Q494" s="37">
        <f t="shared" si="143"/>
        <v>0</v>
      </c>
      <c r="R494" s="37">
        <f t="shared" si="143"/>
        <v>0</v>
      </c>
      <c r="S494" s="37">
        <f t="shared" si="143"/>
        <v>0</v>
      </c>
      <c r="T494" s="37">
        <f t="shared" si="143"/>
        <v>0</v>
      </c>
      <c r="U494" s="37">
        <f t="shared" si="143"/>
        <v>0</v>
      </c>
      <c r="V494" s="37">
        <f t="shared" si="143"/>
        <v>0</v>
      </c>
      <c r="W494" s="37">
        <f t="shared" si="143"/>
        <v>0</v>
      </c>
      <c r="X494" s="37">
        <f t="shared" si="143"/>
        <v>0</v>
      </c>
      <c r="Y494" s="37">
        <f t="shared" si="143"/>
        <v>0</v>
      </c>
      <c r="Z494" s="37">
        <f t="shared" si="143"/>
        <v>0</v>
      </c>
      <c r="AA494" s="37">
        <f t="shared" si="143"/>
        <v>0</v>
      </c>
      <c r="AB494" s="37">
        <f t="shared" si="143"/>
        <v>0</v>
      </c>
      <c r="AC494" s="37">
        <f t="shared" si="143"/>
        <v>0</v>
      </c>
      <c r="AD494" s="37">
        <f t="shared" si="143"/>
        <v>0</v>
      </c>
      <c r="AE494" s="37">
        <f t="shared" si="143"/>
        <v>0</v>
      </c>
    </row>
    <row r="495" spans="1:31" x14ac:dyDescent="0.2">
      <c r="A495" s="9" t="s">
        <v>318</v>
      </c>
      <c r="B495" s="4" t="s">
        <v>319</v>
      </c>
      <c r="C495" s="37">
        <f t="shared" si="142"/>
        <v>0</v>
      </c>
      <c r="D495" s="37">
        <f t="shared" si="143"/>
        <v>0</v>
      </c>
      <c r="E495" s="37">
        <f t="shared" si="143"/>
        <v>0</v>
      </c>
      <c r="F495" s="37">
        <f t="shared" si="143"/>
        <v>0</v>
      </c>
      <c r="G495" s="37">
        <f t="shared" si="143"/>
        <v>0</v>
      </c>
      <c r="H495" s="37">
        <f t="shared" si="143"/>
        <v>0</v>
      </c>
      <c r="I495" s="37">
        <f t="shared" si="143"/>
        <v>0</v>
      </c>
      <c r="J495" s="37">
        <f t="shared" si="143"/>
        <v>0</v>
      </c>
      <c r="K495" s="37">
        <f t="shared" si="143"/>
        <v>0</v>
      </c>
      <c r="L495" s="37">
        <f t="shared" si="143"/>
        <v>0</v>
      </c>
      <c r="M495" s="37">
        <f t="shared" si="143"/>
        <v>0</v>
      </c>
      <c r="N495" s="37">
        <f t="shared" si="143"/>
        <v>0</v>
      </c>
      <c r="O495" s="37">
        <f t="shared" si="143"/>
        <v>0</v>
      </c>
      <c r="P495" s="37">
        <f t="shared" si="143"/>
        <v>0</v>
      </c>
      <c r="Q495" s="37">
        <f t="shared" si="143"/>
        <v>0</v>
      </c>
      <c r="R495" s="37">
        <f t="shared" si="143"/>
        <v>0</v>
      </c>
      <c r="S495" s="37">
        <f t="shared" si="143"/>
        <v>0</v>
      </c>
      <c r="T495" s="37">
        <f t="shared" si="143"/>
        <v>0</v>
      </c>
      <c r="U495" s="37">
        <f t="shared" si="143"/>
        <v>0</v>
      </c>
      <c r="V495" s="37">
        <f t="shared" si="143"/>
        <v>0</v>
      </c>
      <c r="W495" s="37">
        <f t="shared" si="143"/>
        <v>0</v>
      </c>
      <c r="X495" s="37">
        <f t="shared" si="143"/>
        <v>0</v>
      </c>
      <c r="Y495" s="37">
        <f t="shared" si="143"/>
        <v>0</v>
      </c>
      <c r="Z495" s="37">
        <f t="shared" si="143"/>
        <v>0</v>
      </c>
      <c r="AA495" s="37">
        <f t="shared" si="143"/>
        <v>0</v>
      </c>
      <c r="AB495" s="37">
        <f t="shared" si="143"/>
        <v>0</v>
      </c>
      <c r="AC495" s="37">
        <f t="shared" si="143"/>
        <v>0</v>
      </c>
      <c r="AD495" s="37">
        <f t="shared" si="143"/>
        <v>0</v>
      </c>
      <c r="AE495" s="37">
        <f t="shared" si="143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0.49510177698244207</v>
      </c>
      <c r="D497" s="21">
        <f t="shared" ref="D497:AE497" si="144">+D498+D499+D501</f>
        <v>0.49339142314925133</v>
      </c>
      <c r="E497" s="21">
        <f t="shared" si="144"/>
        <v>0.51878397807858001</v>
      </c>
      <c r="F497" s="21">
        <f t="shared" si="144"/>
        <v>0.52139821684435739</v>
      </c>
      <c r="G497" s="21">
        <f t="shared" si="144"/>
        <v>0.54478541061662233</v>
      </c>
      <c r="H497" s="21">
        <f t="shared" si="144"/>
        <v>0.55324769310732091</v>
      </c>
      <c r="I497" s="21">
        <f t="shared" si="144"/>
        <v>0.57569508191581475</v>
      </c>
      <c r="J497" s="21">
        <f t="shared" si="144"/>
        <v>0.58449804427924557</v>
      </c>
      <c r="K497" s="21">
        <f t="shared" si="144"/>
        <v>0.58861375067183563</v>
      </c>
      <c r="L497" s="21">
        <f t="shared" si="144"/>
        <v>0.54251612952830575</v>
      </c>
      <c r="M497" s="21">
        <f t="shared" si="144"/>
        <v>0.61743933422217612</v>
      </c>
      <c r="N497" s="21">
        <f t="shared" si="144"/>
        <v>0.63062893348855242</v>
      </c>
      <c r="O497" s="21">
        <f t="shared" si="144"/>
        <v>0.67413022476026141</v>
      </c>
      <c r="P497" s="21">
        <f t="shared" si="144"/>
        <v>0.66315977093458467</v>
      </c>
      <c r="Q497" s="21">
        <f t="shared" si="144"/>
        <v>0.68540233469377587</v>
      </c>
      <c r="R497" s="21">
        <f t="shared" si="144"/>
        <v>0.75089132642914369</v>
      </c>
      <c r="S497" s="21">
        <f t="shared" si="144"/>
        <v>0.79455041482680255</v>
      </c>
      <c r="T497" s="21">
        <f t="shared" si="144"/>
        <v>0.80960014123528246</v>
      </c>
      <c r="U497" s="21">
        <f t="shared" si="144"/>
        <v>0.88302829817241635</v>
      </c>
      <c r="V497" s="21">
        <f t="shared" si="144"/>
        <v>0.90538709009078855</v>
      </c>
      <c r="W497" s="21">
        <f t="shared" si="144"/>
        <v>1.0003510687306505</v>
      </c>
      <c r="X497" s="21">
        <f t="shared" si="144"/>
        <v>1.1780999049097043</v>
      </c>
      <c r="Y497" s="21">
        <f t="shared" si="144"/>
        <v>1.2044984891455717</v>
      </c>
      <c r="Z497" s="21">
        <f t="shared" si="144"/>
        <v>1.2437149328065169</v>
      </c>
      <c r="AA497" s="21">
        <f t="shared" si="144"/>
        <v>1.2272792581585643</v>
      </c>
      <c r="AB497" s="21">
        <f t="shared" si="144"/>
        <v>1.2863556654271118</v>
      </c>
      <c r="AC497" s="21">
        <f t="shared" si="144"/>
        <v>1.4987801906096481</v>
      </c>
      <c r="AD497" s="21">
        <f t="shared" si="144"/>
        <v>1.540295755777956</v>
      </c>
      <c r="AE497" s="21">
        <f t="shared" si="144"/>
        <v>1.7104413770114959</v>
      </c>
    </row>
    <row r="498" spans="1:31" x14ac:dyDescent="0.2">
      <c r="A498" s="9" t="s">
        <v>323</v>
      </c>
      <c r="B498" s="4" t="s">
        <v>324</v>
      </c>
      <c r="C498" s="37">
        <f>+C150</f>
        <v>0.41290147412399614</v>
      </c>
      <c r="D498" s="37">
        <f t="shared" ref="D498:AE498" si="145">+D150</f>
        <v>0.42106373751266901</v>
      </c>
      <c r="E498" s="37">
        <f t="shared" si="145"/>
        <v>0.42945561174240071</v>
      </c>
      <c r="F498" s="37">
        <f t="shared" si="145"/>
        <v>0.43808115548357202</v>
      </c>
      <c r="G498" s="37">
        <f t="shared" si="145"/>
        <v>0.44694464712958026</v>
      </c>
      <c r="H498" s="37">
        <f t="shared" si="145"/>
        <v>0.45605058802165638</v>
      </c>
      <c r="I498" s="37">
        <f t="shared" si="145"/>
        <v>0.4654037060611646</v>
      </c>
      <c r="J498" s="37">
        <f t="shared" si="145"/>
        <v>0.4750089597153499</v>
      </c>
      <c r="K498" s="37">
        <f t="shared" si="145"/>
        <v>0.48487154242340669</v>
      </c>
      <c r="L498" s="37">
        <f t="shared" si="145"/>
        <v>0.5145530322777796</v>
      </c>
      <c r="M498" s="37">
        <f t="shared" si="145"/>
        <v>0.51140395540341421</v>
      </c>
      <c r="N498" s="37">
        <f t="shared" si="145"/>
        <v>0.52232435091075025</v>
      </c>
      <c r="O498" s="37">
        <f t="shared" si="145"/>
        <v>0.55472788907297887</v>
      </c>
      <c r="P498" s="37">
        <f t="shared" si="145"/>
        <v>0.54954352503052284</v>
      </c>
      <c r="Q498" s="37">
        <f t="shared" si="145"/>
        <v>0.56636107007963399</v>
      </c>
      <c r="R498" s="37">
        <f t="shared" si="145"/>
        <v>0.6156675292951288</v>
      </c>
      <c r="S498" s="37">
        <f t="shared" si="145"/>
        <v>0.6734372354342506</v>
      </c>
      <c r="T498" s="37">
        <f t="shared" si="145"/>
        <v>0.69917134612141052</v>
      </c>
      <c r="U498" s="37">
        <f t="shared" si="145"/>
        <v>0.76945369614837911</v>
      </c>
      <c r="V498" s="37">
        <f t="shared" si="145"/>
        <v>0.82034243353242697</v>
      </c>
      <c r="W498" s="37">
        <f t="shared" si="145"/>
        <v>0.88287043179672309</v>
      </c>
      <c r="X498" s="37">
        <f t="shared" si="145"/>
        <v>1.0636023867475017</v>
      </c>
      <c r="Y498" s="37">
        <f t="shared" si="145"/>
        <v>1.0949028913732526</v>
      </c>
      <c r="Z498" s="37">
        <f t="shared" si="145"/>
        <v>1.0962956931952925</v>
      </c>
      <c r="AA498" s="37">
        <f t="shared" si="145"/>
        <v>1.1019243355751818</v>
      </c>
      <c r="AB498" s="37">
        <f t="shared" si="145"/>
        <v>1.1470789787032112</v>
      </c>
      <c r="AC498" s="37">
        <f t="shared" si="145"/>
        <v>1.3656067791355706</v>
      </c>
      <c r="AD498" s="37">
        <f t="shared" si="145"/>
        <v>1.4363173326970207</v>
      </c>
      <c r="AE498" s="37">
        <f t="shared" si="145"/>
        <v>1.5829137992214144</v>
      </c>
    </row>
    <row r="499" spans="1:31" x14ac:dyDescent="0.2">
      <c r="A499" s="9" t="s">
        <v>325</v>
      </c>
      <c r="B499" s="4" t="s">
        <v>326</v>
      </c>
      <c r="C499" s="37">
        <f>+C151</f>
        <v>8.2200302858445914E-2</v>
      </c>
      <c r="D499" s="37">
        <f t="shared" ref="D499:AE499" si="146">+D151</f>
        <v>7.2327685636582345E-2</v>
      </c>
      <c r="E499" s="37">
        <f t="shared" si="146"/>
        <v>8.9328366336179313E-2</v>
      </c>
      <c r="F499" s="37">
        <f t="shared" si="146"/>
        <v>8.3317061360785372E-2</v>
      </c>
      <c r="G499" s="37">
        <f t="shared" si="146"/>
        <v>9.7840763487042098E-2</v>
      </c>
      <c r="H499" s="37">
        <f t="shared" si="146"/>
        <v>9.7197105085664509E-2</v>
      </c>
      <c r="I499" s="37">
        <f t="shared" si="146"/>
        <v>0.11029137585465018</v>
      </c>
      <c r="J499" s="37">
        <f t="shared" si="146"/>
        <v>0.10948908456389561</v>
      </c>
      <c r="K499" s="37">
        <f t="shared" si="146"/>
        <v>0.10374220824842896</v>
      </c>
      <c r="L499" s="37">
        <f t="shared" si="146"/>
        <v>2.7963097250526113E-2</v>
      </c>
      <c r="M499" s="37">
        <f t="shared" si="146"/>
        <v>0.10603537881876191</v>
      </c>
      <c r="N499" s="37">
        <f t="shared" si="146"/>
        <v>0.10830458257780214</v>
      </c>
      <c r="O499" s="37">
        <f t="shared" si="146"/>
        <v>0.11940233568728259</v>
      </c>
      <c r="P499" s="37">
        <f t="shared" si="146"/>
        <v>0.11361624590406186</v>
      </c>
      <c r="Q499" s="37">
        <f t="shared" si="146"/>
        <v>0.1190412646141419</v>
      </c>
      <c r="R499" s="37">
        <f t="shared" si="146"/>
        <v>0.13522379713401489</v>
      </c>
      <c r="S499" s="37">
        <f t="shared" si="146"/>
        <v>0.12111317939255196</v>
      </c>
      <c r="T499" s="37">
        <f t="shared" si="146"/>
        <v>0.11042879511387199</v>
      </c>
      <c r="U499" s="37">
        <f t="shared" si="146"/>
        <v>0.11357460202403728</v>
      </c>
      <c r="V499" s="37">
        <f t="shared" si="146"/>
        <v>8.5044656558361617E-2</v>
      </c>
      <c r="W499" s="37">
        <f t="shared" si="146"/>
        <v>0.1174806369339275</v>
      </c>
      <c r="X499" s="37">
        <f t="shared" si="146"/>
        <v>0.11449751816220256</v>
      </c>
      <c r="Y499" s="37">
        <f t="shared" si="146"/>
        <v>0.10959559777231906</v>
      </c>
      <c r="Z499" s="37">
        <f t="shared" si="146"/>
        <v>0.14741923961122444</v>
      </c>
      <c r="AA499" s="37">
        <f t="shared" si="146"/>
        <v>0.1253549225833826</v>
      </c>
      <c r="AB499" s="37">
        <f t="shared" si="146"/>
        <v>0.13927668672390053</v>
      </c>
      <c r="AC499" s="37">
        <f t="shared" si="146"/>
        <v>0.13317341147407738</v>
      </c>
      <c r="AD499" s="37">
        <f t="shared" si="146"/>
        <v>0.10397842308093536</v>
      </c>
      <c r="AE499" s="37">
        <f t="shared" si="146"/>
        <v>0.12752757779008148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7">+D521+D522+D523</f>
        <v>0</v>
      </c>
      <c r="E520" s="21">
        <f t="shared" si="147"/>
        <v>0</v>
      </c>
      <c r="F520" s="21">
        <f t="shared" si="147"/>
        <v>0</v>
      </c>
      <c r="G520" s="21">
        <f t="shared" si="147"/>
        <v>0</v>
      </c>
      <c r="H520" s="21">
        <f t="shared" si="147"/>
        <v>0</v>
      </c>
      <c r="I520" s="21">
        <f t="shared" si="147"/>
        <v>0</v>
      </c>
      <c r="J520" s="21">
        <f t="shared" si="147"/>
        <v>0</v>
      </c>
      <c r="K520" s="21">
        <f t="shared" si="147"/>
        <v>0</v>
      </c>
      <c r="L520" s="21">
        <f t="shared" si="147"/>
        <v>0</v>
      </c>
      <c r="M520" s="21">
        <f t="shared" si="147"/>
        <v>0</v>
      </c>
      <c r="N520" s="21">
        <f t="shared" si="147"/>
        <v>0</v>
      </c>
      <c r="O520" s="21">
        <f t="shared" si="147"/>
        <v>0</v>
      </c>
      <c r="P520" s="21">
        <f t="shared" si="147"/>
        <v>0</v>
      </c>
      <c r="Q520" s="21">
        <f t="shared" si="147"/>
        <v>0</v>
      </c>
      <c r="R520" s="21">
        <f t="shared" si="147"/>
        <v>0</v>
      </c>
      <c r="S520" s="21">
        <f t="shared" si="147"/>
        <v>0</v>
      </c>
      <c r="T520" s="21">
        <f t="shared" si="147"/>
        <v>0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8">+C525+C530+C536+C541+C544+C545+C549+C552++C553+C554</f>
        <v>19.09513258931252</v>
      </c>
      <c r="D524" s="28">
        <f t="shared" si="148"/>
        <v>21.095498263011677</v>
      </c>
      <c r="E524" s="28">
        <f t="shared" si="148"/>
        <v>22.757744072888748</v>
      </c>
      <c r="F524" s="28">
        <f t="shared" si="148"/>
        <v>23.482076704875187</v>
      </c>
      <c r="G524" s="28">
        <f t="shared" si="148"/>
        <v>23.507061098507556</v>
      </c>
      <c r="H524" s="28">
        <f t="shared" si="148"/>
        <v>25.161811304700734</v>
      </c>
      <c r="I524" s="28">
        <f t="shared" si="148"/>
        <v>30.825835307647907</v>
      </c>
      <c r="J524" s="28">
        <f t="shared" si="148"/>
        <v>27.075295043286879</v>
      </c>
      <c r="K524" s="28">
        <f t="shared" si="148"/>
        <v>30.971058634972394</v>
      </c>
      <c r="L524" s="28">
        <f t="shared" si="148"/>
        <v>32.529958245424666</v>
      </c>
      <c r="M524" s="28">
        <f t="shared" si="148"/>
        <v>36.283550737925211</v>
      </c>
      <c r="N524" s="28">
        <f t="shared" si="148"/>
        <v>35.685519933182491</v>
      </c>
      <c r="O524" s="28">
        <f t="shared" si="148"/>
        <v>41.432575086743476</v>
      </c>
      <c r="P524" s="28">
        <f t="shared" si="148"/>
        <v>42.728722728795972</v>
      </c>
      <c r="Q524" s="28">
        <f t="shared" si="148"/>
        <v>46.527603734274059</v>
      </c>
      <c r="R524" s="28">
        <f t="shared" si="148"/>
        <v>40.970226112714158</v>
      </c>
      <c r="S524" s="28">
        <f t="shared" si="148"/>
        <v>42.713725870572773</v>
      </c>
      <c r="T524" s="28">
        <f t="shared" si="148"/>
        <v>43.224926682287929</v>
      </c>
      <c r="U524" s="28">
        <f t="shared" si="148"/>
        <v>45.903466436433305</v>
      </c>
      <c r="V524" s="28">
        <f t="shared" si="148"/>
        <v>44.094223984732949</v>
      </c>
      <c r="W524" s="28">
        <f t="shared" si="148"/>
        <v>49.149798716378136</v>
      </c>
      <c r="X524" s="28">
        <f t="shared" si="148"/>
        <v>55.461359031073485</v>
      </c>
      <c r="Y524" s="28">
        <f t="shared" si="148"/>
        <v>54.76508657588392</v>
      </c>
      <c r="Z524" s="28">
        <f t="shared" si="148"/>
        <v>55.172422840618566</v>
      </c>
      <c r="AA524" s="28">
        <f t="shared" si="148"/>
        <v>51.536965671774063</v>
      </c>
      <c r="AB524" s="28">
        <f t="shared" si="148"/>
        <v>53.067208910750523</v>
      </c>
      <c r="AC524" s="28">
        <f t="shared" si="148"/>
        <v>46.655482727990488</v>
      </c>
      <c r="AD524" s="28">
        <f t="shared" si="148"/>
        <v>44.96646763222374</v>
      </c>
      <c r="AE524" s="28">
        <f t="shared" si="148"/>
        <v>43.298099122577057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9">+D526+D527+D528+D529</f>
        <v>0</v>
      </c>
      <c r="E525" s="21">
        <f t="shared" si="149"/>
        <v>0</v>
      </c>
      <c r="F525" s="21">
        <f t="shared" si="149"/>
        <v>0</v>
      </c>
      <c r="G525" s="21">
        <f t="shared" si="149"/>
        <v>0</v>
      </c>
      <c r="H525" s="21">
        <f t="shared" si="149"/>
        <v>0</v>
      </c>
      <c r="I525" s="21">
        <f t="shared" si="149"/>
        <v>0</v>
      </c>
      <c r="J525" s="21">
        <f t="shared" si="149"/>
        <v>0</v>
      </c>
      <c r="K525" s="21">
        <f t="shared" si="149"/>
        <v>0</v>
      </c>
      <c r="L525" s="21">
        <f t="shared" si="149"/>
        <v>0</v>
      </c>
      <c r="M525" s="21">
        <f t="shared" si="149"/>
        <v>0</v>
      </c>
      <c r="N525" s="21">
        <f t="shared" si="149"/>
        <v>0</v>
      </c>
      <c r="O525" s="21">
        <f t="shared" si="149"/>
        <v>0</v>
      </c>
      <c r="P525" s="21">
        <f t="shared" si="149"/>
        <v>0</v>
      </c>
      <c r="Q525" s="21">
        <f t="shared" si="149"/>
        <v>0</v>
      </c>
      <c r="R525" s="21">
        <f t="shared" si="149"/>
        <v>0</v>
      </c>
      <c r="S525" s="21">
        <f t="shared" si="149"/>
        <v>0</v>
      </c>
      <c r="T525" s="21">
        <f t="shared" si="149"/>
        <v>0</v>
      </c>
      <c r="U525" s="21">
        <f t="shared" si="149"/>
        <v>0</v>
      </c>
      <c r="V525" s="21">
        <f t="shared" si="149"/>
        <v>0</v>
      </c>
      <c r="W525" s="21">
        <f t="shared" si="149"/>
        <v>0</v>
      </c>
      <c r="X525" s="21">
        <f t="shared" si="149"/>
        <v>0</v>
      </c>
      <c r="Y525" s="21">
        <f t="shared" si="149"/>
        <v>0</v>
      </c>
      <c r="Z525" s="21">
        <f t="shared" si="149"/>
        <v>0</v>
      </c>
      <c r="AA525" s="21">
        <f t="shared" si="149"/>
        <v>0</v>
      </c>
      <c r="AB525" s="21">
        <f t="shared" si="149"/>
        <v>0</v>
      </c>
      <c r="AC525" s="21">
        <f t="shared" si="149"/>
        <v>0</v>
      </c>
      <c r="AD525" s="21">
        <f t="shared" si="149"/>
        <v>0</v>
      </c>
      <c r="AE525" s="21">
        <f t="shared" si="149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50">+D531+D532+D533+D534+D535</f>
        <v>0</v>
      </c>
      <c r="E530" s="21">
        <f t="shared" si="150"/>
        <v>0</v>
      </c>
      <c r="F530" s="21">
        <f t="shared" si="150"/>
        <v>0</v>
      </c>
      <c r="G530" s="21">
        <f t="shared" si="150"/>
        <v>0</v>
      </c>
      <c r="H530" s="21">
        <f t="shared" si="150"/>
        <v>0</v>
      </c>
      <c r="I530" s="21">
        <f t="shared" si="150"/>
        <v>0</v>
      </c>
      <c r="J530" s="21">
        <f t="shared" si="150"/>
        <v>0</v>
      </c>
      <c r="K530" s="21">
        <f t="shared" si="150"/>
        <v>0</v>
      </c>
      <c r="L530" s="21">
        <f t="shared" si="150"/>
        <v>0</v>
      </c>
      <c r="M530" s="21">
        <f t="shared" si="150"/>
        <v>0</v>
      </c>
      <c r="N530" s="21">
        <f t="shared" si="150"/>
        <v>0</v>
      </c>
      <c r="O530" s="21">
        <f t="shared" si="150"/>
        <v>0</v>
      </c>
      <c r="P530" s="21">
        <f t="shared" si="150"/>
        <v>0</v>
      </c>
      <c r="Q530" s="21">
        <f t="shared" si="150"/>
        <v>0</v>
      </c>
      <c r="R530" s="21">
        <f t="shared" si="150"/>
        <v>0</v>
      </c>
      <c r="S530" s="21">
        <f t="shared" si="150"/>
        <v>0</v>
      </c>
      <c r="T530" s="21">
        <f t="shared" si="150"/>
        <v>0</v>
      </c>
      <c r="U530" s="21">
        <f t="shared" si="150"/>
        <v>0</v>
      </c>
      <c r="V530" s="21">
        <f t="shared" si="150"/>
        <v>0</v>
      </c>
      <c r="W530" s="21">
        <f t="shared" si="150"/>
        <v>0</v>
      </c>
      <c r="X530" s="21">
        <f t="shared" si="150"/>
        <v>0</v>
      </c>
      <c r="Y530" s="21">
        <f t="shared" si="150"/>
        <v>0</v>
      </c>
      <c r="Z530" s="21">
        <f t="shared" si="150"/>
        <v>0</v>
      </c>
      <c r="AA530" s="21">
        <f t="shared" si="150"/>
        <v>0</v>
      </c>
      <c r="AB530" s="21">
        <f t="shared" si="150"/>
        <v>0</v>
      </c>
      <c r="AC530" s="21">
        <f t="shared" si="150"/>
        <v>0</v>
      </c>
      <c r="AD530" s="21">
        <f t="shared" si="150"/>
        <v>0</v>
      </c>
      <c r="AE530" s="21">
        <f t="shared" si="150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1">+D537+D538+D539+D540</f>
        <v>0</v>
      </c>
      <c r="E536" s="21">
        <f t="shared" si="151"/>
        <v>0</v>
      </c>
      <c r="F536" s="21">
        <f t="shared" si="151"/>
        <v>0</v>
      </c>
      <c r="G536" s="21">
        <f t="shared" si="151"/>
        <v>0</v>
      </c>
      <c r="H536" s="21">
        <f t="shared" si="151"/>
        <v>0</v>
      </c>
      <c r="I536" s="21">
        <f t="shared" si="151"/>
        <v>0</v>
      </c>
      <c r="J536" s="21">
        <f t="shared" si="151"/>
        <v>0</v>
      </c>
      <c r="K536" s="21">
        <f t="shared" si="151"/>
        <v>0</v>
      </c>
      <c r="L536" s="21">
        <f t="shared" si="151"/>
        <v>0</v>
      </c>
      <c r="M536" s="21">
        <f t="shared" si="151"/>
        <v>0</v>
      </c>
      <c r="N536" s="21">
        <f t="shared" si="151"/>
        <v>0</v>
      </c>
      <c r="O536" s="21">
        <f t="shared" si="151"/>
        <v>0</v>
      </c>
      <c r="P536" s="21">
        <f t="shared" si="151"/>
        <v>0</v>
      </c>
      <c r="Q536" s="21">
        <f t="shared" si="151"/>
        <v>0</v>
      </c>
      <c r="R536" s="21">
        <f t="shared" si="151"/>
        <v>0</v>
      </c>
      <c r="S536" s="21">
        <f t="shared" si="151"/>
        <v>0</v>
      </c>
      <c r="T536" s="21">
        <f t="shared" si="151"/>
        <v>0</v>
      </c>
      <c r="U536" s="21">
        <f t="shared" si="151"/>
        <v>0</v>
      </c>
      <c r="V536" s="21">
        <f t="shared" si="151"/>
        <v>0</v>
      </c>
      <c r="W536" s="21">
        <f t="shared" si="151"/>
        <v>0</v>
      </c>
      <c r="X536" s="21">
        <f t="shared" si="151"/>
        <v>0</v>
      </c>
      <c r="Y536" s="21">
        <f t="shared" si="151"/>
        <v>0</v>
      </c>
      <c r="Z536" s="21">
        <f t="shared" si="151"/>
        <v>0</v>
      </c>
      <c r="AA536" s="21">
        <f t="shared" si="151"/>
        <v>0</v>
      </c>
      <c r="AB536" s="21">
        <f t="shared" si="151"/>
        <v>0</v>
      </c>
      <c r="AC536" s="21">
        <f t="shared" si="151"/>
        <v>0</v>
      </c>
      <c r="AD536" s="21">
        <f t="shared" si="151"/>
        <v>0</v>
      </c>
      <c r="AE536" s="21">
        <f t="shared" si="15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2">+C542+C543</f>
        <v>0</v>
      </c>
      <c r="D541" s="21">
        <f t="shared" si="152"/>
        <v>0</v>
      </c>
      <c r="E541" s="21">
        <f t="shared" si="152"/>
        <v>0</v>
      </c>
      <c r="F541" s="21">
        <f t="shared" si="152"/>
        <v>0</v>
      </c>
      <c r="G541" s="21">
        <f t="shared" si="152"/>
        <v>0</v>
      </c>
      <c r="H541" s="21">
        <f t="shared" si="152"/>
        <v>0</v>
      </c>
      <c r="I541" s="21">
        <f t="shared" si="152"/>
        <v>0</v>
      </c>
      <c r="J541" s="21">
        <f t="shared" si="152"/>
        <v>0</v>
      </c>
      <c r="K541" s="21">
        <f t="shared" si="152"/>
        <v>0</v>
      </c>
      <c r="L541" s="21">
        <f t="shared" si="152"/>
        <v>0</v>
      </c>
      <c r="M541" s="21">
        <f t="shared" si="152"/>
        <v>0</v>
      </c>
      <c r="N541" s="21">
        <f t="shared" si="152"/>
        <v>0</v>
      </c>
      <c r="O541" s="21">
        <f t="shared" si="152"/>
        <v>0</v>
      </c>
      <c r="P541" s="21">
        <f t="shared" si="152"/>
        <v>0</v>
      </c>
      <c r="Q541" s="21">
        <f t="shared" si="152"/>
        <v>0</v>
      </c>
      <c r="R541" s="21">
        <f t="shared" si="152"/>
        <v>0</v>
      </c>
      <c r="S541" s="21">
        <f t="shared" si="152"/>
        <v>0</v>
      </c>
      <c r="T541" s="21">
        <f t="shared" si="152"/>
        <v>0</v>
      </c>
      <c r="U541" s="21">
        <f t="shared" si="152"/>
        <v>0</v>
      </c>
      <c r="V541" s="21">
        <f t="shared" si="152"/>
        <v>0</v>
      </c>
      <c r="W541" s="21">
        <f t="shared" si="152"/>
        <v>0</v>
      </c>
      <c r="X541" s="21">
        <f t="shared" si="152"/>
        <v>0</v>
      </c>
      <c r="Y541" s="21">
        <f t="shared" si="152"/>
        <v>0</v>
      </c>
      <c r="Z541" s="21">
        <f t="shared" si="152"/>
        <v>0</v>
      </c>
      <c r="AA541" s="21">
        <f t="shared" si="152"/>
        <v>0</v>
      </c>
      <c r="AB541" s="21">
        <f t="shared" si="152"/>
        <v>0</v>
      </c>
      <c r="AC541" s="21">
        <f t="shared" si="152"/>
        <v>0</v>
      </c>
      <c r="AD541" s="21">
        <f t="shared" si="152"/>
        <v>0</v>
      </c>
      <c r="AE541" s="21">
        <f t="shared" si="152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3">+D286</f>
        <v>0</v>
      </c>
      <c r="E544" s="35">
        <f t="shared" si="153"/>
        <v>0</v>
      </c>
      <c r="F544" s="35">
        <f t="shared" si="153"/>
        <v>0</v>
      </c>
      <c r="G544" s="35">
        <f t="shared" si="153"/>
        <v>0</v>
      </c>
      <c r="H544" s="35">
        <f t="shared" si="153"/>
        <v>0</v>
      </c>
      <c r="I544" s="35">
        <f t="shared" si="153"/>
        <v>0</v>
      </c>
      <c r="J544" s="35">
        <f t="shared" si="153"/>
        <v>0</v>
      </c>
      <c r="K544" s="35">
        <f t="shared" si="153"/>
        <v>0</v>
      </c>
      <c r="L544" s="35">
        <f t="shared" si="153"/>
        <v>0</v>
      </c>
      <c r="M544" s="35">
        <f t="shared" si="153"/>
        <v>0</v>
      </c>
      <c r="N544" s="35">
        <f t="shared" si="153"/>
        <v>0</v>
      </c>
      <c r="O544" s="35">
        <f t="shared" si="153"/>
        <v>0</v>
      </c>
      <c r="P544" s="35">
        <f t="shared" si="153"/>
        <v>0</v>
      </c>
      <c r="Q544" s="35">
        <f t="shared" si="153"/>
        <v>0</v>
      </c>
      <c r="R544" s="35">
        <f t="shared" si="153"/>
        <v>0</v>
      </c>
      <c r="S544" s="35">
        <f t="shared" si="153"/>
        <v>0</v>
      </c>
      <c r="T544" s="35">
        <f t="shared" si="153"/>
        <v>0</v>
      </c>
      <c r="U544" s="35">
        <f t="shared" si="153"/>
        <v>0</v>
      </c>
      <c r="V544" s="35">
        <f t="shared" si="153"/>
        <v>0</v>
      </c>
      <c r="W544" s="35">
        <f t="shared" si="153"/>
        <v>0</v>
      </c>
      <c r="X544" s="35">
        <f t="shared" si="153"/>
        <v>0</v>
      </c>
      <c r="Y544" s="35">
        <f t="shared" si="153"/>
        <v>0</v>
      </c>
      <c r="Z544" s="35">
        <f t="shared" si="153"/>
        <v>0</v>
      </c>
      <c r="AA544" s="35">
        <f t="shared" si="153"/>
        <v>0</v>
      </c>
      <c r="AB544" s="35">
        <f t="shared" si="153"/>
        <v>0</v>
      </c>
      <c r="AC544" s="35">
        <f t="shared" si="153"/>
        <v>0</v>
      </c>
      <c r="AD544" s="35">
        <f t="shared" si="153"/>
        <v>0</v>
      </c>
      <c r="AE544" s="35">
        <f t="shared" si="153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4">+C546+C547+C548</f>
        <v>0</v>
      </c>
      <c r="D545" s="21">
        <f t="shared" si="154"/>
        <v>0</v>
      </c>
      <c r="E545" s="21">
        <f t="shared" si="154"/>
        <v>0</v>
      </c>
      <c r="F545" s="21">
        <f t="shared" si="154"/>
        <v>0</v>
      </c>
      <c r="G545" s="21">
        <f t="shared" si="154"/>
        <v>0</v>
      </c>
      <c r="H545" s="21">
        <f t="shared" si="154"/>
        <v>0</v>
      </c>
      <c r="I545" s="21">
        <f t="shared" si="154"/>
        <v>0</v>
      </c>
      <c r="J545" s="21">
        <f t="shared" si="154"/>
        <v>0</v>
      </c>
      <c r="K545" s="21">
        <f t="shared" si="154"/>
        <v>0</v>
      </c>
      <c r="L545" s="21">
        <f t="shared" si="154"/>
        <v>0</v>
      </c>
      <c r="M545" s="21">
        <f t="shared" si="154"/>
        <v>0</v>
      </c>
      <c r="N545" s="21">
        <f t="shared" si="154"/>
        <v>0</v>
      </c>
      <c r="O545" s="21">
        <f t="shared" si="154"/>
        <v>0</v>
      </c>
      <c r="P545" s="21">
        <f t="shared" si="154"/>
        <v>0</v>
      </c>
      <c r="Q545" s="21">
        <f t="shared" si="154"/>
        <v>0</v>
      </c>
      <c r="R545" s="21">
        <f t="shared" si="154"/>
        <v>0</v>
      </c>
      <c r="S545" s="21">
        <f t="shared" si="154"/>
        <v>0</v>
      </c>
      <c r="T545" s="21">
        <f t="shared" si="154"/>
        <v>0</v>
      </c>
      <c r="U545" s="21">
        <f t="shared" si="154"/>
        <v>0</v>
      </c>
      <c r="V545" s="21">
        <f t="shared" si="154"/>
        <v>0</v>
      </c>
      <c r="W545" s="21">
        <f t="shared" si="154"/>
        <v>0</v>
      </c>
      <c r="X545" s="21">
        <f t="shared" si="154"/>
        <v>0</v>
      </c>
      <c r="Y545" s="21">
        <f t="shared" si="154"/>
        <v>0</v>
      </c>
      <c r="Z545" s="21">
        <f t="shared" si="154"/>
        <v>0</v>
      </c>
      <c r="AA545" s="21">
        <f t="shared" si="154"/>
        <v>0</v>
      </c>
      <c r="AB545" s="21">
        <f t="shared" si="154"/>
        <v>0</v>
      </c>
      <c r="AC545" s="21">
        <f t="shared" si="154"/>
        <v>0</v>
      </c>
      <c r="AD545" s="21">
        <f t="shared" si="154"/>
        <v>0</v>
      </c>
      <c r="AE545" s="21">
        <f t="shared" si="15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5">+C550+C551</f>
        <v>8.9379375396786287</v>
      </c>
      <c r="D549" s="21">
        <f t="shared" si="155"/>
        <v>9.6146670962542977</v>
      </c>
      <c r="E549" s="21">
        <f t="shared" si="155"/>
        <v>10.291396652829965</v>
      </c>
      <c r="F549" s="21">
        <f t="shared" si="155"/>
        <v>10.96812620940563</v>
      </c>
      <c r="G549" s="21">
        <f t="shared" si="155"/>
        <v>11.644855765981301</v>
      </c>
      <c r="H549" s="21">
        <f t="shared" si="155"/>
        <v>11.912993892171658</v>
      </c>
      <c r="I549" s="21">
        <f t="shared" si="155"/>
        <v>13.304758451921616</v>
      </c>
      <c r="J549" s="21">
        <f t="shared" si="155"/>
        <v>14.785902387068361</v>
      </c>
      <c r="K549" s="21">
        <f t="shared" si="155"/>
        <v>17.033155254187562</v>
      </c>
      <c r="L549" s="21">
        <f t="shared" si="155"/>
        <v>16.509647484006383</v>
      </c>
      <c r="M549" s="21">
        <f t="shared" si="155"/>
        <v>18.463225260536142</v>
      </c>
      <c r="N549" s="21">
        <f t="shared" si="155"/>
        <v>19.599620176295282</v>
      </c>
      <c r="O549" s="21">
        <f t="shared" si="155"/>
        <v>23.276943049763059</v>
      </c>
      <c r="P549" s="21">
        <f t="shared" si="155"/>
        <v>22.536371082189685</v>
      </c>
      <c r="Q549" s="21">
        <f t="shared" si="155"/>
        <v>25.856176454070322</v>
      </c>
      <c r="R549" s="21">
        <f t="shared" si="155"/>
        <v>23.600419777818402</v>
      </c>
      <c r="S549" s="21">
        <f t="shared" si="155"/>
        <v>24.35293793733036</v>
      </c>
      <c r="T549" s="21">
        <f t="shared" si="155"/>
        <v>25.064632705550292</v>
      </c>
      <c r="U549" s="21">
        <f t="shared" si="155"/>
        <v>25.735504082493417</v>
      </c>
      <c r="V549" s="21">
        <f t="shared" si="155"/>
        <v>26.36555206814452</v>
      </c>
      <c r="W549" s="21">
        <f t="shared" si="155"/>
        <v>26.954776662518821</v>
      </c>
      <c r="X549" s="21">
        <f t="shared" si="155"/>
        <v>33.464995012588176</v>
      </c>
      <c r="Y549" s="21">
        <f t="shared" si="155"/>
        <v>32.861910656421223</v>
      </c>
      <c r="Z549" s="21">
        <f t="shared" si="155"/>
        <v>31.615162005172184</v>
      </c>
      <c r="AA549" s="21">
        <f t="shared" si="155"/>
        <v>29.091565133969059</v>
      </c>
      <c r="AB549" s="21">
        <f t="shared" si="155"/>
        <v>27.589446838729202</v>
      </c>
      <c r="AC549" s="21">
        <f t="shared" si="155"/>
        <v>25.653200148704951</v>
      </c>
      <c r="AD549" s="21">
        <f t="shared" si="155"/>
        <v>23.716953458680706</v>
      </c>
      <c r="AE549" s="21">
        <f t="shared" si="155"/>
        <v>21.780706768656458</v>
      </c>
    </row>
    <row r="550" spans="1:31" x14ac:dyDescent="0.2">
      <c r="A550" s="9" t="s">
        <v>539</v>
      </c>
      <c r="B550" s="4" t="s">
        <v>540</v>
      </c>
      <c r="C550" s="35">
        <f>+C292</f>
        <v>8.9379375396786287</v>
      </c>
      <c r="D550" s="35">
        <f t="shared" ref="D550:AE550" si="156">+D292</f>
        <v>9.6146670962542977</v>
      </c>
      <c r="E550" s="35">
        <f t="shared" si="156"/>
        <v>10.291396652829965</v>
      </c>
      <c r="F550" s="35">
        <f t="shared" si="156"/>
        <v>10.96812620940563</v>
      </c>
      <c r="G550" s="35">
        <f t="shared" si="156"/>
        <v>11.644855765981301</v>
      </c>
      <c r="H550" s="35">
        <f t="shared" si="156"/>
        <v>11.912993892171658</v>
      </c>
      <c r="I550" s="35">
        <f t="shared" si="156"/>
        <v>13.304758451921616</v>
      </c>
      <c r="J550" s="35">
        <f t="shared" si="156"/>
        <v>14.785902387068361</v>
      </c>
      <c r="K550" s="35">
        <f t="shared" si="156"/>
        <v>17.033155254187562</v>
      </c>
      <c r="L550" s="35">
        <f t="shared" si="156"/>
        <v>16.509647484006383</v>
      </c>
      <c r="M550" s="35">
        <f t="shared" si="156"/>
        <v>18.463225260536142</v>
      </c>
      <c r="N550" s="35">
        <f t="shared" si="156"/>
        <v>19.599620176295282</v>
      </c>
      <c r="O550" s="35">
        <f t="shared" si="156"/>
        <v>23.276943049763059</v>
      </c>
      <c r="P550" s="35">
        <f t="shared" si="156"/>
        <v>22.536371082189685</v>
      </c>
      <c r="Q550" s="35">
        <f t="shared" si="156"/>
        <v>25.856176454070322</v>
      </c>
      <c r="R550" s="35">
        <f t="shared" si="156"/>
        <v>23.600419777818402</v>
      </c>
      <c r="S550" s="35">
        <f t="shared" si="156"/>
        <v>24.35293793733036</v>
      </c>
      <c r="T550" s="35">
        <f t="shared" si="156"/>
        <v>25.064632705550292</v>
      </c>
      <c r="U550" s="35">
        <f t="shared" si="156"/>
        <v>25.735504082493417</v>
      </c>
      <c r="V550" s="35">
        <f t="shared" si="156"/>
        <v>26.36555206814452</v>
      </c>
      <c r="W550" s="35">
        <f t="shared" si="156"/>
        <v>26.954776662518821</v>
      </c>
      <c r="X550" s="35">
        <f t="shared" si="156"/>
        <v>27.503177865585869</v>
      </c>
      <c r="Y550" s="35">
        <f t="shared" si="156"/>
        <v>27.656787813849579</v>
      </c>
      <c r="Z550" s="35">
        <f t="shared" si="156"/>
        <v>27.166733467031197</v>
      </c>
      <c r="AA550" s="35">
        <f t="shared" si="156"/>
        <v>25.399830900258731</v>
      </c>
      <c r="AB550" s="35">
        <f t="shared" si="156"/>
        <v>24.654406909449534</v>
      </c>
      <c r="AC550" s="35">
        <f t="shared" si="156"/>
        <v>23.474854523855942</v>
      </c>
      <c r="AD550" s="35">
        <f t="shared" si="156"/>
        <v>22.295302138262354</v>
      </c>
      <c r="AE550" s="35">
        <f t="shared" si="156"/>
        <v>21.115749752668766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7">+D293</f>
        <v>0</v>
      </c>
      <c r="E551" s="35">
        <f t="shared" si="157"/>
        <v>0</v>
      </c>
      <c r="F551" s="35">
        <f t="shared" si="157"/>
        <v>0</v>
      </c>
      <c r="G551" s="35">
        <f t="shared" si="157"/>
        <v>0</v>
      </c>
      <c r="H551" s="35">
        <f t="shared" si="157"/>
        <v>0</v>
      </c>
      <c r="I551" s="35">
        <f t="shared" si="157"/>
        <v>0</v>
      </c>
      <c r="J551" s="35">
        <f t="shared" si="157"/>
        <v>0</v>
      </c>
      <c r="K551" s="35">
        <f t="shared" si="157"/>
        <v>0</v>
      </c>
      <c r="L551" s="35">
        <f t="shared" si="157"/>
        <v>0</v>
      </c>
      <c r="M551" s="35">
        <f t="shared" si="157"/>
        <v>0</v>
      </c>
      <c r="N551" s="35">
        <f t="shared" si="157"/>
        <v>0</v>
      </c>
      <c r="O551" s="35">
        <f t="shared" si="157"/>
        <v>0</v>
      </c>
      <c r="P551" s="35">
        <f t="shared" si="157"/>
        <v>0</v>
      </c>
      <c r="Q551" s="35">
        <f t="shared" si="157"/>
        <v>0</v>
      </c>
      <c r="R551" s="35">
        <f t="shared" si="157"/>
        <v>0</v>
      </c>
      <c r="S551" s="35">
        <f t="shared" si="157"/>
        <v>0</v>
      </c>
      <c r="T551" s="35">
        <f t="shared" si="157"/>
        <v>0</v>
      </c>
      <c r="U551" s="35">
        <f t="shared" si="157"/>
        <v>0</v>
      </c>
      <c r="V551" s="35">
        <f t="shared" si="157"/>
        <v>0</v>
      </c>
      <c r="W551" s="35">
        <f t="shared" si="157"/>
        <v>0</v>
      </c>
      <c r="X551" s="35">
        <f t="shared" si="157"/>
        <v>5.9618171470023054</v>
      </c>
      <c r="Y551" s="35">
        <f t="shared" si="157"/>
        <v>5.2051228425716465</v>
      </c>
      <c r="Z551" s="35">
        <f t="shared" si="157"/>
        <v>4.4484285381409867</v>
      </c>
      <c r="AA551" s="35">
        <f t="shared" si="157"/>
        <v>3.6917342337103274</v>
      </c>
      <c r="AB551" s="35">
        <f t="shared" si="157"/>
        <v>2.9350399292796676</v>
      </c>
      <c r="AC551" s="35">
        <f t="shared" si="157"/>
        <v>2.1783456248490092</v>
      </c>
      <c r="AD551" s="35">
        <f t="shared" si="157"/>
        <v>1.421651320418351</v>
      </c>
      <c r="AE551" s="35">
        <f t="shared" si="157"/>
        <v>0.66495701598769252</v>
      </c>
    </row>
    <row r="552" spans="1:31" x14ac:dyDescent="0.2">
      <c r="A552" s="9" t="s">
        <v>543</v>
      </c>
      <c r="B552" s="4" t="s">
        <v>544</v>
      </c>
      <c r="C552" s="35">
        <f>+C294</f>
        <v>10.157195049633891</v>
      </c>
      <c r="D552" s="35">
        <f t="shared" ref="D552:AE552" si="158">+D294</f>
        <v>11.48083116675738</v>
      </c>
      <c r="E552" s="35">
        <f t="shared" si="158"/>
        <v>12.466347420058781</v>
      </c>
      <c r="F552" s="35">
        <f t="shared" si="158"/>
        <v>12.513950495469556</v>
      </c>
      <c r="G552" s="35">
        <f t="shared" si="158"/>
        <v>11.862205332526253</v>
      </c>
      <c r="H552" s="35">
        <f t="shared" si="158"/>
        <v>13.248817412529077</v>
      </c>
      <c r="I552" s="35">
        <f t="shared" si="158"/>
        <v>17.521076855726292</v>
      </c>
      <c r="J552" s="35">
        <f t="shared" si="158"/>
        <v>12.289392656218517</v>
      </c>
      <c r="K552" s="35">
        <f t="shared" si="158"/>
        <v>13.93790338078483</v>
      </c>
      <c r="L552" s="35">
        <f t="shared" si="158"/>
        <v>16.02031076141828</v>
      </c>
      <c r="M552" s="35">
        <f t="shared" si="158"/>
        <v>17.820325477389069</v>
      </c>
      <c r="N552" s="35">
        <f t="shared" si="158"/>
        <v>16.085899756887212</v>
      </c>
      <c r="O552" s="35">
        <f t="shared" si="158"/>
        <v>18.155632036980418</v>
      </c>
      <c r="P552" s="35">
        <f t="shared" si="158"/>
        <v>20.192351646606287</v>
      </c>
      <c r="Q552" s="35">
        <f t="shared" si="158"/>
        <v>20.671427280203737</v>
      </c>
      <c r="R552" s="35">
        <f t="shared" si="158"/>
        <v>17.369806334895756</v>
      </c>
      <c r="S552" s="35">
        <f t="shared" si="158"/>
        <v>18.360787933242413</v>
      </c>
      <c r="T552" s="35">
        <f t="shared" si="158"/>
        <v>18.160293976737641</v>
      </c>
      <c r="U552" s="35">
        <f t="shared" si="158"/>
        <v>20.167962353939892</v>
      </c>
      <c r="V552" s="35">
        <f t="shared" si="158"/>
        <v>17.728671916588425</v>
      </c>
      <c r="W552" s="35">
        <f t="shared" si="158"/>
        <v>22.195022053859315</v>
      </c>
      <c r="X552" s="35">
        <f t="shared" si="158"/>
        <v>21.996364018485309</v>
      </c>
      <c r="Y552" s="35">
        <f t="shared" si="158"/>
        <v>21.903175919462697</v>
      </c>
      <c r="Z552" s="35">
        <f t="shared" si="158"/>
        <v>23.557260835446382</v>
      </c>
      <c r="AA552" s="35">
        <f t="shared" si="158"/>
        <v>22.445400537805003</v>
      </c>
      <c r="AB552" s="35">
        <f t="shared" si="158"/>
        <v>25.477762072021324</v>
      </c>
      <c r="AC552" s="35">
        <f t="shared" si="158"/>
        <v>21.002282579285534</v>
      </c>
      <c r="AD552" s="35">
        <f t="shared" si="158"/>
        <v>21.249514173543034</v>
      </c>
      <c r="AE552" s="35">
        <f t="shared" si="158"/>
        <v>21.517392353920595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9">+D295</f>
        <v>0</v>
      </c>
      <c r="E553" s="35">
        <f t="shared" si="159"/>
        <v>0</v>
      </c>
      <c r="F553" s="35">
        <f t="shared" si="159"/>
        <v>0</v>
      </c>
      <c r="G553" s="35">
        <f t="shared" si="159"/>
        <v>0</v>
      </c>
      <c r="H553" s="35">
        <f t="shared" si="159"/>
        <v>0</v>
      </c>
      <c r="I553" s="35">
        <f t="shared" si="159"/>
        <v>0</v>
      </c>
      <c r="J553" s="35">
        <f t="shared" si="159"/>
        <v>0</v>
      </c>
      <c r="K553" s="35">
        <f t="shared" si="159"/>
        <v>0</v>
      </c>
      <c r="L553" s="35">
        <f t="shared" si="159"/>
        <v>0</v>
      </c>
      <c r="M553" s="35">
        <f t="shared" si="159"/>
        <v>0</v>
      </c>
      <c r="N553" s="35">
        <f t="shared" si="159"/>
        <v>0</v>
      </c>
      <c r="O553" s="35">
        <f t="shared" si="159"/>
        <v>0</v>
      </c>
      <c r="P553" s="35">
        <f t="shared" si="159"/>
        <v>0</v>
      </c>
      <c r="Q553" s="35">
        <f t="shared" si="159"/>
        <v>0</v>
      </c>
      <c r="R553" s="35">
        <f t="shared" si="159"/>
        <v>0</v>
      </c>
      <c r="S553" s="35">
        <f t="shared" si="159"/>
        <v>0</v>
      </c>
      <c r="T553" s="35">
        <f t="shared" si="159"/>
        <v>0</v>
      </c>
      <c r="U553" s="35">
        <f t="shared" si="159"/>
        <v>0</v>
      </c>
      <c r="V553" s="35">
        <f t="shared" si="159"/>
        <v>0</v>
      </c>
      <c r="W553" s="35">
        <f t="shared" si="159"/>
        <v>0</v>
      </c>
      <c r="X553" s="35">
        <f t="shared" si="159"/>
        <v>0</v>
      </c>
      <c r="Y553" s="35">
        <f t="shared" si="159"/>
        <v>0</v>
      </c>
      <c r="Z553" s="35">
        <f t="shared" si="159"/>
        <v>0</v>
      </c>
      <c r="AA553" s="35">
        <f t="shared" si="159"/>
        <v>0</v>
      </c>
      <c r="AB553" s="35">
        <f t="shared" si="159"/>
        <v>0</v>
      </c>
      <c r="AC553" s="35">
        <f t="shared" si="159"/>
        <v>0</v>
      </c>
      <c r="AD553" s="35">
        <f t="shared" si="159"/>
        <v>0</v>
      </c>
      <c r="AE553" s="35">
        <f t="shared" si="159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60">+D296</f>
        <v>0</v>
      </c>
      <c r="E554" s="35">
        <f t="shared" si="160"/>
        <v>0</v>
      </c>
      <c r="F554" s="35">
        <f t="shared" si="160"/>
        <v>0</v>
      </c>
      <c r="G554" s="35">
        <f t="shared" si="160"/>
        <v>0</v>
      </c>
      <c r="H554" s="35">
        <f t="shared" si="160"/>
        <v>0</v>
      </c>
      <c r="I554" s="35">
        <f t="shared" si="160"/>
        <v>0</v>
      </c>
      <c r="J554" s="35">
        <f t="shared" si="160"/>
        <v>0</v>
      </c>
      <c r="K554" s="35">
        <f t="shared" si="160"/>
        <v>0</v>
      </c>
      <c r="L554" s="35">
        <f t="shared" si="160"/>
        <v>0</v>
      </c>
      <c r="M554" s="35">
        <f t="shared" si="160"/>
        <v>0</v>
      </c>
      <c r="N554" s="35">
        <f t="shared" si="160"/>
        <v>0</v>
      </c>
      <c r="O554" s="35">
        <f t="shared" si="160"/>
        <v>0</v>
      </c>
      <c r="P554" s="35">
        <f t="shared" si="160"/>
        <v>0</v>
      </c>
      <c r="Q554" s="35">
        <f t="shared" si="160"/>
        <v>0</v>
      </c>
      <c r="R554" s="35">
        <f t="shared" si="160"/>
        <v>0</v>
      </c>
      <c r="S554" s="35">
        <f t="shared" si="160"/>
        <v>0</v>
      </c>
      <c r="T554" s="35">
        <f t="shared" si="160"/>
        <v>0</v>
      </c>
      <c r="U554" s="35">
        <f t="shared" si="160"/>
        <v>0</v>
      </c>
      <c r="V554" s="35">
        <f t="shared" si="160"/>
        <v>0</v>
      </c>
      <c r="W554" s="35">
        <f t="shared" si="160"/>
        <v>0</v>
      </c>
      <c r="X554" s="35">
        <f t="shared" si="160"/>
        <v>0</v>
      </c>
      <c r="Y554" s="35">
        <f t="shared" si="160"/>
        <v>0</v>
      </c>
      <c r="Z554" s="35">
        <f t="shared" si="160"/>
        <v>0</v>
      </c>
      <c r="AA554" s="35">
        <f t="shared" si="160"/>
        <v>0</v>
      </c>
      <c r="AB554" s="35">
        <f t="shared" si="160"/>
        <v>0</v>
      </c>
      <c r="AC554" s="35">
        <f t="shared" si="160"/>
        <v>0</v>
      </c>
      <c r="AD554" s="35">
        <f t="shared" si="160"/>
        <v>0</v>
      </c>
      <c r="AE554" s="35">
        <f t="shared" si="160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4962.4686835181938</v>
      </c>
      <c r="D555" s="28">
        <f t="shared" ref="D555:AE555" si="161">+D556+D559+D562+D565+D568++D571+D574+D575</f>
        <v>5737.9424172578811</v>
      </c>
      <c r="E555" s="28">
        <f t="shared" si="161"/>
        <v>5853.9600106490079</v>
      </c>
      <c r="F555" s="28">
        <f t="shared" si="161"/>
        <v>6038.1871074976025</v>
      </c>
      <c r="G555" s="28">
        <f t="shared" si="161"/>
        <v>6244.0785937458259</v>
      </c>
      <c r="H555" s="28">
        <f t="shared" si="161"/>
        <v>7724.6921736133163</v>
      </c>
      <c r="I555" s="28">
        <f t="shared" si="161"/>
        <v>7300.8165545672309</v>
      </c>
      <c r="J555" s="28">
        <f t="shared" si="161"/>
        <v>7669.7215296304694</v>
      </c>
      <c r="K555" s="28">
        <f t="shared" si="161"/>
        <v>7400.1213789205476</v>
      </c>
      <c r="L555" s="28">
        <f t="shared" si="161"/>
        <v>6792.8819561561531</v>
      </c>
      <c r="M555" s="28">
        <f t="shared" si="161"/>
        <v>7357.5143381247617</v>
      </c>
      <c r="N555" s="28">
        <f t="shared" si="161"/>
        <v>7495.3788194548051</v>
      </c>
      <c r="O555" s="28">
        <f t="shared" si="161"/>
        <v>7321.6001587086494</v>
      </c>
      <c r="P555" s="28">
        <f t="shared" si="161"/>
        <v>6181.7236376785149</v>
      </c>
      <c r="Q555" s="28">
        <f t="shared" si="161"/>
        <v>8680.4537530314592</v>
      </c>
      <c r="R555" s="28">
        <f t="shared" si="161"/>
        <v>7986.3294775474715</v>
      </c>
      <c r="S555" s="28">
        <f t="shared" si="161"/>
        <v>7980.1023142752611</v>
      </c>
      <c r="T555" s="28">
        <f t="shared" si="161"/>
        <v>9283.7399282372025</v>
      </c>
      <c r="U555" s="28">
        <f t="shared" si="161"/>
        <v>9180.1900144339052</v>
      </c>
      <c r="V555" s="28">
        <f t="shared" si="161"/>
        <v>8191.6753494532322</v>
      </c>
      <c r="W555" s="28">
        <f t="shared" si="161"/>
        <v>7935.6434789467439</v>
      </c>
      <c r="X555" s="28">
        <f t="shared" si="161"/>
        <v>7895.5209219576363</v>
      </c>
      <c r="Y555" s="28">
        <f t="shared" si="161"/>
        <v>8023.7152566810018</v>
      </c>
      <c r="Z555" s="28">
        <f t="shared" si="161"/>
        <v>8283.4209511550889</v>
      </c>
      <c r="AA555" s="28">
        <f t="shared" si="161"/>
        <v>6688.122138405698</v>
      </c>
      <c r="AB555" s="28">
        <f t="shared" si="161"/>
        <v>7088.0322687304288</v>
      </c>
      <c r="AC555" s="28">
        <f t="shared" si="161"/>
        <v>7075.2709948258344</v>
      </c>
      <c r="AD555" s="28">
        <f t="shared" si="161"/>
        <v>7900.6084260305943</v>
      </c>
      <c r="AE555" s="28">
        <f t="shared" si="161"/>
        <v>7159.789433032206</v>
      </c>
    </row>
    <row r="556" spans="1:31" x14ac:dyDescent="0.2">
      <c r="A556" s="9" t="s">
        <v>549</v>
      </c>
      <c r="B556" s="4" t="s">
        <v>550</v>
      </c>
      <c r="C556" s="21">
        <f>+C557+C558</f>
        <v>4501.6325622391787</v>
      </c>
      <c r="D556" s="21">
        <f t="shared" ref="D556:AE556" si="162">+D557+D558</f>
        <v>5273.959787978396</v>
      </c>
      <c r="E556" s="21">
        <f t="shared" si="162"/>
        <v>5386.7965013950534</v>
      </c>
      <c r="F556" s="21">
        <f t="shared" si="162"/>
        <v>5567.8427182691757</v>
      </c>
      <c r="G556" s="21">
        <f t="shared" si="162"/>
        <v>5770.5533245429306</v>
      </c>
      <c r="H556" s="21">
        <f t="shared" si="162"/>
        <v>7247.9860244359488</v>
      </c>
      <c r="I556" s="21">
        <f t="shared" si="162"/>
        <v>6820.929525415394</v>
      </c>
      <c r="J556" s="21">
        <f t="shared" si="162"/>
        <v>7186.6536205041612</v>
      </c>
      <c r="K556" s="21">
        <f t="shared" si="162"/>
        <v>6913.8725898197699</v>
      </c>
      <c r="L556" s="21">
        <f t="shared" si="162"/>
        <v>6303.4522870809051</v>
      </c>
      <c r="M556" s="21">
        <f t="shared" si="162"/>
        <v>6864.9037890750433</v>
      </c>
      <c r="N556" s="21">
        <f t="shared" si="162"/>
        <v>6999.5873904306163</v>
      </c>
      <c r="O556" s="21">
        <f t="shared" si="162"/>
        <v>6843.5334825333666</v>
      </c>
      <c r="P556" s="21">
        <f t="shared" si="162"/>
        <v>5699.600669360264</v>
      </c>
      <c r="Q556" s="21">
        <f t="shared" si="162"/>
        <v>8194.2744925702409</v>
      </c>
      <c r="R556" s="21">
        <f t="shared" si="162"/>
        <v>7496.0939249432831</v>
      </c>
      <c r="S556" s="21">
        <f t="shared" si="162"/>
        <v>7485.8104695281036</v>
      </c>
      <c r="T556" s="21">
        <f t="shared" si="162"/>
        <v>8785.3917913470796</v>
      </c>
      <c r="U556" s="21">
        <f t="shared" si="162"/>
        <v>8674.4048648185726</v>
      </c>
      <c r="V556" s="21">
        <f t="shared" si="162"/>
        <v>7679.9754558644636</v>
      </c>
      <c r="W556" s="21">
        <f t="shared" si="162"/>
        <v>7421.2097213590096</v>
      </c>
      <c r="X556" s="21">
        <f t="shared" si="162"/>
        <v>7387.077329617704</v>
      </c>
      <c r="Y556" s="21">
        <f t="shared" si="162"/>
        <v>7512.5378003421047</v>
      </c>
      <c r="Z556" s="21">
        <f t="shared" si="162"/>
        <v>7769.5096308172269</v>
      </c>
      <c r="AA556" s="21">
        <f t="shared" si="162"/>
        <v>6445.0777676130074</v>
      </c>
      <c r="AB556" s="21">
        <f t="shared" si="162"/>
        <v>6845.3824479271798</v>
      </c>
      <c r="AC556" s="21">
        <f t="shared" si="162"/>
        <v>6833.015724012027</v>
      </c>
      <c r="AD556" s="21">
        <f t="shared" si="162"/>
        <v>7582.3853523059834</v>
      </c>
      <c r="AE556" s="21">
        <f t="shared" si="162"/>
        <v>6844.4900702631048</v>
      </c>
    </row>
    <row r="557" spans="1:31" x14ac:dyDescent="0.2">
      <c r="A557" s="9" t="s">
        <v>551</v>
      </c>
      <c r="B557" s="4" t="s">
        <v>552</v>
      </c>
      <c r="C557" s="35">
        <f>+C299</f>
        <v>4319.6552769614464</v>
      </c>
      <c r="D557" s="35">
        <f t="shared" ref="D557:AE557" si="163">+D299</f>
        <v>5084.728705383206</v>
      </c>
      <c r="E557" s="35">
        <f t="shared" si="163"/>
        <v>5190.211727158845</v>
      </c>
      <c r="F557" s="35">
        <f t="shared" si="163"/>
        <v>5369.1557924400458</v>
      </c>
      <c r="G557" s="35">
        <f t="shared" si="163"/>
        <v>5565.5607525937094</v>
      </c>
      <c r="H557" s="35">
        <f t="shared" si="163"/>
        <v>7043.957514867242</v>
      </c>
      <c r="I557" s="35">
        <f t="shared" si="163"/>
        <v>6618.1474560090255</v>
      </c>
      <c r="J557" s="35">
        <f t="shared" si="163"/>
        <v>6980.1558563669041</v>
      </c>
      <c r="K557" s="35">
        <f t="shared" si="163"/>
        <v>6705.7326011606547</v>
      </c>
      <c r="L557" s="35">
        <f t="shared" si="163"/>
        <v>6099.6819128199422</v>
      </c>
      <c r="M557" s="35">
        <f t="shared" si="163"/>
        <v>6662.5547639973065</v>
      </c>
      <c r="N557" s="35">
        <f t="shared" si="163"/>
        <v>6799.2852697357202</v>
      </c>
      <c r="O557" s="35">
        <f t="shared" si="163"/>
        <v>6666.9875874104073</v>
      </c>
      <c r="P557" s="35">
        <f t="shared" si="163"/>
        <v>5534.9277004596497</v>
      </c>
      <c r="Q557" s="35">
        <f t="shared" si="163"/>
        <v>8021.5488874509738</v>
      </c>
      <c r="R557" s="35">
        <f t="shared" si="163"/>
        <v>7313.407701058386</v>
      </c>
      <c r="S557" s="35">
        <f t="shared" si="163"/>
        <v>7301.3412921739846</v>
      </c>
      <c r="T557" s="35">
        <f t="shared" si="163"/>
        <v>8595.6829783880567</v>
      </c>
      <c r="U557" s="35">
        <f t="shared" si="163"/>
        <v>8505.3883542109616</v>
      </c>
      <c r="V557" s="35">
        <f t="shared" si="163"/>
        <v>7514.6559206593165</v>
      </c>
      <c r="W557" s="35">
        <f t="shared" si="163"/>
        <v>7259.4236331269531</v>
      </c>
      <c r="X557" s="35">
        <f t="shared" si="163"/>
        <v>7231.1901109118162</v>
      </c>
      <c r="Y557" s="35">
        <f t="shared" si="163"/>
        <v>7368.9150157496078</v>
      </c>
      <c r="Z557" s="35">
        <f t="shared" si="163"/>
        <v>7628.2477586417699</v>
      </c>
      <c r="AA557" s="35">
        <f t="shared" si="163"/>
        <v>6384.7231917577419</v>
      </c>
      <c r="AB557" s="35">
        <f t="shared" si="163"/>
        <v>6787.0291525889616</v>
      </c>
      <c r="AC557" s="35">
        <f t="shared" si="163"/>
        <v>6774.7412519528607</v>
      </c>
      <c r="AD557" s="35">
        <f t="shared" si="163"/>
        <v>7539.1726061278487</v>
      </c>
      <c r="AE557" s="35">
        <f t="shared" si="163"/>
        <v>6803.1907133557952</v>
      </c>
    </row>
    <row r="558" spans="1:31" x14ac:dyDescent="0.2">
      <c r="A558" s="9" t="s">
        <v>636</v>
      </c>
      <c r="B558" s="4" t="s">
        <v>637</v>
      </c>
      <c r="C558" s="35">
        <f>+C367</f>
        <v>181.97728527773242</v>
      </c>
      <c r="D558" s="35">
        <f t="shared" ref="D558:AE558" si="164">+D367</f>
        <v>189.23108259519023</v>
      </c>
      <c r="E558" s="35">
        <f t="shared" si="164"/>
        <v>196.58477423620815</v>
      </c>
      <c r="F558" s="35">
        <f t="shared" si="164"/>
        <v>198.68692582912996</v>
      </c>
      <c r="G558" s="35">
        <f t="shared" si="164"/>
        <v>204.99257194922083</v>
      </c>
      <c r="H558" s="35">
        <f t="shared" si="164"/>
        <v>204.02850956870668</v>
      </c>
      <c r="I558" s="35">
        <f t="shared" si="164"/>
        <v>202.78206940636849</v>
      </c>
      <c r="J558" s="35">
        <f t="shared" si="164"/>
        <v>206.49776413725724</v>
      </c>
      <c r="K558" s="35">
        <f t="shared" si="164"/>
        <v>208.13998865911518</v>
      </c>
      <c r="L558" s="35">
        <f t="shared" si="164"/>
        <v>203.77037426096297</v>
      </c>
      <c r="M558" s="35">
        <f t="shared" si="164"/>
        <v>202.34902507773651</v>
      </c>
      <c r="N558" s="35">
        <f t="shared" si="164"/>
        <v>200.30212069489636</v>
      </c>
      <c r="O558" s="35">
        <f t="shared" si="164"/>
        <v>176.54589512295951</v>
      </c>
      <c r="P558" s="35">
        <f t="shared" si="164"/>
        <v>164.67296890061448</v>
      </c>
      <c r="Q558" s="35">
        <f t="shared" si="164"/>
        <v>172.72560511926736</v>
      </c>
      <c r="R558" s="35">
        <f t="shared" si="164"/>
        <v>182.68622388489734</v>
      </c>
      <c r="S558" s="35">
        <f t="shared" si="164"/>
        <v>184.46917735411927</v>
      </c>
      <c r="T558" s="35">
        <f t="shared" si="164"/>
        <v>189.70881295902254</v>
      </c>
      <c r="U558" s="35">
        <f t="shared" si="164"/>
        <v>169.01651060761097</v>
      </c>
      <c r="V558" s="35">
        <f t="shared" si="164"/>
        <v>165.31953520514679</v>
      </c>
      <c r="W558" s="35">
        <f t="shared" si="164"/>
        <v>161.78608823205604</v>
      </c>
      <c r="X558" s="35">
        <f t="shared" si="164"/>
        <v>155.88721870588756</v>
      </c>
      <c r="Y558" s="35">
        <f t="shared" si="164"/>
        <v>143.622784592497</v>
      </c>
      <c r="Z558" s="35">
        <f t="shared" si="164"/>
        <v>141.26187217545663</v>
      </c>
      <c r="AA558" s="35">
        <f t="shared" si="164"/>
        <v>60.354575855265715</v>
      </c>
      <c r="AB558" s="35">
        <f t="shared" si="164"/>
        <v>58.353295338218302</v>
      </c>
      <c r="AC558" s="35">
        <f t="shared" si="164"/>
        <v>58.274472059165987</v>
      </c>
      <c r="AD558" s="35">
        <f t="shared" si="164"/>
        <v>43.21274617813436</v>
      </c>
      <c r="AE558" s="35">
        <f t="shared" si="164"/>
        <v>41.299356907309601</v>
      </c>
    </row>
    <row r="559" spans="1:31" x14ac:dyDescent="0.2">
      <c r="A559" s="9" t="s">
        <v>668</v>
      </c>
      <c r="B559" s="4" t="s">
        <v>639</v>
      </c>
      <c r="C559" s="21">
        <f>+C560+C561</f>
        <v>30.629655692501785</v>
      </c>
      <c r="D559" s="21">
        <f t="shared" ref="D559:AE559" si="165">+D560+D561</f>
        <v>33.474733489094966</v>
      </c>
      <c r="E559" s="21">
        <f t="shared" si="165"/>
        <v>36.319811285688139</v>
      </c>
      <c r="F559" s="21">
        <f t="shared" si="165"/>
        <v>39.164889082281313</v>
      </c>
      <c r="G559" s="21">
        <f t="shared" si="165"/>
        <v>42.009966878874479</v>
      </c>
      <c r="H559" s="21">
        <f t="shared" si="165"/>
        <v>44.855044675467667</v>
      </c>
      <c r="I559" s="21">
        <f t="shared" si="165"/>
        <v>47.700122472060848</v>
      </c>
      <c r="J559" s="21">
        <f t="shared" si="165"/>
        <v>50.545200268654014</v>
      </c>
      <c r="K559" s="21">
        <f t="shared" si="165"/>
        <v>53.390278065247188</v>
      </c>
      <c r="L559" s="21">
        <f t="shared" si="165"/>
        <v>56.235355861840361</v>
      </c>
      <c r="M559" s="21">
        <f t="shared" si="165"/>
        <v>59.080433658433549</v>
      </c>
      <c r="N559" s="21">
        <f t="shared" si="165"/>
        <v>61.925511455026708</v>
      </c>
      <c r="O559" s="21">
        <f t="shared" si="165"/>
        <v>78.263176052194567</v>
      </c>
      <c r="P559" s="21">
        <f t="shared" si="165"/>
        <v>81.498339092231134</v>
      </c>
      <c r="Q559" s="21">
        <f t="shared" si="165"/>
        <v>84.733502132267702</v>
      </c>
      <c r="R559" s="21">
        <f t="shared" si="165"/>
        <v>87.968665172304242</v>
      </c>
      <c r="S559" s="21">
        <f t="shared" si="165"/>
        <v>91.20382821234081</v>
      </c>
      <c r="T559" s="21">
        <f t="shared" si="165"/>
        <v>94.438991252377377</v>
      </c>
      <c r="U559" s="21">
        <f t="shared" si="165"/>
        <v>124.73320583591455</v>
      </c>
      <c r="V559" s="21">
        <f t="shared" si="165"/>
        <v>128.9233673174748</v>
      </c>
      <c r="W559" s="21">
        <f t="shared" si="165"/>
        <v>130.26845100244191</v>
      </c>
      <c r="X559" s="21">
        <f t="shared" si="165"/>
        <v>131.61353468740901</v>
      </c>
      <c r="Y559" s="21">
        <f t="shared" si="165"/>
        <v>132.95861837237609</v>
      </c>
      <c r="Z559" s="21">
        <f t="shared" si="165"/>
        <v>134.3037020573432</v>
      </c>
      <c r="AA559" s="21">
        <f t="shared" si="165"/>
        <v>80.404140860154314</v>
      </c>
      <c r="AB559" s="21">
        <f t="shared" si="165"/>
        <v>77.887653450045903</v>
      </c>
      <c r="AC559" s="21">
        <f t="shared" si="165"/>
        <v>75.371166039937506</v>
      </c>
      <c r="AD559" s="21">
        <f t="shared" si="165"/>
        <v>63.784737997916537</v>
      </c>
      <c r="AE559" s="21">
        <f t="shared" si="165"/>
        <v>61.095905872804487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6">+D384</f>
        <v>0</v>
      </c>
      <c r="E560" s="35">
        <f t="shared" si="166"/>
        <v>0</v>
      </c>
      <c r="F560" s="35">
        <f t="shared" si="166"/>
        <v>0</v>
      </c>
      <c r="G560" s="35">
        <f t="shared" si="166"/>
        <v>0</v>
      </c>
      <c r="H560" s="35">
        <f t="shared" si="166"/>
        <v>0</v>
      </c>
      <c r="I560" s="35">
        <f t="shared" si="166"/>
        <v>0</v>
      </c>
      <c r="J560" s="35">
        <f t="shared" si="166"/>
        <v>0</v>
      </c>
      <c r="K560" s="35">
        <f t="shared" si="166"/>
        <v>0</v>
      </c>
      <c r="L560" s="35">
        <f t="shared" si="166"/>
        <v>0</v>
      </c>
      <c r="M560" s="35">
        <f t="shared" si="166"/>
        <v>0</v>
      </c>
      <c r="N560" s="35">
        <f t="shared" si="166"/>
        <v>0</v>
      </c>
      <c r="O560" s="35">
        <f t="shared" si="166"/>
        <v>0</v>
      </c>
      <c r="P560" s="35">
        <f t="shared" si="166"/>
        <v>0</v>
      </c>
      <c r="Q560" s="35">
        <f t="shared" si="166"/>
        <v>0</v>
      </c>
      <c r="R560" s="35">
        <f t="shared" si="166"/>
        <v>0</v>
      </c>
      <c r="S560" s="35">
        <f t="shared" si="166"/>
        <v>0</v>
      </c>
      <c r="T560" s="35">
        <f t="shared" si="166"/>
        <v>0</v>
      </c>
      <c r="U560" s="35">
        <f t="shared" si="166"/>
        <v>0</v>
      </c>
      <c r="V560" s="35">
        <f t="shared" si="166"/>
        <v>0</v>
      </c>
      <c r="W560" s="35">
        <f t="shared" si="166"/>
        <v>0</v>
      </c>
      <c r="X560" s="35">
        <f t="shared" si="166"/>
        <v>0</v>
      </c>
      <c r="Y560" s="35">
        <f t="shared" si="166"/>
        <v>0</v>
      </c>
      <c r="Z560" s="35">
        <f t="shared" si="166"/>
        <v>0</v>
      </c>
      <c r="AA560" s="35">
        <f t="shared" si="166"/>
        <v>0</v>
      </c>
      <c r="AB560" s="35">
        <f t="shared" si="166"/>
        <v>0</v>
      </c>
      <c r="AC560" s="35">
        <f t="shared" si="166"/>
        <v>0</v>
      </c>
      <c r="AD560" s="35">
        <f t="shared" si="166"/>
        <v>0</v>
      </c>
      <c r="AE560" s="35">
        <f t="shared" si="166"/>
        <v>0</v>
      </c>
    </row>
    <row r="561" spans="1:31" x14ac:dyDescent="0.2">
      <c r="A561" s="9" t="s">
        <v>671</v>
      </c>
      <c r="B561" s="4" t="s">
        <v>672</v>
      </c>
      <c r="C561" s="35">
        <f>+C385</f>
        <v>30.629655692501785</v>
      </c>
      <c r="D561" s="35">
        <f t="shared" ref="D561:AE561" si="167">+D385</f>
        <v>33.474733489094966</v>
      </c>
      <c r="E561" s="35">
        <f t="shared" si="167"/>
        <v>36.319811285688139</v>
      </c>
      <c r="F561" s="35">
        <f t="shared" si="167"/>
        <v>39.164889082281313</v>
      </c>
      <c r="G561" s="35">
        <f t="shared" si="167"/>
        <v>42.009966878874479</v>
      </c>
      <c r="H561" s="35">
        <f t="shared" si="167"/>
        <v>44.855044675467667</v>
      </c>
      <c r="I561" s="35">
        <f t="shared" si="167"/>
        <v>47.700122472060848</v>
      </c>
      <c r="J561" s="35">
        <f t="shared" si="167"/>
        <v>50.545200268654014</v>
      </c>
      <c r="K561" s="35">
        <f t="shared" si="167"/>
        <v>53.390278065247188</v>
      </c>
      <c r="L561" s="35">
        <f t="shared" si="167"/>
        <v>56.235355861840361</v>
      </c>
      <c r="M561" s="35">
        <f t="shared" si="167"/>
        <v>59.080433658433549</v>
      </c>
      <c r="N561" s="35">
        <f t="shared" si="167"/>
        <v>61.925511455026708</v>
      </c>
      <c r="O561" s="35">
        <f t="shared" si="167"/>
        <v>78.263176052194567</v>
      </c>
      <c r="P561" s="35">
        <f t="shared" si="167"/>
        <v>81.498339092231134</v>
      </c>
      <c r="Q561" s="35">
        <f t="shared" si="167"/>
        <v>84.733502132267702</v>
      </c>
      <c r="R561" s="35">
        <f t="shared" si="167"/>
        <v>87.968665172304242</v>
      </c>
      <c r="S561" s="35">
        <f t="shared" si="167"/>
        <v>91.20382821234081</v>
      </c>
      <c r="T561" s="35">
        <f t="shared" si="167"/>
        <v>94.438991252377377</v>
      </c>
      <c r="U561" s="35">
        <f t="shared" si="167"/>
        <v>124.73320583591455</v>
      </c>
      <c r="V561" s="35">
        <f t="shared" si="167"/>
        <v>128.9233673174748</v>
      </c>
      <c r="W561" s="35">
        <f t="shared" si="167"/>
        <v>130.26845100244191</v>
      </c>
      <c r="X561" s="35">
        <f t="shared" si="167"/>
        <v>131.61353468740901</v>
      </c>
      <c r="Y561" s="35">
        <f t="shared" si="167"/>
        <v>132.95861837237609</v>
      </c>
      <c r="Z561" s="35">
        <f t="shared" si="167"/>
        <v>134.3037020573432</v>
      </c>
      <c r="AA561" s="35">
        <f t="shared" si="167"/>
        <v>80.404140860154314</v>
      </c>
      <c r="AB561" s="35">
        <f t="shared" si="167"/>
        <v>77.887653450045903</v>
      </c>
      <c r="AC561" s="35">
        <f t="shared" si="167"/>
        <v>75.371166039937506</v>
      </c>
      <c r="AD561" s="35">
        <f t="shared" si="167"/>
        <v>63.784737997916537</v>
      </c>
      <c r="AE561" s="35">
        <f t="shared" si="167"/>
        <v>61.095905872804487</v>
      </c>
    </row>
    <row r="562" spans="1:31" x14ac:dyDescent="0.2">
      <c r="A562" s="9" t="s">
        <v>678</v>
      </c>
      <c r="B562" s="4" t="s">
        <v>645</v>
      </c>
      <c r="C562" s="21">
        <f>+C563+C564</f>
        <v>411.46763554831114</v>
      </c>
      <c r="D562" s="21">
        <f t="shared" ref="D562:AE562" si="168">+D563+D564</f>
        <v>411.46763554831114</v>
      </c>
      <c r="E562" s="21">
        <f t="shared" si="168"/>
        <v>411.46763554831114</v>
      </c>
      <c r="F562" s="21">
        <f t="shared" si="168"/>
        <v>411.46763554831114</v>
      </c>
      <c r="G562" s="21">
        <f t="shared" si="168"/>
        <v>411.46763554831114</v>
      </c>
      <c r="H562" s="21">
        <f t="shared" si="168"/>
        <v>411.46763554831114</v>
      </c>
      <c r="I562" s="21">
        <f t="shared" si="168"/>
        <v>411.46763554831114</v>
      </c>
      <c r="J562" s="21">
        <f t="shared" si="168"/>
        <v>411.46763554831114</v>
      </c>
      <c r="K562" s="21">
        <f t="shared" si="168"/>
        <v>411.46763554831114</v>
      </c>
      <c r="L562" s="21">
        <f t="shared" si="168"/>
        <v>411.46763554831114</v>
      </c>
      <c r="M562" s="21">
        <f t="shared" si="168"/>
        <v>411.46763554831114</v>
      </c>
      <c r="N562" s="21">
        <f t="shared" si="168"/>
        <v>411.46763554831114</v>
      </c>
      <c r="O562" s="21">
        <f t="shared" si="168"/>
        <v>350.934977188853</v>
      </c>
      <c r="P562" s="21">
        <f t="shared" si="168"/>
        <v>350.934977188853</v>
      </c>
      <c r="Q562" s="21">
        <f t="shared" si="168"/>
        <v>350.934977188853</v>
      </c>
      <c r="R562" s="21">
        <f t="shared" si="168"/>
        <v>350.934977188853</v>
      </c>
      <c r="S562" s="21">
        <f t="shared" si="168"/>
        <v>350.934977188853</v>
      </c>
      <c r="T562" s="21">
        <f t="shared" si="168"/>
        <v>350.934977188853</v>
      </c>
      <c r="U562" s="21">
        <f t="shared" si="168"/>
        <v>278.54648105406005</v>
      </c>
      <c r="V562" s="21">
        <f t="shared" si="168"/>
        <v>278.54648105406005</v>
      </c>
      <c r="W562" s="21">
        <f t="shared" si="168"/>
        <v>278.54648105406005</v>
      </c>
      <c r="X562" s="21">
        <f t="shared" si="168"/>
        <v>278.44952457621258</v>
      </c>
      <c r="Y562" s="21">
        <f t="shared" si="168"/>
        <v>278.44952457621258</v>
      </c>
      <c r="Z562" s="21">
        <f t="shared" si="168"/>
        <v>278.44952457621258</v>
      </c>
      <c r="AA562" s="21">
        <f t="shared" si="168"/>
        <v>31.829085994703448</v>
      </c>
      <c r="AB562" s="21">
        <f t="shared" si="168"/>
        <v>31.829085994703448</v>
      </c>
      <c r="AC562" s="21">
        <f t="shared" si="168"/>
        <v>31.829085994703448</v>
      </c>
      <c r="AD562" s="21">
        <f t="shared" si="168"/>
        <v>222.80387688730934</v>
      </c>
      <c r="AE562" s="21">
        <f t="shared" si="168"/>
        <v>222.80387688730934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9">+D392</f>
        <v>0</v>
      </c>
      <c r="E563" s="35">
        <f t="shared" si="169"/>
        <v>0</v>
      </c>
      <c r="F563" s="35">
        <f t="shared" si="169"/>
        <v>0</v>
      </c>
      <c r="G563" s="35">
        <f t="shared" si="169"/>
        <v>0</v>
      </c>
      <c r="H563" s="35">
        <f t="shared" si="169"/>
        <v>0</v>
      </c>
      <c r="I563" s="35">
        <f t="shared" si="169"/>
        <v>0</v>
      </c>
      <c r="J563" s="35">
        <f t="shared" si="169"/>
        <v>0</v>
      </c>
      <c r="K563" s="35">
        <f t="shared" si="169"/>
        <v>0</v>
      </c>
      <c r="L563" s="35">
        <f t="shared" si="169"/>
        <v>0</v>
      </c>
      <c r="M563" s="35">
        <f t="shared" si="169"/>
        <v>0</v>
      </c>
      <c r="N563" s="35">
        <f t="shared" si="169"/>
        <v>0</v>
      </c>
      <c r="O563" s="35">
        <f t="shared" si="169"/>
        <v>0</v>
      </c>
      <c r="P563" s="35">
        <f t="shared" si="169"/>
        <v>0</v>
      </c>
      <c r="Q563" s="35">
        <f t="shared" si="169"/>
        <v>0</v>
      </c>
      <c r="R563" s="35">
        <f t="shared" si="169"/>
        <v>0</v>
      </c>
      <c r="S563" s="35">
        <f t="shared" si="169"/>
        <v>0</v>
      </c>
      <c r="T563" s="35">
        <f t="shared" si="169"/>
        <v>0</v>
      </c>
      <c r="U563" s="35">
        <f t="shared" si="169"/>
        <v>0</v>
      </c>
      <c r="V563" s="35">
        <f t="shared" si="169"/>
        <v>0</v>
      </c>
      <c r="W563" s="35">
        <f t="shared" si="169"/>
        <v>0</v>
      </c>
      <c r="X563" s="35">
        <f t="shared" si="169"/>
        <v>0</v>
      </c>
      <c r="Y563" s="35">
        <f t="shared" si="169"/>
        <v>0</v>
      </c>
      <c r="Z563" s="35">
        <f t="shared" si="169"/>
        <v>0</v>
      </c>
      <c r="AA563" s="35">
        <f t="shared" si="169"/>
        <v>0</v>
      </c>
      <c r="AB563" s="35">
        <f t="shared" si="169"/>
        <v>0</v>
      </c>
      <c r="AC563" s="35">
        <f t="shared" si="169"/>
        <v>0</v>
      </c>
      <c r="AD563" s="35">
        <f t="shared" si="169"/>
        <v>0</v>
      </c>
      <c r="AE563" s="35">
        <f t="shared" si="169"/>
        <v>0</v>
      </c>
    </row>
    <row r="564" spans="1:31" x14ac:dyDescent="0.2">
      <c r="A564" s="9" t="s">
        <v>681</v>
      </c>
      <c r="B564" s="4" t="s">
        <v>682</v>
      </c>
      <c r="C564" s="35">
        <f>+C393</f>
        <v>411.46763554831114</v>
      </c>
      <c r="D564" s="35">
        <f t="shared" ref="D564:AE564" si="170">+D393</f>
        <v>411.46763554831114</v>
      </c>
      <c r="E564" s="35">
        <f t="shared" si="170"/>
        <v>411.46763554831114</v>
      </c>
      <c r="F564" s="35">
        <f t="shared" si="170"/>
        <v>411.46763554831114</v>
      </c>
      <c r="G564" s="35">
        <f t="shared" si="170"/>
        <v>411.46763554831114</v>
      </c>
      <c r="H564" s="35">
        <f t="shared" si="170"/>
        <v>411.46763554831114</v>
      </c>
      <c r="I564" s="35">
        <f t="shared" si="170"/>
        <v>411.46763554831114</v>
      </c>
      <c r="J564" s="35">
        <f t="shared" si="170"/>
        <v>411.46763554831114</v>
      </c>
      <c r="K564" s="35">
        <f t="shared" si="170"/>
        <v>411.46763554831114</v>
      </c>
      <c r="L564" s="35">
        <f t="shared" si="170"/>
        <v>411.46763554831114</v>
      </c>
      <c r="M564" s="35">
        <f t="shared" si="170"/>
        <v>411.46763554831114</v>
      </c>
      <c r="N564" s="35">
        <f t="shared" si="170"/>
        <v>411.46763554831114</v>
      </c>
      <c r="O564" s="35">
        <f t="shared" si="170"/>
        <v>350.934977188853</v>
      </c>
      <c r="P564" s="35">
        <f t="shared" si="170"/>
        <v>350.934977188853</v>
      </c>
      <c r="Q564" s="35">
        <f t="shared" si="170"/>
        <v>350.934977188853</v>
      </c>
      <c r="R564" s="35">
        <f t="shared" si="170"/>
        <v>350.934977188853</v>
      </c>
      <c r="S564" s="35">
        <f t="shared" si="170"/>
        <v>350.934977188853</v>
      </c>
      <c r="T564" s="35">
        <f t="shared" si="170"/>
        <v>350.934977188853</v>
      </c>
      <c r="U564" s="35">
        <f t="shared" si="170"/>
        <v>278.54648105406005</v>
      </c>
      <c r="V564" s="35">
        <f t="shared" si="170"/>
        <v>278.54648105406005</v>
      </c>
      <c r="W564" s="35">
        <f t="shared" si="170"/>
        <v>278.54648105406005</v>
      </c>
      <c r="X564" s="35">
        <f t="shared" si="170"/>
        <v>278.44952457621258</v>
      </c>
      <c r="Y564" s="35">
        <f t="shared" si="170"/>
        <v>278.44952457621258</v>
      </c>
      <c r="Z564" s="35">
        <f t="shared" si="170"/>
        <v>278.44952457621258</v>
      </c>
      <c r="AA564" s="35">
        <f t="shared" si="170"/>
        <v>31.829085994703448</v>
      </c>
      <c r="AB564" s="35">
        <f t="shared" si="170"/>
        <v>31.829085994703448</v>
      </c>
      <c r="AC564" s="35">
        <f t="shared" si="170"/>
        <v>31.829085994703448</v>
      </c>
      <c r="AD564" s="35">
        <f t="shared" si="170"/>
        <v>222.80387688730934</v>
      </c>
      <c r="AE564" s="35">
        <f t="shared" si="170"/>
        <v>222.80387688730934</v>
      </c>
    </row>
    <row r="565" spans="1:31" x14ac:dyDescent="0.2">
      <c r="A565" s="9" t="s">
        <v>688</v>
      </c>
      <c r="B565" s="4" t="s">
        <v>651</v>
      </c>
      <c r="C565" s="21">
        <f>+C566+C567</f>
        <v>13.757475531987078</v>
      </c>
      <c r="D565" s="21">
        <f t="shared" ref="D565:AE565" si="171">+D566+D567</f>
        <v>13.757475531987078</v>
      </c>
      <c r="E565" s="21">
        <f t="shared" si="171"/>
        <v>13.757475531987078</v>
      </c>
      <c r="F565" s="21">
        <f t="shared" si="171"/>
        <v>13.757475531987078</v>
      </c>
      <c r="G565" s="21">
        <f t="shared" si="171"/>
        <v>13.757475531987078</v>
      </c>
      <c r="H565" s="21">
        <f t="shared" si="171"/>
        <v>13.757475531987078</v>
      </c>
      <c r="I565" s="21">
        <f t="shared" si="171"/>
        <v>13.757475531987078</v>
      </c>
      <c r="J565" s="21">
        <f t="shared" si="171"/>
        <v>13.757475531987078</v>
      </c>
      <c r="K565" s="21">
        <f t="shared" si="171"/>
        <v>13.757475531987078</v>
      </c>
      <c r="L565" s="21">
        <f t="shared" si="171"/>
        <v>13.757475531987078</v>
      </c>
      <c r="M565" s="21">
        <f t="shared" si="171"/>
        <v>13.757475531987078</v>
      </c>
      <c r="N565" s="21">
        <f t="shared" si="171"/>
        <v>13.757475531987078</v>
      </c>
      <c r="O565" s="21">
        <f t="shared" si="171"/>
        <v>10.911603356468429</v>
      </c>
      <c r="P565" s="21">
        <f t="shared" si="171"/>
        <v>10.911603356468429</v>
      </c>
      <c r="Q565" s="21">
        <f t="shared" si="171"/>
        <v>10.911603356468429</v>
      </c>
      <c r="R565" s="21">
        <f t="shared" si="171"/>
        <v>10.911603356468429</v>
      </c>
      <c r="S565" s="21">
        <f t="shared" si="171"/>
        <v>10.911603356468429</v>
      </c>
      <c r="T565" s="21">
        <f t="shared" si="171"/>
        <v>10.911603356468429</v>
      </c>
      <c r="U565" s="21">
        <f t="shared" si="171"/>
        <v>7.0119201544892658</v>
      </c>
      <c r="V565" s="21">
        <f t="shared" si="171"/>
        <v>7.0119201544892658</v>
      </c>
      <c r="W565" s="21">
        <f t="shared" si="171"/>
        <v>7.0119201544892658</v>
      </c>
      <c r="X565" s="21">
        <f t="shared" si="171"/>
        <v>7.0119201544892658</v>
      </c>
      <c r="Y565" s="21">
        <f t="shared" si="171"/>
        <v>7.0119201544892658</v>
      </c>
      <c r="Z565" s="21">
        <f t="shared" si="171"/>
        <v>7.0119201544892658</v>
      </c>
      <c r="AA565" s="21">
        <f t="shared" si="171"/>
        <v>4.2944085859704634E-2</v>
      </c>
      <c r="AB565" s="21">
        <f t="shared" si="171"/>
        <v>4.2944085859704634E-2</v>
      </c>
      <c r="AC565" s="21">
        <f t="shared" si="171"/>
        <v>4.2944085859704634E-2</v>
      </c>
      <c r="AD565" s="21">
        <f t="shared" si="171"/>
        <v>0</v>
      </c>
      <c r="AE565" s="21">
        <f t="shared" si="171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2">+D400</f>
        <v>0</v>
      </c>
      <c r="E566" s="35">
        <f t="shared" si="172"/>
        <v>0</v>
      </c>
      <c r="F566" s="35">
        <f t="shared" si="172"/>
        <v>0</v>
      </c>
      <c r="G566" s="35">
        <f t="shared" si="172"/>
        <v>0</v>
      </c>
      <c r="H566" s="35">
        <f t="shared" si="172"/>
        <v>0</v>
      </c>
      <c r="I566" s="35">
        <f t="shared" si="172"/>
        <v>0</v>
      </c>
      <c r="J566" s="35">
        <f t="shared" si="172"/>
        <v>0</v>
      </c>
      <c r="K566" s="35">
        <f t="shared" si="172"/>
        <v>0</v>
      </c>
      <c r="L566" s="35">
        <f t="shared" si="172"/>
        <v>0</v>
      </c>
      <c r="M566" s="35">
        <f t="shared" si="172"/>
        <v>0</v>
      </c>
      <c r="N566" s="35">
        <f t="shared" si="172"/>
        <v>0</v>
      </c>
      <c r="O566" s="35">
        <f t="shared" si="172"/>
        <v>0</v>
      </c>
      <c r="P566" s="35">
        <f t="shared" si="172"/>
        <v>0</v>
      </c>
      <c r="Q566" s="35">
        <f t="shared" si="172"/>
        <v>0</v>
      </c>
      <c r="R566" s="35">
        <f t="shared" si="172"/>
        <v>0</v>
      </c>
      <c r="S566" s="35">
        <f t="shared" si="172"/>
        <v>0</v>
      </c>
      <c r="T566" s="35">
        <f t="shared" si="172"/>
        <v>0</v>
      </c>
      <c r="U566" s="35">
        <f t="shared" si="172"/>
        <v>0</v>
      </c>
      <c r="V566" s="35">
        <f t="shared" si="172"/>
        <v>0</v>
      </c>
      <c r="W566" s="35">
        <f t="shared" si="172"/>
        <v>0</v>
      </c>
      <c r="X566" s="35">
        <f t="shared" si="172"/>
        <v>0</v>
      </c>
      <c r="Y566" s="35">
        <f t="shared" si="172"/>
        <v>0</v>
      </c>
      <c r="Z566" s="35">
        <f t="shared" si="172"/>
        <v>0</v>
      </c>
      <c r="AA566" s="35">
        <f t="shared" si="172"/>
        <v>0</v>
      </c>
      <c r="AB566" s="35">
        <f t="shared" si="172"/>
        <v>0</v>
      </c>
      <c r="AC566" s="35">
        <f t="shared" si="172"/>
        <v>0</v>
      </c>
      <c r="AD566" s="35">
        <f t="shared" si="172"/>
        <v>0</v>
      </c>
      <c r="AE566" s="35">
        <f t="shared" si="172"/>
        <v>0</v>
      </c>
    </row>
    <row r="567" spans="1:31" x14ac:dyDescent="0.2">
      <c r="A567" s="9" t="s">
        <v>691</v>
      </c>
      <c r="B567" s="4" t="s">
        <v>692</v>
      </c>
      <c r="C567" s="35">
        <f>+C401</f>
        <v>13.757475531987078</v>
      </c>
      <c r="D567" s="35">
        <f t="shared" ref="D567:AE567" si="173">+D401</f>
        <v>13.757475531987078</v>
      </c>
      <c r="E567" s="35">
        <f t="shared" si="173"/>
        <v>13.757475531987078</v>
      </c>
      <c r="F567" s="35">
        <f t="shared" si="173"/>
        <v>13.757475531987078</v>
      </c>
      <c r="G567" s="35">
        <f t="shared" si="173"/>
        <v>13.757475531987078</v>
      </c>
      <c r="H567" s="35">
        <f t="shared" si="173"/>
        <v>13.757475531987078</v>
      </c>
      <c r="I567" s="35">
        <f t="shared" si="173"/>
        <v>13.757475531987078</v>
      </c>
      <c r="J567" s="35">
        <f t="shared" si="173"/>
        <v>13.757475531987078</v>
      </c>
      <c r="K567" s="35">
        <f t="shared" si="173"/>
        <v>13.757475531987078</v>
      </c>
      <c r="L567" s="35">
        <f t="shared" si="173"/>
        <v>13.757475531987078</v>
      </c>
      <c r="M567" s="35">
        <f t="shared" si="173"/>
        <v>13.757475531987078</v>
      </c>
      <c r="N567" s="35">
        <f t="shared" si="173"/>
        <v>13.757475531987078</v>
      </c>
      <c r="O567" s="35">
        <f t="shared" si="173"/>
        <v>10.911603356468429</v>
      </c>
      <c r="P567" s="35">
        <f t="shared" si="173"/>
        <v>10.911603356468429</v>
      </c>
      <c r="Q567" s="35">
        <f t="shared" si="173"/>
        <v>10.911603356468429</v>
      </c>
      <c r="R567" s="35">
        <f t="shared" si="173"/>
        <v>10.911603356468429</v>
      </c>
      <c r="S567" s="35">
        <f t="shared" si="173"/>
        <v>10.911603356468429</v>
      </c>
      <c r="T567" s="35">
        <f t="shared" si="173"/>
        <v>10.911603356468429</v>
      </c>
      <c r="U567" s="35">
        <f t="shared" si="173"/>
        <v>7.0119201544892658</v>
      </c>
      <c r="V567" s="35">
        <f t="shared" si="173"/>
        <v>7.0119201544892658</v>
      </c>
      <c r="W567" s="35">
        <f t="shared" si="173"/>
        <v>7.0119201544892658</v>
      </c>
      <c r="X567" s="35">
        <f t="shared" si="173"/>
        <v>7.0119201544892658</v>
      </c>
      <c r="Y567" s="35">
        <f t="shared" si="173"/>
        <v>7.0119201544892658</v>
      </c>
      <c r="Z567" s="35">
        <f t="shared" si="173"/>
        <v>7.0119201544892658</v>
      </c>
      <c r="AA567" s="35">
        <f t="shared" si="173"/>
        <v>4.2944085859704634E-2</v>
      </c>
      <c r="AB567" s="35">
        <f t="shared" si="173"/>
        <v>4.2944085859704634E-2</v>
      </c>
      <c r="AC567" s="35">
        <f t="shared" si="173"/>
        <v>4.2944085859704634E-2</v>
      </c>
      <c r="AD567" s="35">
        <f t="shared" si="173"/>
        <v>0</v>
      </c>
      <c r="AE567" s="35">
        <f t="shared" si="17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4.8187064662498402</v>
      </c>
      <c r="D568" s="21">
        <f t="shared" ref="D568:AE568" si="174">+D569+D570</f>
        <v>5.0917104330862584</v>
      </c>
      <c r="E568" s="21">
        <f t="shared" si="174"/>
        <v>5.399086373922974</v>
      </c>
      <c r="F568" s="21">
        <f t="shared" si="174"/>
        <v>5.7064623147596913</v>
      </c>
      <c r="G568" s="21">
        <f t="shared" si="174"/>
        <v>6.0138382555964078</v>
      </c>
      <c r="H568" s="21">
        <f t="shared" si="174"/>
        <v>6.3212141964331234</v>
      </c>
      <c r="I568" s="21">
        <f t="shared" si="174"/>
        <v>6.628590137269839</v>
      </c>
      <c r="J568" s="21">
        <f t="shared" si="174"/>
        <v>6.9359660781065573</v>
      </c>
      <c r="K568" s="21">
        <f t="shared" si="174"/>
        <v>7.2433420189432747</v>
      </c>
      <c r="L568" s="21">
        <f t="shared" si="174"/>
        <v>7.5507179597799876</v>
      </c>
      <c r="M568" s="21">
        <f t="shared" si="174"/>
        <v>7.8580939006167059</v>
      </c>
      <c r="N568" s="21">
        <f t="shared" si="174"/>
        <v>8.1654698414534224</v>
      </c>
      <c r="O568" s="21">
        <f t="shared" si="174"/>
        <v>9.019057950134334</v>
      </c>
      <c r="P568" s="21">
        <f t="shared" si="174"/>
        <v>9.2998875282111761</v>
      </c>
      <c r="Q568" s="21">
        <f t="shared" si="174"/>
        <v>9.5807171062880148</v>
      </c>
      <c r="R568" s="21">
        <f t="shared" si="174"/>
        <v>9.861546684364848</v>
      </c>
      <c r="S568" s="21">
        <f t="shared" si="174"/>
        <v>10.142376262441696</v>
      </c>
      <c r="T568" s="21">
        <f t="shared" si="174"/>
        <v>10.423205840518534</v>
      </c>
      <c r="U568" s="21">
        <f t="shared" si="174"/>
        <v>12.118048452827015</v>
      </c>
      <c r="V568" s="21">
        <f t="shared" si="174"/>
        <v>12.378432725155388</v>
      </c>
      <c r="W568" s="21">
        <f t="shared" si="174"/>
        <v>12.331441056647039</v>
      </c>
      <c r="X568" s="21">
        <f t="shared" si="174"/>
        <v>12.273855572701549</v>
      </c>
      <c r="Y568" s="21">
        <f t="shared" si="174"/>
        <v>12.2268639041932</v>
      </c>
      <c r="Z568" s="21">
        <f t="shared" si="174"/>
        <v>12.179872235684851</v>
      </c>
      <c r="AA568" s="21">
        <f t="shared" si="174"/>
        <v>9.4128927155242614</v>
      </c>
      <c r="AB568" s="21">
        <f t="shared" si="174"/>
        <v>9.3419172349030219</v>
      </c>
      <c r="AC568" s="21">
        <f t="shared" si="174"/>
        <v>9.2709417542817789</v>
      </c>
      <c r="AD568" s="21">
        <f t="shared" si="174"/>
        <v>8.1392656919297703</v>
      </c>
      <c r="AE568" s="21">
        <f t="shared" si="174"/>
        <v>7.844738797995757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5">+D408</f>
        <v>0</v>
      </c>
      <c r="E569" s="35">
        <f t="shared" si="175"/>
        <v>0</v>
      </c>
      <c r="F569" s="35">
        <f t="shared" si="175"/>
        <v>0</v>
      </c>
      <c r="G569" s="35">
        <f t="shared" si="175"/>
        <v>0</v>
      </c>
      <c r="H569" s="35">
        <f t="shared" si="175"/>
        <v>0</v>
      </c>
      <c r="I569" s="35">
        <f t="shared" si="175"/>
        <v>0</v>
      </c>
      <c r="J569" s="35">
        <f t="shared" si="175"/>
        <v>0</v>
      </c>
      <c r="K569" s="35">
        <f t="shared" si="175"/>
        <v>0</v>
      </c>
      <c r="L569" s="35">
        <f t="shared" si="175"/>
        <v>0</v>
      </c>
      <c r="M569" s="35">
        <f t="shared" si="175"/>
        <v>0</v>
      </c>
      <c r="N569" s="35">
        <f t="shared" si="175"/>
        <v>0</v>
      </c>
      <c r="O569" s="35">
        <f t="shared" si="175"/>
        <v>0</v>
      </c>
      <c r="P569" s="35">
        <f t="shared" si="175"/>
        <v>0</v>
      </c>
      <c r="Q569" s="35">
        <f t="shared" si="175"/>
        <v>0</v>
      </c>
      <c r="R569" s="35">
        <f t="shared" si="175"/>
        <v>0</v>
      </c>
      <c r="S569" s="35">
        <f t="shared" si="175"/>
        <v>0</v>
      </c>
      <c r="T569" s="35">
        <f t="shared" si="175"/>
        <v>0</v>
      </c>
      <c r="U569" s="35">
        <f t="shared" si="175"/>
        <v>0</v>
      </c>
      <c r="V569" s="35">
        <f t="shared" si="175"/>
        <v>0</v>
      </c>
      <c r="W569" s="35">
        <f t="shared" si="175"/>
        <v>0</v>
      </c>
      <c r="X569" s="35">
        <f t="shared" si="175"/>
        <v>0</v>
      </c>
      <c r="Y569" s="35">
        <f t="shared" si="175"/>
        <v>0</v>
      </c>
      <c r="Z569" s="35">
        <f t="shared" si="175"/>
        <v>0</v>
      </c>
      <c r="AA569" s="35">
        <f t="shared" si="175"/>
        <v>0</v>
      </c>
      <c r="AB569" s="35">
        <f t="shared" si="175"/>
        <v>0</v>
      </c>
      <c r="AC569" s="35">
        <f t="shared" si="175"/>
        <v>0</v>
      </c>
      <c r="AD569" s="35">
        <f t="shared" si="175"/>
        <v>0</v>
      </c>
      <c r="AE569" s="35">
        <f t="shared" si="175"/>
        <v>0</v>
      </c>
    </row>
    <row r="570" spans="1:31" x14ac:dyDescent="0.2">
      <c r="A570" s="9" t="s">
        <v>701</v>
      </c>
      <c r="B570" s="4" t="s">
        <v>702</v>
      </c>
      <c r="C570" s="35">
        <f>+C409</f>
        <v>4.8187064662498402</v>
      </c>
      <c r="D570" s="35">
        <f t="shared" ref="D570:AE570" si="176">+D409</f>
        <v>5.0917104330862584</v>
      </c>
      <c r="E570" s="35">
        <f t="shared" si="176"/>
        <v>5.399086373922974</v>
      </c>
      <c r="F570" s="35">
        <f t="shared" si="176"/>
        <v>5.7064623147596913</v>
      </c>
      <c r="G570" s="35">
        <f t="shared" si="176"/>
        <v>6.0138382555964078</v>
      </c>
      <c r="H570" s="35">
        <f t="shared" si="176"/>
        <v>6.3212141964331234</v>
      </c>
      <c r="I570" s="35">
        <f t="shared" si="176"/>
        <v>6.628590137269839</v>
      </c>
      <c r="J570" s="35">
        <f t="shared" si="176"/>
        <v>6.9359660781065573</v>
      </c>
      <c r="K570" s="35">
        <f t="shared" si="176"/>
        <v>7.2433420189432747</v>
      </c>
      <c r="L570" s="35">
        <f t="shared" si="176"/>
        <v>7.5507179597799876</v>
      </c>
      <c r="M570" s="35">
        <f t="shared" si="176"/>
        <v>7.8580939006167059</v>
      </c>
      <c r="N570" s="35">
        <f t="shared" si="176"/>
        <v>8.1654698414534224</v>
      </c>
      <c r="O570" s="35">
        <f t="shared" si="176"/>
        <v>9.019057950134334</v>
      </c>
      <c r="P570" s="35">
        <f t="shared" si="176"/>
        <v>9.2998875282111761</v>
      </c>
      <c r="Q570" s="35">
        <f t="shared" si="176"/>
        <v>9.5807171062880148</v>
      </c>
      <c r="R570" s="35">
        <f t="shared" si="176"/>
        <v>9.861546684364848</v>
      </c>
      <c r="S570" s="35">
        <f t="shared" si="176"/>
        <v>10.142376262441696</v>
      </c>
      <c r="T570" s="35">
        <f t="shared" si="176"/>
        <v>10.423205840518534</v>
      </c>
      <c r="U570" s="35">
        <f t="shared" si="176"/>
        <v>12.118048452827015</v>
      </c>
      <c r="V570" s="35">
        <f t="shared" si="176"/>
        <v>12.378432725155388</v>
      </c>
      <c r="W570" s="35">
        <f t="shared" si="176"/>
        <v>12.331441056647039</v>
      </c>
      <c r="X570" s="35">
        <f t="shared" si="176"/>
        <v>12.273855572701549</v>
      </c>
      <c r="Y570" s="35">
        <f t="shared" si="176"/>
        <v>12.2268639041932</v>
      </c>
      <c r="Z570" s="35">
        <f t="shared" si="176"/>
        <v>12.179872235684851</v>
      </c>
      <c r="AA570" s="35">
        <f t="shared" si="176"/>
        <v>9.4128927155242614</v>
      </c>
      <c r="AB570" s="35">
        <f t="shared" si="176"/>
        <v>9.3419172349030219</v>
      </c>
      <c r="AC570" s="35">
        <f t="shared" si="176"/>
        <v>9.2709417542817789</v>
      </c>
      <c r="AD570" s="35">
        <f t="shared" si="176"/>
        <v>8.1392656919297703</v>
      </c>
      <c r="AE570" s="35">
        <f t="shared" si="176"/>
        <v>7.844738797995757</v>
      </c>
    </row>
    <row r="571" spans="1:31" x14ac:dyDescent="0.2">
      <c r="A571" s="9" t="s">
        <v>708</v>
      </c>
      <c r="B571" s="4" t="s">
        <v>663</v>
      </c>
      <c r="C571" s="21">
        <f>+C572+C573</f>
        <v>0.16264803996500576</v>
      </c>
      <c r="D571" s="21">
        <f t="shared" ref="D571:AE571" si="177">+D572+D573</f>
        <v>0.19107427700549673</v>
      </c>
      <c r="E571" s="21">
        <f t="shared" si="177"/>
        <v>0.21950051404598769</v>
      </c>
      <c r="F571" s="21">
        <f t="shared" si="177"/>
        <v>0.24792675108647869</v>
      </c>
      <c r="G571" s="21">
        <f t="shared" si="177"/>
        <v>0.27635298812696968</v>
      </c>
      <c r="H571" s="21">
        <f t="shared" si="177"/>
        <v>0.30477922516746059</v>
      </c>
      <c r="I571" s="21">
        <f t="shared" si="177"/>
        <v>0.33320546220795155</v>
      </c>
      <c r="J571" s="21">
        <f t="shared" si="177"/>
        <v>0.36163169924844257</v>
      </c>
      <c r="K571" s="21">
        <f t="shared" si="177"/>
        <v>0.39005793628893348</v>
      </c>
      <c r="L571" s="21">
        <f t="shared" si="177"/>
        <v>0.41848417332942456</v>
      </c>
      <c r="M571" s="21">
        <f t="shared" si="177"/>
        <v>0.44691041036991541</v>
      </c>
      <c r="N571" s="21">
        <f t="shared" si="177"/>
        <v>0.47533664741040649</v>
      </c>
      <c r="O571" s="21">
        <f t="shared" si="177"/>
        <v>28.937861627632373</v>
      </c>
      <c r="P571" s="21">
        <f t="shared" si="177"/>
        <v>29.478161152487463</v>
      </c>
      <c r="Q571" s="21">
        <f t="shared" si="177"/>
        <v>30.018460677342553</v>
      </c>
      <c r="R571" s="21">
        <f t="shared" si="177"/>
        <v>30.558760202197643</v>
      </c>
      <c r="S571" s="21">
        <f t="shared" si="177"/>
        <v>31.099059727052737</v>
      </c>
      <c r="T571" s="21">
        <f t="shared" si="177"/>
        <v>31.639359251907827</v>
      </c>
      <c r="U571" s="21">
        <f t="shared" si="177"/>
        <v>83.375494118042027</v>
      </c>
      <c r="V571" s="21">
        <f t="shared" si="177"/>
        <v>84.839692337589213</v>
      </c>
      <c r="W571" s="21">
        <f t="shared" si="177"/>
        <v>86.275464320095921</v>
      </c>
      <c r="X571" s="21">
        <f t="shared" si="177"/>
        <v>79.094757349119362</v>
      </c>
      <c r="Y571" s="21">
        <f t="shared" si="177"/>
        <v>80.530529331626056</v>
      </c>
      <c r="Z571" s="21">
        <f t="shared" si="177"/>
        <v>81.966301314132764</v>
      </c>
      <c r="AA571" s="21">
        <f t="shared" si="177"/>
        <v>121.35530713644849</v>
      </c>
      <c r="AB571" s="21">
        <f t="shared" si="177"/>
        <v>123.54822003773624</v>
      </c>
      <c r="AC571" s="21">
        <f t="shared" si="177"/>
        <v>125.741132939024</v>
      </c>
      <c r="AD571" s="21">
        <f t="shared" si="177"/>
        <v>23.495193147455591</v>
      </c>
      <c r="AE571" s="21">
        <f t="shared" si="177"/>
        <v>23.554841210990723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8">+D416</f>
        <v>0</v>
      </c>
      <c r="E572" s="35">
        <f t="shared" si="178"/>
        <v>0</v>
      </c>
      <c r="F572" s="35">
        <f t="shared" si="178"/>
        <v>0</v>
      </c>
      <c r="G572" s="35">
        <f t="shared" si="178"/>
        <v>0</v>
      </c>
      <c r="H572" s="35">
        <f t="shared" si="178"/>
        <v>0</v>
      </c>
      <c r="I572" s="35">
        <f t="shared" si="178"/>
        <v>0</v>
      </c>
      <c r="J572" s="35">
        <f t="shared" si="178"/>
        <v>0</v>
      </c>
      <c r="K572" s="35">
        <f t="shared" si="178"/>
        <v>0</v>
      </c>
      <c r="L572" s="35">
        <f t="shared" si="178"/>
        <v>0</v>
      </c>
      <c r="M572" s="35">
        <f t="shared" si="178"/>
        <v>0</v>
      </c>
      <c r="N572" s="35">
        <f t="shared" si="178"/>
        <v>0</v>
      </c>
      <c r="O572" s="35">
        <f t="shared" si="178"/>
        <v>0</v>
      </c>
      <c r="P572" s="35">
        <f t="shared" si="178"/>
        <v>0</v>
      </c>
      <c r="Q572" s="35">
        <f t="shared" si="178"/>
        <v>0</v>
      </c>
      <c r="R572" s="35">
        <f t="shared" si="178"/>
        <v>0</v>
      </c>
      <c r="S572" s="35">
        <f t="shared" si="178"/>
        <v>0</v>
      </c>
      <c r="T572" s="35">
        <f t="shared" si="178"/>
        <v>0</v>
      </c>
      <c r="U572" s="35">
        <f t="shared" si="178"/>
        <v>0</v>
      </c>
      <c r="V572" s="35">
        <f t="shared" si="178"/>
        <v>0</v>
      </c>
      <c r="W572" s="35">
        <f t="shared" si="178"/>
        <v>0</v>
      </c>
      <c r="X572" s="35">
        <f t="shared" si="178"/>
        <v>0</v>
      </c>
      <c r="Y572" s="35">
        <f t="shared" si="178"/>
        <v>0</v>
      </c>
      <c r="Z572" s="35">
        <f t="shared" si="178"/>
        <v>0</v>
      </c>
      <c r="AA572" s="35">
        <f t="shared" si="178"/>
        <v>0</v>
      </c>
      <c r="AB572" s="35">
        <f t="shared" si="178"/>
        <v>0</v>
      </c>
      <c r="AC572" s="35">
        <f t="shared" si="178"/>
        <v>0</v>
      </c>
      <c r="AD572" s="35">
        <f t="shared" si="178"/>
        <v>0</v>
      </c>
      <c r="AE572" s="35">
        <f t="shared" si="178"/>
        <v>0</v>
      </c>
    </row>
    <row r="573" spans="1:31" x14ac:dyDescent="0.2">
      <c r="A573" s="9" t="s">
        <v>711</v>
      </c>
      <c r="B573" s="4" t="s">
        <v>712</v>
      </c>
      <c r="C573" s="35">
        <f>+C417</f>
        <v>0.16264803996500576</v>
      </c>
      <c r="D573" s="35">
        <f t="shared" ref="D573:AE573" si="179">+D417</f>
        <v>0.19107427700549673</v>
      </c>
      <c r="E573" s="35">
        <f t="shared" si="179"/>
        <v>0.21950051404598769</v>
      </c>
      <c r="F573" s="35">
        <f t="shared" si="179"/>
        <v>0.24792675108647869</v>
      </c>
      <c r="G573" s="35">
        <f t="shared" si="179"/>
        <v>0.27635298812696968</v>
      </c>
      <c r="H573" s="35">
        <f t="shared" si="179"/>
        <v>0.30477922516746059</v>
      </c>
      <c r="I573" s="35">
        <f t="shared" si="179"/>
        <v>0.33320546220795155</v>
      </c>
      <c r="J573" s="35">
        <f t="shared" si="179"/>
        <v>0.36163169924844257</v>
      </c>
      <c r="K573" s="35">
        <f t="shared" si="179"/>
        <v>0.39005793628893348</v>
      </c>
      <c r="L573" s="35">
        <f t="shared" si="179"/>
        <v>0.41848417332942456</v>
      </c>
      <c r="M573" s="35">
        <f t="shared" si="179"/>
        <v>0.44691041036991541</v>
      </c>
      <c r="N573" s="35">
        <f t="shared" si="179"/>
        <v>0.47533664741040649</v>
      </c>
      <c r="O573" s="35">
        <f t="shared" si="179"/>
        <v>28.937861627632373</v>
      </c>
      <c r="P573" s="35">
        <f t="shared" si="179"/>
        <v>29.478161152487463</v>
      </c>
      <c r="Q573" s="35">
        <f t="shared" si="179"/>
        <v>30.018460677342553</v>
      </c>
      <c r="R573" s="35">
        <f t="shared" si="179"/>
        <v>30.558760202197643</v>
      </c>
      <c r="S573" s="35">
        <f t="shared" si="179"/>
        <v>31.099059727052737</v>
      </c>
      <c r="T573" s="35">
        <f t="shared" si="179"/>
        <v>31.639359251907827</v>
      </c>
      <c r="U573" s="35">
        <f t="shared" si="179"/>
        <v>83.375494118042027</v>
      </c>
      <c r="V573" s="35">
        <f t="shared" si="179"/>
        <v>84.839692337589213</v>
      </c>
      <c r="W573" s="35">
        <f t="shared" si="179"/>
        <v>86.275464320095921</v>
      </c>
      <c r="X573" s="35">
        <f t="shared" si="179"/>
        <v>79.094757349119362</v>
      </c>
      <c r="Y573" s="35">
        <f t="shared" si="179"/>
        <v>80.530529331626056</v>
      </c>
      <c r="Z573" s="35">
        <f t="shared" si="179"/>
        <v>81.966301314132764</v>
      </c>
      <c r="AA573" s="35">
        <f t="shared" si="179"/>
        <v>121.35530713644849</v>
      </c>
      <c r="AB573" s="35">
        <f t="shared" si="179"/>
        <v>123.54822003773624</v>
      </c>
      <c r="AC573" s="35">
        <f t="shared" si="179"/>
        <v>125.741132939024</v>
      </c>
      <c r="AD573" s="35">
        <f t="shared" si="179"/>
        <v>23.495193147455591</v>
      </c>
      <c r="AE573" s="35">
        <f t="shared" si="179"/>
        <v>23.554841210990723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80">+D423</f>
        <v>0</v>
      </c>
      <c r="E574" s="37">
        <f t="shared" si="180"/>
        <v>0</v>
      </c>
      <c r="F574" s="37">
        <f t="shared" si="180"/>
        <v>0</v>
      </c>
      <c r="G574" s="37">
        <f t="shared" si="180"/>
        <v>0</v>
      </c>
      <c r="H574" s="37">
        <f t="shared" si="180"/>
        <v>0</v>
      </c>
      <c r="I574" s="37">
        <f t="shared" si="180"/>
        <v>0</v>
      </c>
      <c r="J574" s="37">
        <f t="shared" si="180"/>
        <v>0</v>
      </c>
      <c r="K574" s="37">
        <f t="shared" si="180"/>
        <v>0</v>
      </c>
      <c r="L574" s="37">
        <f t="shared" si="180"/>
        <v>0</v>
      </c>
      <c r="M574" s="37">
        <f t="shared" si="180"/>
        <v>0</v>
      </c>
      <c r="N574" s="37">
        <f t="shared" si="180"/>
        <v>0</v>
      </c>
      <c r="O574" s="37">
        <f t="shared" si="180"/>
        <v>0</v>
      </c>
      <c r="P574" s="37">
        <f t="shared" si="180"/>
        <v>0</v>
      </c>
      <c r="Q574" s="37">
        <f t="shared" si="180"/>
        <v>0</v>
      </c>
      <c r="R574" s="37">
        <f t="shared" si="180"/>
        <v>0</v>
      </c>
      <c r="S574" s="37">
        <f t="shared" si="180"/>
        <v>0</v>
      </c>
      <c r="T574" s="37">
        <f t="shared" si="180"/>
        <v>0</v>
      </c>
      <c r="U574" s="37">
        <f t="shared" si="180"/>
        <v>0</v>
      </c>
      <c r="V574" s="37">
        <f t="shared" si="180"/>
        <v>0</v>
      </c>
      <c r="W574" s="37">
        <f t="shared" si="180"/>
        <v>0</v>
      </c>
      <c r="X574" s="37">
        <f t="shared" si="180"/>
        <v>0</v>
      </c>
      <c r="Y574" s="37">
        <f t="shared" si="180"/>
        <v>0</v>
      </c>
      <c r="Z574" s="37">
        <f t="shared" si="180"/>
        <v>0</v>
      </c>
      <c r="AA574" s="37">
        <f t="shared" si="180"/>
        <v>0</v>
      </c>
      <c r="AB574" s="37">
        <f t="shared" si="180"/>
        <v>0</v>
      </c>
      <c r="AC574" s="37">
        <f t="shared" si="180"/>
        <v>0</v>
      </c>
      <c r="AD574" s="37">
        <f t="shared" si="180"/>
        <v>0</v>
      </c>
      <c r="AE574" s="37">
        <f t="shared" si="180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1.0211804046664652</v>
      </c>
      <c r="D576" s="28">
        <f t="shared" ref="D576:AE576" si="181">+D577+D578+D579+D580+D581</f>
        <v>1.0399084924659856</v>
      </c>
      <c r="E576" s="28">
        <f t="shared" si="181"/>
        <v>1.0131104125766908</v>
      </c>
      <c r="F576" s="28">
        <f t="shared" si="181"/>
        <v>1.0282411501263273</v>
      </c>
      <c r="G576" s="28">
        <f t="shared" si="181"/>
        <v>1.0369698900188895</v>
      </c>
      <c r="H576" s="28">
        <f t="shared" si="181"/>
        <v>1.0620236407164372</v>
      </c>
      <c r="I576" s="28">
        <f t="shared" si="181"/>
        <v>1.0877388141263407</v>
      </c>
      <c r="J576" s="28">
        <f t="shared" si="181"/>
        <v>1.1164318471805479</v>
      </c>
      <c r="K576" s="28">
        <f t="shared" si="181"/>
        <v>1.1310118016968305</v>
      </c>
      <c r="L576" s="28">
        <f t="shared" si="181"/>
        <v>1.1223678936869823</v>
      </c>
      <c r="M576" s="28">
        <f t="shared" si="181"/>
        <v>1.1409948383444766</v>
      </c>
      <c r="N576" s="28">
        <f t="shared" si="181"/>
        <v>1.1519190336044054</v>
      </c>
      <c r="O576" s="28">
        <f t="shared" si="181"/>
        <v>1.4043173121138623</v>
      </c>
      <c r="P576" s="28">
        <f t="shared" si="181"/>
        <v>1.5759976152955264</v>
      </c>
      <c r="Q576" s="28">
        <f t="shared" si="181"/>
        <v>1.6093972515994031</v>
      </c>
      <c r="R576" s="28">
        <f t="shared" si="181"/>
        <v>1.5270767401522625</v>
      </c>
      <c r="S576" s="28">
        <f t="shared" si="181"/>
        <v>1.5830357118643259</v>
      </c>
      <c r="T576" s="28">
        <f t="shared" si="181"/>
        <v>1.6092323761415817</v>
      </c>
      <c r="U576" s="28">
        <f t="shared" si="181"/>
        <v>1.6914265101899406</v>
      </c>
      <c r="V576" s="28">
        <f t="shared" si="181"/>
        <v>1.7056934553513892</v>
      </c>
      <c r="W576" s="28">
        <f t="shared" si="181"/>
        <v>1.7920107378851382</v>
      </c>
      <c r="X576" s="28">
        <f t="shared" si="181"/>
        <v>1.7562110347869389</v>
      </c>
      <c r="Y576" s="28">
        <f t="shared" si="181"/>
        <v>1.8238176948149611</v>
      </c>
      <c r="Z576" s="28">
        <f t="shared" si="181"/>
        <v>1.9140484634803789</v>
      </c>
      <c r="AA576" s="28">
        <f t="shared" si="181"/>
        <v>2.2607787504599126</v>
      </c>
      <c r="AB576" s="28">
        <f t="shared" si="181"/>
        <v>2.1546722100078868</v>
      </c>
      <c r="AC576" s="28">
        <f t="shared" si="181"/>
        <v>2.1749766971674256</v>
      </c>
      <c r="AD576" s="28">
        <f t="shared" si="181"/>
        <v>2.2881247715424808</v>
      </c>
      <c r="AE576" s="28">
        <f t="shared" si="181"/>
        <v>2.2777574827027292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2">+C430</f>
        <v>0</v>
      </c>
      <c r="D578" s="35">
        <f t="shared" si="182"/>
        <v>0</v>
      </c>
      <c r="E578" s="35">
        <f t="shared" si="182"/>
        <v>0</v>
      </c>
      <c r="F578" s="35">
        <f t="shared" si="182"/>
        <v>0</v>
      </c>
      <c r="G578" s="35">
        <f t="shared" si="182"/>
        <v>0</v>
      </c>
      <c r="H578" s="35">
        <f t="shared" si="182"/>
        <v>0</v>
      </c>
      <c r="I578" s="35">
        <f t="shared" si="182"/>
        <v>0</v>
      </c>
      <c r="J578" s="35">
        <f t="shared" si="182"/>
        <v>0</v>
      </c>
      <c r="K578" s="35">
        <f t="shared" si="182"/>
        <v>0</v>
      </c>
      <c r="L578" s="35">
        <f t="shared" si="182"/>
        <v>0</v>
      </c>
      <c r="M578" s="35">
        <f t="shared" si="182"/>
        <v>0</v>
      </c>
      <c r="N578" s="35">
        <f t="shared" si="182"/>
        <v>0</v>
      </c>
      <c r="O578" s="35">
        <f t="shared" si="182"/>
        <v>0</v>
      </c>
      <c r="P578" s="35">
        <f t="shared" si="182"/>
        <v>0</v>
      </c>
      <c r="Q578" s="35">
        <f t="shared" si="182"/>
        <v>0</v>
      </c>
      <c r="R578" s="35">
        <f t="shared" si="182"/>
        <v>0</v>
      </c>
      <c r="S578" s="35">
        <f t="shared" ref="D578:AE579" si="183">+S430</f>
        <v>0</v>
      </c>
      <c r="T578" s="35">
        <f t="shared" si="183"/>
        <v>0</v>
      </c>
      <c r="U578" s="35">
        <f t="shared" si="183"/>
        <v>0</v>
      </c>
      <c r="V578" s="35">
        <f t="shared" si="183"/>
        <v>0</v>
      </c>
      <c r="W578" s="35">
        <f t="shared" si="183"/>
        <v>0</v>
      </c>
      <c r="X578" s="35">
        <f t="shared" si="183"/>
        <v>0</v>
      </c>
      <c r="Y578" s="35">
        <f t="shared" si="183"/>
        <v>0</v>
      </c>
      <c r="Z578" s="35">
        <f t="shared" si="183"/>
        <v>0</v>
      </c>
      <c r="AA578" s="35">
        <f t="shared" si="183"/>
        <v>0</v>
      </c>
      <c r="AB578" s="35">
        <f t="shared" si="183"/>
        <v>0</v>
      </c>
      <c r="AC578" s="35">
        <f t="shared" si="183"/>
        <v>0</v>
      </c>
      <c r="AD578" s="35">
        <f t="shared" si="183"/>
        <v>0</v>
      </c>
      <c r="AE578" s="35">
        <f t="shared" si="183"/>
        <v>0</v>
      </c>
    </row>
    <row r="579" spans="1:31" x14ac:dyDescent="0.2">
      <c r="A579" s="9" t="s">
        <v>730</v>
      </c>
      <c r="B579" s="4" t="s">
        <v>731</v>
      </c>
      <c r="C579" s="35">
        <f t="shared" si="182"/>
        <v>1.0211804046664652</v>
      </c>
      <c r="D579" s="35">
        <f t="shared" si="183"/>
        <v>1.0399084924659856</v>
      </c>
      <c r="E579" s="35">
        <f t="shared" si="183"/>
        <v>1.0131104125766908</v>
      </c>
      <c r="F579" s="35">
        <f t="shared" si="183"/>
        <v>1.0282411501263273</v>
      </c>
      <c r="G579" s="35">
        <f t="shared" si="183"/>
        <v>1.0369698900188895</v>
      </c>
      <c r="H579" s="35">
        <f t="shared" si="183"/>
        <v>1.0620236407164372</v>
      </c>
      <c r="I579" s="35">
        <f t="shared" si="183"/>
        <v>1.0877388141263407</v>
      </c>
      <c r="J579" s="35">
        <f t="shared" si="183"/>
        <v>1.1164318471805479</v>
      </c>
      <c r="K579" s="35">
        <f t="shared" si="183"/>
        <v>1.1310118016968305</v>
      </c>
      <c r="L579" s="35">
        <f t="shared" si="183"/>
        <v>1.1223678936869823</v>
      </c>
      <c r="M579" s="35">
        <f t="shared" si="183"/>
        <v>1.1409948383444766</v>
      </c>
      <c r="N579" s="35">
        <f t="shared" si="183"/>
        <v>1.1519190336044054</v>
      </c>
      <c r="O579" s="35">
        <f t="shared" si="183"/>
        <v>1.4043173121138623</v>
      </c>
      <c r="P579" s="35">
        <f t="shared" si="183"/>
        <v>1.5759976152955264</v>
      </c>
      <c r="Q579" s="35">
        <f t="shared" si="183"/>
        <v>1.6093972515994031</v>
      </c>
      <c r="R579" s="35">
        <f t="shared" si="183"/>
        <v>1.5270767401522625</v>
      </c>
      <c r="S579" s="35">
        <f t="shared" si="183"/>
        <v>1.5830357118643259</v>
      </c>
      <c r="T579" s="35">
        <f t="shared" si="183"/>
        <v>1.6092323761415817</v>
      </c>
      <c r="U579" s="35">
        <f t="shared" si="183"/>
        <v>1.6914265101899406</v>
      </c>
      <c r="V579" s="35">
        <f t="shared" si="183"/>
        <v>1.7056934553513892</v>
      </c>
      <c r="W579" s="35">
        <f t="shared" si="183"/>
        <v>1.7920107378851382</v>
      </c>
      <c r="X579" s="35">
        <f t="shared" si="183"/>
        <v>1.7562110347869389</v>
      </c>
      <c r="Y579" s="35">
        <f t="shared" si="183"/>
        <v>1.8238176948149611</v>
      </c>
      <c r="Z579" s="35">
        <f t="shared" si="183"/>
        <v>1.9140484634803789</v>
      </c>
      <c r="AA579" s="35">
        <f t="shared" si="183"/>
        <v>2.2607787504599126</v>
      </c>
      <c r="AB579" s="35">
        <f t="shared" si="183"/>
        <v>2.1546722100078868</v>
      </c>
      <c r="AC579" s="35">
        <f t="shared" si="183"/>
        <v>2.1749766971674256</v>
      </c>
      <c r="AD579" s="35">
        <f t="shared" si="183"/>
        <v>2.2881247715424808</v>
      </c>
      <c r="AE579" s="35">
        <f t="shared" si="183"/>
        <v>2.2777574827027292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4">+D585+D586</f>
        <v>0</v>
      </c>
      <c r="E584" s="21">
        <f t="shared" si="184"/>
        <v>0</v>
      </c>
      <c r="F584" s="21">
        <f t="shared" si="184"/>
        <v>0</v>
      </c>
      <c r="G584" s="21">
        <f t="shared" si="184"/>
        <v>0</v>
      </c>
      <c r="H584" s="21">
        <f t="shared" si="184"/>
        <v>0</v>
      </c>
      <c r="I584" s="21">
        <f t="shared" si="184"/>
        <v>0</v>
      </c>
      <c r="J584" s="21">
        <f t="shared" si="184"/>
        <v>0</v>
      </c>
      <c r="K584" s="21">
        <f t="shared" si="184"/>
        <v>0</v>
      </c>
      <c r="L584" s="21">
        <f t="shared" si="184"/>
        <v>0</v>
      </c>
      <c r="M584" s="21">
        <f t="shared" si="184"/>
        <v>0</v>
      </c>
      <c r="N584" s="21">
        <f t="shared" si="184"/>
        <v>0</v>
      </c>
      <c r="O584" s="21">
        <f t="shared" si="184"/>
        <v>0</v>
      </c>
      <c r="P584" s="21">
        <f t="shared" si="184"/>
        <v>0</v>
      </c>
      <c r="Q584" s="21">
        <f t="shared" si="184"/>
        <v>0</v>
      </c>
      <c r="R584" s="21">
        <f t="shared" si="184"/>
        <v>0</v>
      </c>
      <c r="S584" s="21">
        <f t="shared" si="184"/>
        <v>0</v>
      </c>
      <c r="T584" s="21">
        <f t="shared" si="184"/>
        <v>0</v>
      </c>
      <c r="U584" s="21">
        <f t="shared" si="184"/>
        <v>0</v>
      </c>
      <c r="V584" s="21">
        <f t="shared" si="184"/>
        <v>0</v>
      </c>
      <c r="W584" s="21">
        <f t="shared" si="184"/>
        <v>0</v>
      </c>
      <c r="X584" s="21">
        <f t="shared" si="184"/>
        <v>0</v>
      </c>
      <c r="Y584" s="21">
        <f t="shared" si="184"/>
        <v>0</v>
      </c>
      <c r="Z584" s="21">
        <f t="shared" si="184"/>
        <v>0</v>
      </c>
      <c r="AA584" s="21">
        <f t="shared" si="184"/>
        <v>0</v>
      </c>
      <c r="AB584" s="21">
        <f t="shared" si="184"/>
        <v>0</v>
      </c>
      <c r="AC584" s="21">
        <f t="shared" si="184"/>
        <v>0</v>
      </c>
      <c r="AD584" s="21">
        <f t="shared" si="184"/>
        <v>0</v>
      </c>
      <c r="AE584" s="21">
        <f t="shared" si="184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5">+C441</f>
        <v>0</v>
      </c>
      <c r="D585" s="35">
        <f t="shared" si="185"/>
        <v>0</v>
      </c>
      <c r="E585" s="35">
        <f t="shared" si="185"/>
        <v>0</v>
      </c>
      <c r="F585" s="35">
        <f t="shared" si="185"/>
        <v>0</v>
      </c>
      <c r="G585" s="35">
        <f t="shared" si="185"/>
        <v>0</v>
      </c>
      <c r="H585" s="35">
        <f t="shared" si="185"/>
        <v>0</v>
      </c>
      <c r="I585" s="35">
        <f t="shared" si="185"/>
        <v>0</v>
      </c>
      <c r="J585" s="35">
        <f t="shared" si="185"/>
        <v>0</v>
      </c>
      <c r="K585" s="35">
        <f t="shared" si="185"/>
        <v>0</v>
      </c>
      <c r="L585" s="35">
        <f t="shared" si="185"/>
        <v>0</v>
      </c>
      <c r="M585" s="35">
        <f t="shared" si="185"/>
        <v>0</v>
      </c>
      <c r="N585" s="35">
        <f t="shared" si="185"/>
        <v>0</v>
      </c>
      <c r="O585" s="35">
        <f t="shared" si="185"/>
        <v>0</v>
      </c>
      <c r="P585" s="35">
        <f t="shared" si="185"/>
        <v>0</v>
      </c>
      <c r="Q585" s="35">
        <f t="shared" si="185"/>
        <v>0</v>
      </c>
      <c r="R585" s="35">
        <f t="shared" si="185"/>
        <v>0</v>
      </c>
      <c r="S585" s="35">
        <f t="shared" ref="D585:AE587" si="186">+S441</f>
        <v>0</v>
      </c>
      <c r="T585" s="35">
        <f t="shared" si="186"/>
        <v>0</v>
      </c>
      <c r="U585" s="35">
        <f t="shared" si="186"/>
        <v>0</v>
      </c>
      <c r="V585" s="35">
        <f t="shared" si="186"/>
        <v>0</v>
      </c>
      <c r="W585" s="35">
        <f t="shared" si="186"/>
        <v>0</v>
      </c>
      <c r="X585" s="35">
        <f t="shared" si="186"/>
        <v>0</v>
      </c>
      <c r="Y585" s="35">
        <f t="shared" si="186"/>
        <v>0</v>
      </c>
      <c r="Z585" s="35">
        <f t="shared" si="186"/>
        <v>0</v>
      </c>
      <c r="AA585" s="35">
        <f t="shared" si="186"/>
        <v>0</v>
      </c>
      <c r="AB585" s="35">
        <f t="shared" si="186"/>
        <v>0</v>
      </c>
      <c r="AC585" s="35">
        <f t="shared" si="186"/>
        <v>0</v>
      </c>
      <c r="AD585" s="35">
        <f t="shared" si="186"/>
        <v>0</v>
      </c>
      <c r="AE585" s="35">
        <f t="shared" si="186"/>
        <v>0</v>
      </c>
    </row>
    <row r="586" spans="1:31" x14ac:dyDescent="0.2">
      <c r="A586" s="9" t="s">
        <v>224</v>
      </c>
      <c r="B586" s="4" t="s">
        <v>225</v>
      </c>
      <c r="C586" s="35">
        <f t="shared" si="185"/>
        <v>0</v>
      </c>
      <c r="D586" s="35">
        <f t="shared" si="186"/>
        <v>0</v>
      </c>
      <c r="E586" s="35">
        <f t="shared" si="186"/>
        <v>0</v>
      </c>
      <c r="F586" s="35">
        <f t="shared" si="186"/>
        <v>0</v>
      </c>
      <c r="G586" s="35">
        <f t="shared" si="186"/>
        <v>0</v>
      </c>
      <c r="H586" s="35">
        <f t="shared" si="186"/>
        <v>0</v>
      </c>
      <c r="I586" s="35">
        <f t="shared" si="186"/>
        <v>0</v>
      </c>
      <c r="J586" s="35">
        <f t="shared" si="186"/>
        <v>0</v>
      </c>
      <c r="K586" s="35">
        <f t="shared" si="186"/>
        <v>0</v>
      </c>
      <c r="L586" s="35">
        <f t="shared" si="186"/>
        <v>0</v>
      </c>
      <c r="M586" s="35">
        <f t="shared" si="186"/>
        <v>0</v>
      </c>
      <c r="N586" s="35">
        <f t="shared" si="186"/>
        <v>0</v>
      </c>
      <c r="O586" s="35">
        <f t="shared" si="186"/>
        <v>0</v>
      </c>
      <c r="P586" s="35">
        <f t="shared" si="186"/>
        <v>0</v>
      </c>
      <c r="Q586" s="35">
        <f t="shared" si="186"/>
        <v>0</v>
      </c>
      <c r="R586" s="35">
        <f t="shared" si="186"/>
        <v>0</v>
      </c>
      <c r="S586" s="35">
        <f t="shared" si="186"/>
        <v>0</v>
      </c>
      <c r="T586" s="35">
        <f t="shared" si="186"/>
        <v>0</v>
      </c>
      <c r="U586" s="35">
        <f t="shared" si="186"/>
        <v>0</v>
      </c>
      <c r="V586" s="35">
        <f t="shared" si="186"/>
        <v>0</v>
      </c>
      <c r="W586" s="35">
        <f t="shared" si="186"/>
        <v>0</v>
      </c>
      <c r="X586" s="35">
        <f t="shared" si="186"/>
        <v>0</v>
      </c>
      <c r="Y586" s="35">
        <f t="shared" si="186"/>
        <v>0</v>
      </c>
      <c r="Z586" s="35">
        <f t="shared" si="186"/>
        <v>0</v>
      </c>
      <c r="AA586" s="35">
        <f t="shared" si="186"/>
        <v>0</v>
      </c>
      <c r="AB586" s="35">
        <f t="shared" si="186"/>
        <v>0</v>
      </c>
      <c r="AC586" s="35">
        <f t="shared" si="186"/>
        <v>0</v>
      </c>
      <c r="AD586" s="35">
        <f t="shared" si="186"/>
        <v>0</v>
      </c>
      <c r="AE586" s="35">
        <f t="shared" si="186"/>
        <v>0</v>
      </c>
    </row>
    <row r="587" spans="1:31" x14ac:dyDescent="0.2">
      <c r="A587" s="9" t="s">
        <v>226</v>
      </c>
      <c r="B587" s="4" t="s">
        <v>141</v>
      </c>
      <c r="C587" s="37">
        <f t="shared" si="185"/>
        <v>0</v>
      </c>
      <c r="D587" s="37">
        <f t="shared" si="186"/>
        <v>0</v>
      </c>
      <c r="E587" s="37">
        <f t="shared" si="186"/>
        <v>0</v>
      </c>
      <c r="F587" s="37">
        <f t="shared" si="186"/>
        <v>0</v>
      </c>
      <c r="G587" s="37">
        <f t="shared" si="186"/>
        <v>0</v>
      </c>
      <c r="H587" s="37">
        <f t="shared" si="186"/>
        <v>0</v>
      </c>
      <c r="I587" s="37">
        <f t="shared" si="186"/>
        <v>0</v>
      </c>
      <c r="J587" s="37">
        <f t="shared" si="186"/>
        <v>0</v>
      </c>
      <c r="K587" s="37">
        <f t="shared" si="186"/>
        <v>0</v>
      </c>
      <c r="L587" s="37">
        <f t="shared" si="186"/>
        <v>0</v>
      </c>
      <c r="M587" s="37">
        <f t="shared" si="186"/>
        <v>0</v>
      </c>
      <c r="N587" s="37">
        <f t="shared" si="186"/>
        <v>0</v>
      </c>
      <c r="O587" s="37">
        <f t="shared" si="186"/>
        <v>0</v>
      </c>
      <c r="P587" s="37">
        <f t="shared" si="186"/>
        <v>0</v>
      </c>
      <c r="Q587" s="37">
        <f t="shared" si="186"/>
        <v>0</v>
      </c>
      <c r="R587" s="37">
        <f t="shared" si="186"/>
        <v>0</v>
      </c>
      <c r="S587" s="37">
        <f t="shared" si="186"/>
        <v>0</v>
      </c>
      <c r="T587" s="37">
        <f t="shared" si="186"/>
        <v>0</v>
      </c>
      <c r="U587" s="37">
        <f t="shared" si="186"/>
        <v>0</v>
      </c>
      <c r="V587" s="37">
        <f t="shared" si="186"/>
        <v>0</v>
      </c>
      <c r="W587" s="37">
        <f t="shared" si="186"/>
        <v>0</v>
      </c>
      <c r="X587" s="37">
        <f t="shared" si="186"/>
        <v>0</v>
      </c>
      <c r="Y587" s="37">
        <f t="shared" si="186"/>
        <v>0</v>
      </c>
      <c r="Z587" s="37">
        <f t="shared" si="186"/>
        <v>0</v>
      </c>
      <c r="AA587" s="37">
        <f t="shared" si="186"/>
        <v>0</v>
      </c>
      <c r="AB587" s="37">
        <f t="shared" si="186"/>
        <v>0</v>
      </c>
      <c r="AC587" s="37">
        <f t="shared" si="186"/>
        <v>0</v>
      </c>
      <c r="AD587" s="37">
        <f t="shared" si="186"/>
        <v>0</v>
      </c>
      <c r="AE587" s="37">
        <f t="shared" si="186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7">+D444</f>
        <v>0</v>
      </c>
      <c r="E588" s="37">
        <f t="shared" si="187"/>
        <v>0</v>
      </c>
      <c r="F588" s="37">
        <f t="shared" si="187"/>
        <v>0</v>
      </c>
      <c r="G588" s="37">
        <f t="shared" si="187"/>
        <v>0</v>
      </c>
      <c r="H588" s="37">
        <f t="shared" si="187"/>
        <v>0</v>
      </c>
      <c r="I588" s="37">
        <f t="shared" si="187"/>
        <v>0</v>
      </c>
      <c r="J588" s="37">
        <f t="shared" si="187"/>
        <v>0</v>
      </c>
      <c r="K588" s="37">
        <f t="shared" si="187"/>
        <v>0</v>
      </c>
      <c r="L588" s="37">
        <f t="shared" si="187"/>
        <v>0</v>
      </c>
      <c r="M588" s="37">
        <f t="shared" si="187"/>
        <v>0</v>
      </c>
      <c r="N588" s="37">
        <f t="shared" si="187"/>
        <v>0</v>
      </c>
      <c r="O588" s="37">
        <f t="shared" si="187"/>
        <v>0</v>
      </c>
      <c r="P588" s="37">
        <f t="shared" si="187"/>
        <v>0</v>
      </c>
      <c r="Q588" s="37">
        <f t="shared" si="187"/>
        <v>0</v>
      </c>
      <c r="R588" s="37">
        <f t="shared" si="187"/>
        <v>0</v>
      </c>
      <c r="S588" s="37">
        <f t="shared" si="187"/>
        <v>0</v>
      </c>
      <c r="T588" s="37">
        <f t="shared" si="187"/>
        <v>0</v>
      </c>
      <c r="U588" s="37">
        <f t="shared" si="187"/>
        <v>0</v>
      </c>
      <c r="V588" s="37">
        <f t="shared" si="187"/>
        <v>0</v>
      </c>
      <c r="W588" s="37">
        <f t="shared" si="187"/>
        <v>0</v>
      </c>
      <c r="X588" s="37">
        <f t="shared" si="187"/>
        <v>0</v>
      </c>
      <c r="Y588" s="37">
        <f t="shared" si="187"/>
        <v>0</v>
      </c>
      <c r="Z588" s="37">
        <f t="shared" si="187"/>
        <v>0</v>
      </c>
      <c r="AA588" s="37">
        <f t="shared" si="187"/>
        <v>0</v>
      </c>
      <c r="AB588" s="37">
        <f t="shared" si="187"/>
        <v>0</v>
      </c>
      <c r="AC588" s="37">
        <f t="shared" si="187"/>
        <v>0</v>
      </c>
      <c r="AD588" s="37">
        <f t="shared" si="187"/>
        <v>0</v>
      </c>
      <c r="AE588" s="37">
        <f t="shared" si="187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8">+D599-D4</f>
        <v>0</v>
      </c>
      <c r="E597" s="72">
        <f t="shared" si="188"/>
        <v>0</v>
      </c>
      <c r="F597" s="72">
        <f t="shared" si="188"/>
        <v>0</v>
      </c>
      <c r="G597" s="72">
        <f t="shared" si="188"/>
        <v>0</v>
      </c>
      <c r="H597" s="72">
        <f t="shared" si="188"/>
        <v>0</v>
      </c>
      <c r="I597" s="72">
        <f t="shared" si="188"/>
        <v>0</v>
      </c>
      <c r="J597" s="72">
        <f t="shared" si="188"/>
        <v>0</v>
      </c>
      <c r="K597" s="72">
        <f t="shared" si="188"/>
        <v>0</v>
      </c>
      <c r="L597" s="72">
        <f t="shared" si="188"/>
        <v>0</v>
      </c>
      <c r="M597" s="72">
        <f t="shared" si="188"/>
        <v>0</v>
      </c>
      <c r="N597" s="72">
        <f t="shared" si="188"/>
        <v>0</v>
      </c>
      <c r="O597" s="72">
        <f t="shared" si="188"/>
        <v>0</v>
      </c>
      <c r="P597" s="72">
        <f t="shared" si="188"/>
        <v>0</v>
      </c>
      <c r="Q597" s="72">
        <f t="shared" si="188"/>
        <v>0</v>
      </c>
      <c r="R597" s="72">
        <f t="shared" si="188"/>
        <v>0</v>
      </c>
      <c r="S597" s="72">
        <f t="shared" si="188"/>
        <v>0</v>
      </c>
      <c r="T597" s="72">
        <f t="shared" si="188"/>
        <v>0</v>
      </c>
      <c r="U597" s="72">
        <f t="shared" si="188"/>
        <v>0</v>
      </c>
      <c r="V597" s="72">
        <f t="shared" si="188"/>
        <v>0</v>
      </c>
      <c r="W597" s="72">
        <f t="shared" si="188"/>
        <v>0</v>
      </c>
      <c r="X597" s="72">
        <f t="shared" si="188"/>
        <v>0</v>
      </c>
      <c r="Y597" s="72">
        <f t="shared" si="188"/>
        <v>0</v>
      </c>
      <c r="Z597" s="72">
        <f t="shared" si="188"/>
        <v>0</v>
      </c>
      <c r="AA597" s="72">
        <f t="shared" si="188"/>
        <v>0</v>
      </c>
      <c r="AB597" s="72">
        <f t="shared" si="188"/>
        <v>0</v>
      </c>
      <c r="AC597" s="72">
        <f t="shared" si="188"/>
        <v>0</v>
      </c>
      <c r="AD597" s="72">
        <f t="shared" si="188"/>
        <v>0</v>
      </c>
      <c r="AE597" s="72">
        <f t="shared" si="188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5208.4313750555502</v>
      </c>
      <c r="D599" s="28">
        <f t="shared" ref="D599:AE599" si="189">+D600+D604+D613+D624+D633</f>
        <v>5980.5834990210133</v>
      </c>
      <c r="E599" s="28">
        <f t="shared" si="189"/>
        <v>6124.3869918627679</v>
      </c>
      <c r="F599" s="28">
        <f t="shared" si="189"/>
        <v>6327.1083715220639</v>
      </c>
      <c r="G599" s="28">
        <f t="shared" si="189"/>
        <v>6557.9413139562193</v>
      </c>
      <c r="H599" s="28">
        <f t="shared" si="189"/>
        <v>8039.6155459359006</v>
      </c>
      <c r="I599" s="28">
        <f t="shared" si="189"/>
        <v>7683.0931781477257</v>
      </c>
      <c r="J599" s="28">
        <f t="shared" si="189"/>
        <v>8115.6259352249508</v>
      </c>
      <c r="K599" s="28">
        <f t="shared" si="189"/>
        <v>7833.2078044516966</v>
      </c>
      <c r="L599" s="28">
        <f t="shared" si="189"/>
        <v>7253.3644581866783</v>
      </c>
      <c r="M599" s="28">
        <f t="shared" si="189"/>
        <v>7814.6894246065212</v>
      </c>
      <c r="N599" s="28">
        <f t="shared" si="189"/>
        <v>7921.1141100304549</v>
      </c>
      <c r="O599" s="28">
        <f t="shared" si="189"/>
        <v>7759.2897684339096</v>
      </c>
      <c r="P599" s="28">
        <f t="shared" si="189"/>
        <v>6583.7038648966236</v>
      </c>
      <c r="Q599" s="28">
        <f t="shared" si="189"/>
        <v>9164.3006862642542</v>
      </c>
      <c r="R599" s="28">
        <f t="shared" si="189"/>
        <v>8490.3738022912512</v>
      </c>
      <c r="S599" s="28">
        <f t="shared" si="189"/>
        <v>8458.470926923661</v>
      </c>
      <c r="T599" s="28">
        <f t="shared" si="189"/>
        <v>10020.446120164839</v>
      </c>
      <c r="U599" s="28">
        <f t="shared" si="189"/>
        <v>9862.9727517791544</v>
      </c>
      <c r="V599" s="28">
        <f t="shared" si="189"/>
        <v>8782.556106410022</v>
      </c>
      <c r="W599" s="28">
        <f t="shared" si="189"/>
        <v>8512.0214294492034</v>
      </c>
      <c r="X599" s="28">
        <f t="shared" si="189"/>
        <v>8631.5311476470233</v>
      </c>
      <c r="Y599" s="28">
        <f t="shared" si="189"/>
        <v>8744.469263477582</v>
      </c>
      <c r="Z599" s="28">
        <f t="shared" si="189"/>
        <v>8976.2143067647248</v>
      </c>
      <c r="AA599" s="28">
        <f t="shared" si="189"/>
        <v>7407.4432282433472</v>
      </c>
      <c r="AB599" s="28">
        <f t="shared" si="189"/>
        <v>7833.711008460662</v>
      </c>
      <c r="AC599" s="28">
        <f t="shared" si="189"/>
        <v>7769.0091896557742</v>
      </c>
      <c r="AD599" s="28">
        <f t="shared" si="189"/>
        <v>8592.2542958739814</v>
      </c>
      <c r="AE599" s="28">
        <f t="shared" si="189"/>
        <v>7965.2893559272188</v>
      </c>
    </row>
    <row r="600" spans="1:31" x14ac:dyDescent="0.2">
      <c r="A600" s="6" t="s">
        <v>19</v>
      </c>
      <c r="B600" s="7" t="s">
        <v>20</v>
      </c>
      <c r="C600" s="28">
        <f>+C601+C602+C603</f>
        <v>225.3512767663951</v>
      </c>
      <c r="D600" s="28">
        <f t="shared" ref="D600:AE600" si="190">+D601+D602+D603</f>
        <v>220.01228358450584</v>
      </c>
      <c r="E600" s="28">
        <f t="shared" si="190"/>
        <v>246.13734275021619</v>
      </c>
      <c r="F600" s="28">
        <f t="shared" si="190"/>
        <v>263.88954795261498</v>
      </c>
      <c r="G600" s="28">
        <f t="shared" si="190"/>
        <v>288.77390381125122</v>
      </c>
      <c r="H600" s="28">
        <f t="shared" si="190"/>
        <v>288.14628968405998</v>
      </c>
      <c r="I600" s="28">
        <f t="shared" si="190"/>
        <v>349.78735437680439</v>
      </c>
      <c r="J600" s="28">
        <f t="shared" si="190"/>
        <v>417.12818065973499</v>
      </c>
      <c r="K600" s="28">
        <f t="shared" si="190"/>
        <v>400.39574134380769</v>
      </c>
      <c r="L600" s="28">
        <f t="shared" si="190"/>
        <v>426.28765976188538</v>
      </c>
      <c r="M600" s="28">
        <f t="shared" si="190"/>
        <v>419.13310157126756</v>
      </c>
      <c r="N600" s="28">
        <f t="shared" si="190"/>
        <v>388.26722267537377</v>
      </c>
      <c r="O600" s="28">
        <f t="shared" si="190"/>
        <v>394.17858710164251</v>
      </c>
      <c r="P600" s="28">
        <f t="shared" si="190"/>
        <v>357.01234710308188</v>
      </c>
      <c r="Q600" s="28">
        <f t="shared" si="190"/>
        <v>435.02452991222731</v>
      </c>
      <c r="R600" s="28">
        <f t="shared" si="190"/>
        <v>460.79613056448466</v>
      </c>
      <c r="S600" s="28">
        <f t="shared" si="190"/>
        <v>433.27730065113582</v>
      </c>
      <c r="T600" s="28">
        <f t="shared" si="190"/>
        <v>691.06243272797167</v>
      </c>
      <c r="U600" s="28">
        <f t="shared" si="190"/>
        <v>634.30481610045331</v>
      </c>
      <c r="V600" s="28">
        <f t="shared" si="190"/>
        <v>544.17545242661527</v>
      </c>
      <c r="W600" s="28">
        <f t="shared" si="190"/>
        <v>524.43578997946599</v>
      </c>
      <c r="X600" s="28">
        <f t="shared" si="190"/>
        <v>677.61455571861688</v>
      </c>
      <c r="Y600" s="28">
        <f t="shared" si="190"/>
        <v>662.96060403673596</v>
      </c>
      <c r="Z600" s="28">
        <f t="shared" si="190"/>
        <v>634.46316937273036</v>
      </c>
      <c r="AA600" s="28">
        <f t="shared" si="190"/>
        <v>664.29606615725629</v>
      </c>
      <c r="AB600" s="28">
        <f t="shared" si="190"/>
        <v>689.17050294404783</v>
      </c>
      <c r="AC600" s="28">
        <f t="shared" si="190"/>
        <v>643.40895521417315</v>
      </c>
      <c r="AD600" s="28">
        <f t="shared" si="190"/>
        <v>642.85098168384218</v>
      </c>
      <c r="AE600" s="28">
        <f t="shared" si="190"/>
        <v>758.21362491272157</v>
      </c>
    </row>
    <row r="601" spans="1:31" x14ac:dyDescent="0.2">
      <c r="A601" s="8" t="s">
        <v>23</v>
      </c>
      <c r="B601" s="4" t="s">
        <v>24</v>
      </c>
      <c r="C601" s="37">
        <f>+C457</f>
        <v>225.3512767663951</v>
      </c>
      <c r="D601" s="37">
        <f t="shared" ref="D601:AE601" si="191">+D457</f>
        <v>220.01228358450584</v>
      </c>
      <c r="E601" s="37">
        <f t="shared" si="191"/>
        <v>246.13734275021619</v>
      </c>
      <c r="F601" s="37">
        <f t="shared" si="191"/>
        <v>263.88954795261498</v>
      </c>
      <c r="G601" s="37">
        <f t="shared" si="191"/>
        <v>288.77390381125122</v>
      </c>
      <c r="H601" s="37">
        <f t="shared" si="191"/>
        <v>288.14628968405998</v>
      </c>
      <c r="I601" s="37">
        <f t="shared" si="191"/>
        <v>349.78735437680439</v>
      </c>
      <c r="J601" s="37">
        <f t="shared" si="191"/>
        <v>417.12818065973499</v>
      </c>
      <c r="K601" s="37">
        <f t="shared" si="191"/>
        <v>400.39574134380769</v>
      </c>
      <c r="L601" s="37">
        <f t="shared" si="191"/>
        <v>426.28765976188538</v>
      </c>
      <c r="M601" s="37">
        <f t="shared" si="191"/>
        <v>419.13310157126756</v>
      </c>
      <c r="N601" s="37">
        <f t="shared" si="191"/>
        <v>388.26722267537377</v>
      </c>
      <c r="O601" s="37">
        <f t="shared" si="191"/>
        <v>394.17858710164251</v>
      </c>
      <c r="P601" s="37">
        <f t="shared" si="191"/>
        <v>357.01234710308188</v>
      </c>
      <c r="Q601" s="37">
        <f t="shared" si="191"/>
        <v>435.02452991222731</v>
      </c>
      <c r="R601" s="37">
        <f t="shared" si="191"/>
        <v>460.79613056448466</v>
      </c>
      <c r="S601" s="37">
        <f t="shared" si="191"/>
        <v>433.27730065113582</v>
      </c>
      <c r="T601" s="37">
        <f t="shared" si="191"/>
        <v>691.06243272797167</v>
      </c>
      <c r="U601" s="37">
        <f t="shared" si="191"/>
        <v>634.30481610045331</v>
      </c>
      <c r="V601" s="37">
        <f t="shared" si="191"/>
        <v>544.17545242661527</v>
      </c>
      <c r="W601" s="37">
        <f t="shared" si="191"/>
        <v>524.43578997946599</v>
      </c>
      <c r="X601" s="37">
        <f t="shared" si="191"/>
        <v>677.61455571861688</v>
      </c>
      <c r="Y601" s="37">
        <f t="shared" si="191"/>
        <v>662.96060403673596</v>
      </c>
      <c r="Z601" s="37">
        <f t="shared" si="191"/>
        <v>634.46316937273036</v>
      </c>
      <c r="AA601" s="37">
        <f t="shared" si="191"/>
        <v>664.29606615725629</v>
      </c>
      <c r="AB601" s="37">
        <f t="shared" si="191"/>
        <v>689.17050294404783</v>
      </c>
      <c r="AC601" s="37">
        <f t="shared" si="191"/>
        <v>643.40895521417315</v>
      </c>
      <c r="AD601" s="37">
        <f t="shared" si="191"/>
        <v>642.85098168384218</v>
      </c>
      <c r="AE601" s="37">
        <f t="shared" si="191"/>
        <v>758.21362491272157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92">+D463</f>
        <v>0</v>
      </c>
      <c r="E602" s="37">
        <f t="shared" si="192"/>
        <v>0</v>
      </c>
      <c r="F602" s="37">
        <f t="shared" si="192"/>
        <v>0</v>
      </c>
      <c r="G602" s="37">
        <f t="shared" si="192"/>
        <v>0</v>
      </c>
      <c r="H602" s="37">
        <f t="shared" si="192"/>
        <v>0</v>
      </c>
      <c r="I602" s="37">
        <f t="shared" si="192"/>
        <v>0</v>
      </c>
      <c r="J602" s="37">
        <f t="shared" si="192"/>
        <v>0</v>
      </c>
      <c r="K602" s="37">
        <f t="shared" si="192"/>
        <v>0</v>
      </c>
      <c r="L602" s="37">
        <f t="shared" si="192"/>
        <v>0</v>
      </c>
      <c r="M602" s="37">
        <f t="shared" si="192"/>
        <v>0</v>
      </c>
      <c r="N602" s="37">
        <f t="shared" si="192"/>
        <v>0</v>
      </c>
      <c r="O602" s="37">
        <f t="shared" si="192"/>
        <v>0</v>
      </c>
      <c r="P602" s="37">
        <f t="shared" si="192"/>
        <v>0</v>
      </c>
      <c r="Q602" s="37">
        <f t="shared" si="192"/>
        <v>0</v>
      </c>
      <c r="R602" s="37">
        <f t="shared" si="192"/>
        <v>0</v>
      </c>
      <c r="S602" s="37">
        <f t="shared" si="192"/>
        <v>0</v>
      </c>
      <c r="T602" s="37">
        <f t="shared" si="192"/>
        <v>0</v>
      </c>
      <c r="U602" s="37">
        <f t="shared" si="192"/>
        <v>0</v>
      </c>
      <c r="V602" s="37">
        <f t="shared" si="192"/>
        <v>0</v>
      </c>
      <c r="W602" s="37">
        <f t="shared" si="192"/>
        <v>0</v>
      </c>
      <c r="X602" s="37">
        <f t="shared" si="192"/>
        <v>0</v>
      </c>
      <c r="Y602" s="37">
        <f t="shared" si="192"/>
        <v>0</v>
      </c>
      <c r="Z602" s="37">
        <f t="shared" si="192"/>
        <v>0</v>
      </c>
      <c r="AA602" s="37">
        <f t="shared" si="192"/>
        <v>0</v>
      </c>
      <c r="AB602" s="37">
        <f t="shared" si="192"/>
        <v>0</v>
      </c>
      <c r="AC602" s="37">
        <f t="shared" si="192"/>
        <v>0</v>
      </c>
      <c r="AD602" s="37">
        <f t="shared" si="192"/>
        <v>0</v>
      </c>
      <c r="AE602" s="37">
        <f t="shared" si="192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3">+D467</f>
        <v>0</v>
      </c>
      <c r="E603" s="37">
        <f t="shared" si="193"/>
        <v>0</v>
      </c>
      <c r="F603" s="37">
        <f t="shared" si="193"/>
        <v>0</v>
      </c>
      <c r="G603" s="37">
        <f t="shared" si="193"/>
        <v>0</v>
      </c>
      <c r="H603" s="37">
        <f t="shared" si="193"/>
        <v>0</v>
      </c>
      <c r="I603" s="37">
        <f t="shared" si="193"/>
        <v>0</v>
      </c>
      <c r="J603" s="37">
        <f t="shared" si="193"/>
        <v>0</v>
      </c>
      <c r="K603" s="37">
        <f t="shared" si="193"/>
        <v>0</v>
      </c>
      <c r="L603" s="37">
        <f t="shared" si="193"/>
        <v>0</v>
      </c>
      <c r="M603" s="37">
        <f t="shared" si="193"/>
        <v>0</v>
      </c>
      <c r="N603" s="37">
        <f t="shared" si="193"/>
        <v>0</v>
      </c>
      <c r="O603" s="37">
        <f t="shared" si="193"/>
        <v>0</v>
      </c>
      <c r="P603" s="37">
        <f t="shared" si="193"/>
        <v>0</v>
      </c>
      <c r="Q603" s="37">
        <f t="shared" si="193"/>
        <v>0</v>
      </c>
      <c r="R603" s="37">
        <f t="shared" si="193"/>
        <v>0</v>
      </c>
      <c r="S603" s="37">
        <f t="shared" si="193"/>
        <v>0</v>
      </c>
      <c r="T603" s="37">
        <f t="shared" si="193"/>
        <v>0</v>
      </c>
      <c r="U603" s="37">
        <f t="shared" si="193"/>
        <v>0</v>
      </c>
      <c r="V603" s="37">
        <f t="shared" si="193"/>
        <v>0</v>
      </c>
      <c r="W603" s="37">
        <f t="shared" si="193"/>
        <v>0</v>
      </c>
      <c r="X603" s="37">
        <f t="shared" si="193"/>
        <v>0</v>
      </c>
      <c r="Y603" s="37">
        <f t="shared" si="193"/>
        <v>0</v>
      </c>
      <c r="Z603" s="37">
        <f t="shared" si="193"/>
        <v>0</v>
      </c>
      <c r="AA603" s="37">
        <f t="shared" si="193"/>
        <v>0</v>
      </c>
      <c r="AB603" s="37">
        <f t="shared" si="193"/>
        <v>0</v>
      </c>
      <c r="AC603" s="37">
        <f t="shared" si="193"/>
        <v>0</v>
      </c>
      <c r="AD603" s="37">
        <f t="shared" si="193"/>
        <v>0</v>
      </c>
      <c r="AE603" s="37">
        <f t="shared" si="193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0.49510177698244207</v>
      </c>
      <c r="D604" s="28">
        <f t="shared" ref="D604:AE604" si="194">+D605+D606+D607+D608+D609+D611+D612</f>
        <v>0.49339142314925133</v>
      </c>
      <c r="E604" s="28">
        <f t="shared" si="194"/>
        <v>0.51878397807858001</v>
      </c>
      <c r="F604" s="28">
        <f t="shared" si="194"/>
        <v>0.52139821684435739</v>
      </c>
      <c r="G604" s="28">
        <f t="shared" si="194"/>
        <v>0.54478541061662233</v>
      </c>
      <c r="H604" s="28">
        <f t="shared" si="194"/>
        <v>0.55324769310732091</v>
      </c>
      <c r="I604" s="28">
        <f t="shared" si="194"/>
        <v>0.57569508191581475</v>
      </c>
      <c r="J604" s="28">
        <f t="shared" si="194"/>
        <v>0.58449804427924557</v>
      </c>
      <c r="K604" s="28">
        <f t="shared" si="194"/>
        <v>0.58861375067183563</v>
      </c>
      <c r="L604" s="28">
        <f t="shared" si="194"/>
        <v>0.54251612952830575</v>
      </c>
      <c r="M604" s="28">
        <f t="shared" si="194"/>
        <v>0.61743933422217612</v>
      </c>
      <c r="N604" s="28">
        <f t="shared" si="194"/>
        <v>0.63062893348855242</v>
      </c>
      <c r="O604" s="28">
        <f t="shared" si="194"/>
        <v>0.67413022476026141</v>
      </c>
      <c r="P604" s="28">
        <f t="shared" si="194"/>
        <v>0.66315977093458467</v>
      </c>
      <c r="Q604" s="28">
        <f t="shared" si="194"/>
        <v>0.68540233469377587</v>
      </c>
      <c r="R604" s="28">
        <f t="shared" si="194"/>
        <v>0.75089132642914369</v>
      </c>
      <c r="S604" s="28">
        <f t="shared" si="194"/>
        <v>0.79455041482680255</v>
      </c>
      <c r="T604" s="28">
        <f t="shared" si="194"/>
        <v>0.80960014123528246</v>
      </c>
      <c r="U604" s="28">
        <f t="shared" si="194"/>
        <v>0.88302829817241635</v>
      </c>
      <c r="V604" s="28">
        <f t="shared" si="194"/>
        <v>0.90538709009078855</v>
      </c>
      <c r="W604" s="28">
        <f t="shared" si="194"/>
        <v>1.0003510687306505</v>
      </c>
      <c r="X604" s="28">
        <f t="shared" si="194"/>
        <v>1.1780999049097043</v>
      </c>
      <c r="Y604" s="28">
        <f t="shared" si="194"/>
        <v>1.2044984891455717</v>
      </c>
      <c r="Z604" s="28">
        <f t="shared" si="194"/>
        <v>1.2437149328065169</v>
      </c>
      <c r="AA604" s="28">
        <f t="shared" si="194"/>
        <v>1.2272792581585643</v>
      </c>
      <c r="AB604" s="28">
        <f t="shared" si="194"/>
        <v>1.2863556654271118</v>
      </c>
      <c r="AC604" s="28">
        <f t="shared" si="194"/>
        <v>1.4987801906096481</v>
      </c>
      <c r="AD604" s="28">
        <f t="shared" si="194"/>
        <v>1.540295755777956</v>
      </c>
      <c r="AE604" s="28">
        <f t="shared" si="194"/>
        <v>1.7104413770114959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95">+D472</f>
        <v>0</v>
      </c>
      <c r="E605" s="37">
        <f t="shared" si="195"/>
        <v>0</v>
      </c>
      <c r="F605" s="37">
        <f t="shared" si="195"/>
        <v>0</v>
      </c>
      <c r="G605" s="37">
        <f t="shared" si="195"/>
        <v>0</v>
      </c>
      <c r="H605" s="37">
        <f t="shared" si="195"/>
        <v>0</v>
      </c>
      <c r="I605" s="37">
        <f t="shared" si="195"/>
        <v>0</v>
      </c>
      <c r="J605" s="37">
        <f t="shared" si="195"/>
        <v>0</v>
      </c>
      <c r="K605" s="37">
        <f t="shared" si="195"/>
        <v>0</v>
      </c>
      <c r="L605" s="37">
        <f t="shared" si="195"/>
        <v>0</v>
      </c>
      <c r="M605" s="37">
        <f t="shared" si="195"/>
        <v>0</v>
      </c>
      <c r="N605" s="37">
        <f t="shared" si="195"/>
        <v>0</v>
      </c>
      <c r="O605" s="37">
        <f t="shared" si="195"/>
        <v>0</v>
      </c>
      <c r="P605" s="37">
        <f t="shared" si="195"/>
        <v>0</v>
      </c>
      <c r="Q605" s="37">
        <f t="shared" si="195"/>
        <v>0</v>
      </c>
      <c r="R605" s="37">
        <f t="shared" si="195"/>
        <v>0</v>
      </c>
      <c r="S605" s="37">
        <f t="shared" si="195"/>
        <v>0</v>
      </c>
      <c r="T605" s="37">
        <f t="shared" si="195"/>
        <v>0</v>
      </c>
      <c r="U605" s="37">
        <f t="shared" si="195"/>
        <v>0</v>
      </c>
      <c r="V605" s="37">
        <f t="shared" si="195"/>
        <v>0</v>
      </c>
      <c r="W605" s="37">
        <f t="shared" si="195"/>
        <v>0</v>
      </c>
      <c r="X605" s="37">
        <f t="shared" si="195"/>
        <v>0</v>
      </c>
      <c r="Y605" s="37">
        <f t="shared" si="195"/>
        <v>0</v>
      </c>
      <c r="Z605" s="37">
        <f t="shared" si="195"/>
        <v>0</v>
      </c>
      <c r="AA605" s="37">
        <f t="shared" si="195"/>
        <v>0</v>
      </c>
      <c r="AB605" s="37">
        <f t="shared" si="195"/>
        <v>0</v>
      </c>
      <c r="AC605" s="37">
        <f t="shared" si="195"/>
        <v>0</v>
      </c>
      <c r="AD605" s="37">
        <f t="shared" si="195"/>
        <v>0</v>
      </c>
      <c r="AE605" s="37">
        <f t="shared" si="195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96">+C478</f>
        <v>0</v>
      </c>
      <c r="D606" s="37">
        <f t="shared" si="196"/>
        <v>0</v>
      </c>
      <c r="E606" s="37">
        <f t="shared" si="196"/>
        <v>0</v>
      </c>
      <c r="F606" s="37">
        <f t="shared" si="196"/>
        <v>0</v>
      </c>
      <c r="G606" s="37">
        <f t="shared" si="196"/>
        <v>0</v>
      </c>
      <c r="H606" s="37">
        <f t="shared" si="196"/>
        <v>0</v>
      </c>
      <c r="I606" s="37">
        <f t="shared" si="196"/>
        <v>0</v>
      </c>
      <c r="J606" s="37">
        <f t="shared" si="196"/>
        <v>0</v>
      </c>
      <c r="K606" s="37">
        <f t="shared" si="196"/>
        <v>0</v>
      </c>
      <c r="L606" s="37">
        <f t="shared" si="196"/>
        <v>0</v>
      </c>
      <c r="M606" s="37">
        <f t="shared" si="196"/>
        <v>0</v>
      </c>
      <c r="N606" s="37">
        <f t="shared" si="196"/>
        <v>0</v>
      </c>
      <c r="O606" s="37">
        <f t="shared" si="196"/>
        <v>0</v>
      </c>
      <c r="P606" s="37">
        <f t="shared" si="196"/>
        <v>0</v>
      </c>
      <c r="Q606" s="37">
        <f t="shared" si="196"/>
        <v>0</v>
      </c>
      <c r="R606" s="37">
        <f t="shared" si="196"/>
        <v>0</v>
      </c>
      <c r="S606" s="37">
        <f t="shared" si="196"/>
        <v>0</v>
      </c>
      <c r="T606" s="37">
        <f t="shared" si="196"/>
        <v>0</v>
      </c>
      <c r="U606" s="37">
        <f t="shared" si="196"/>
        <v>0</v>
      </c>
      <c r="V606" s="37">
        <f t="shared" si="196"/>
        <v>0</v>
      </c>
      <c r="W606" s="37">
        <f t="shared" si="196"/>
        <v>0</v>
      </c>
      <c r="X606" s="37">
        <f t="shared" si="196"/>
        <v>0</v>
      </c>
      <c r="Y606" s="37">
        <f t="shared" si="196"/>
        <v>0</v>
      </c>
      <c r="Z606" s="37">
        <f t="shared" si="196"/>
        <v>0</v>
      </c>
      <c r="AA606" s="37">
        <f t="shared" si="196"/>
        <v>0</v>
      </c>
      <c r="AB606" s="37">
        <f t="shared" si="196"/>
        <v>0</v>
      </c>
      <c r="AC606" s="37">
        <f t="shared" si="196"/>
        <v>0</v>
      </c>
      <c r="AD606" s="37">
        <f t="shared" si="196"/>
        <v>0</v>
      </c>
      <c r="AE606" s="37">
        <f t="shared" si="19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97">+C489</f>
        <v>0</v>
      </c>
      <c r="D607" s="37">
        <f t="shared" si="197"/>
        <v>0</v>
      </c>
      <c r="E607" s="37">
        <f t="shared" si="197"/>
        <v>0</v>
      </c>
      <c r="F607" s="37">
        <f t="shared" si="197"/>
        <v>0</v>
      </c>
      <c r="G607" s="37">
        <f t="shared" si="197"/>
        <v>0</v>
      </c>
      <c r="H607" s="37">
        <f t="shared" si="197"/>
        <v>0</v>
      </c>
      <c r="I607" s="37">
        <f t="shared" si="197"/>
        <v>0</v>
      </c>
      <c r="J607" s="37">
        <f t="shared" si="197"/>
        <v>0</v>
      </c>
      <c r="K607" s="37">
        <f t="shared" si="197"/>
        <v>0</v>
      </c>
      <c r="L607" s="37">
        <f t="shared" si="197"/>
        <v>0</v>
      </c>
      <c r="M607" s="37">
        <f t="shared" si="197"/>
        <v>0</v>
      </c>
      <c r="N607" s="37">
        <f t="shared" si="197"/>
        <v>0</v>
      </c>
      <c r="O607" s="37">
        <f t="shared" si="197"/>
        <v>0</v>
      </c>
      <c r="P607" s="37">
        <f t="shared" si="197"/>
        <v>0</v>
      </c>
      <c r="Q607" s="37">
        <f t="shared" si="197"/>
        <v>0</v>
      </c>
      <c r="R607" s="37">
        <f t="shared" si="197"/>
        <v>0</v>
      </c>
      <c r="S607" s="37">
        <f t="shared" si="197"/>
        <v>0</v>
      </c>
      <c r="T607" s="37">
        <f t="shared" si="197"/>
        <v>0</v>
      </c>
      <c r="U607" s="37">
        <f t="shared" si="197"/>
        <v>0</v>
      </c>
      <c r="V607" s="37">
        <f t="shared" si="197"/>
        <v>0</v>
      </c>
      <c r="W607" s="37">
        <f t="shared" si="197"/>
        <v>0</v>
      </c>
      <c r="X607" s="37">
        <f t="shared" si="197"/>
        <v>0</v>
      </c>
      <c r="Y607" s="37">
        <f t="shared" si="197"/>
        <v>0</v>
      </c>
      <c r="Z607" s="37">
        <f t="shared" si="197"/>
        <v>0</v>
      </c>
      <c r="AA607" s="37">
        <f t="shared" si="197"/>
        <v>0</v>
      </c>
      <c r="AB607" s="37">
        <f t="shared" si="197"/>
        <v>0</v>
      </c>
      <c r="AC607" s="37">
        <f t="shared" si="197"/>
        <v>0</v>
      </c>
      <c r="AD607" s="37">
        <f t="shared" si="197"/>
        <v>0</v>
      </c>
      <c r="AE607" s="37">
        <f t="shared" si="197"/>
        <v>0</v>
      </c>
    </row>
    <row r="608" spans="1:31" x14ac:dyDescent="0.2">
      <c r="A608" s="9" t="s">
        <v>321</v>
      </c>
      <c r="B608" s="4" t="s">
        <v>322</v>
      </c>
      <c r="C608" s="37">
        <f>+C497</f>
        <v>0.49510177698244207</v>
      </c>
      <c r="D608" s="37">
        <f t="shared" ref="D608:AE608" si="198">+D497</f>
        <v>0.49339142314925133</v>
      </c>
      <c r="E608" s="37">
        <f t="shared" si="198"/>
        <v>0.51878397807858001</v>
      </c>
      <c r="F608" s="37">
        <f t="shared" si="198"/>
        <v>0.52139821684435739</v>
      </c>
      <c r="G608" s="37">
        <f t="shared" si="198"/>
        <v>0.54478541061662233</v>
      </c>
      <c r="H608" s="37">
        <f t="shared" si="198"/>
        <v>0.55324769310732091</v>
      </c>
      <c r="I608" s="37">
        <f t="shared" si="198"/>
        <v>0.57569508191581475</v>
      </c>
      <c r="J608" s="37">
        <f t="shared" si="198"/>
        <v>0.58449804427924557</v>
      </c>
      <c r="K608" s="37">
        <f t="shared" si="198"/>
        <v>0.58861375067183563</v>
      </c>
      <c r="L608" s="37">
        <f t="shared" si="198"/>
        <v>0.54251612952830575</v>
      </c>
      <c r="M608" s="37">
        <f t="shared" si="198"/>
        <v>0.61743933422217612</v>
      </c>
      <c r="N608" s="37">
        <f t="shared" si="198"/>
        <v>0.63062893348855242</v>
      </c>
      <c r="O608" s="37">
        <f t="shared" si="198"/>
        <v>0.67413022476026141</v>
      </c>
      <c r="P608" s="37">
        <f t="shared" si="198"/>
        <v>0.66315977093458467</v>
      </c>
      <c r="Q608" s="37">
        <f t="shared" si="198"/>
        <v>0.68540233469377587</v>
      </c>
      <c r="R608" s="37">
        <f t="shared" si="198"/>
        <v>0.75089132642914369</v>
      </c>
      <c r="S608" s="37">
        <f t="shared" si="198"/>
        <v>0.79455041482680255</v>
      </c>
      <c r="T608" s="37">
        <f t="shared" si="198"/>
        <v>0.80960014123528246</v>
      </c>
      <c r="U608" s="37">
        <f t="shared" si="198"/>
        <v>0.88302829817241635</v>
      </c>
      <c r="V608" s="37">
        <f t="shared" si="198"/>
        <v>0.90538709009078855</v>
      </c>
      <c r="W608" s="37">
        <f t="shared" si="198"/>
        <v>1.0003510687306505</v>
      </c>
      <c r="X608" s="37">
        <f t="shared" si="198"/>
        <v>1.1780999049097043</v>
      </c>
      <c r="Y608" s="37">
        <f t="shared" si="198"/>
        <v>1.2044984891455717</v>
      </c>
      <c r="Z608" s="37">
        <f t="shared" si="198"/>
        <v>1.2437149328065169</v>
      </c>
      <c r="AA608" s="37">
        <f t="shared" si="198"/>
        <v>1.2272792581585643</v>
      </c>
      <c r="AB608" s="37">
        <f t="shared" si="198"/>
        <v>1.2863556654271118</v>
      </c>
      <c r="AC608" s="37">
        <f t="shared" si="198"/>
        <v>1.4987801906096481</v>
      </c>
      <c r="AD608" s="37">
        <f t="shared" si="198"/>
        <v>1.540295755777956</v>
      </c>
      <c r="AE608" s="37">
        <f t="shared" si="198"/>
        <v>1.7104413770114959</v>
      </c>
    </row>
    <row r="609" spans="1:31" x14ac:dyDescent="0.2">
      <c r="A609" s="9" t="s">
        <v>330</v>
      </c>
      <c r="B609" s="4" t="s">
        <v>331</v>
      </c>
      <c r="C609" s="37">
        <f t="shared" ref="C609:AE609" si="199">+C502</f>
        <v>0</v>
      </c>
      <c r="D609" s="37">
        <f t="shared" si="199"/>
        <v>0</v>
      </c>
      <c r="E609" s="37">
        <f t="shared" si="199"/>
        <v>0</v>
      </c>
      <c r="F609" s="37">
        <f t="shared" si="199"/>
        <v>0</v>
      </c>
      <c r="G609" s="37">
        <f t="shared" si="199"/>
        <v>0</v>
      </c>
      <c r="H609" s="37">
        <f t="shared" si="199"/>
        <v>0</v>
      </c>
      <c r="I609" s="37">
        <f t="shared" si="199"/>
        <v>0</v>
      </c>
      <c r="J609" s="37">
        <f t="shared" si="199"/>
        <v>0</v>
      </c>
      <c r="K609" s="37">
        <f t="shared" si="199"/>
        <v>0</v>
      </c>
      <c r="L609" s="37">
        <f t="shared" si="199"/>
        <v>0</v>
      </c>
      <c r="M609" s="37">
        <f t="shared" si="199"/>
        <v>0</v>
      </c>
      <c r="N609" s="37">
        <f t="shared" si="199"/>
        <v>0</v>
      </c>
      <c r="O609" s="37">
        <f t="shared" si="199"/>
        <v>0</v>
      </c>
      <c r="P609" s="37">
        <f t="shared" si="199"/>
        <v>0</v>
      </c>
      <c r="Q609" s="37">
        <f t="shared" si="199"/>
        <v>0</v>
      </c>
      <c r="R609" s="37">
        <f t="shared" si="199"/>
        <v>0</v>
      </c>
      <c r="S609" s="37">
        <f t="shared" si="199"/>
        <v>0</v>
      </c>
      <c r="T609" s="37">
        <f t="shared" si="199"/>
        <v>0</v>
      </c>
      <c r="U609" s="37">
        <f t="shared" si="199"/>
        <v>0</v>
      </c>
      <c r="V609" s="37">
        <f t="shared" si="199"/>
        <v>0</v>
      </c>
      <c r="W609" s="37">
        <f t="shared" si="199"/>
        <v>0</v>
      </c>
      <c r="X609" s="37">
        <f t="shared" si="199"/>
        <v>0</v>
      </c>
      <c r="Y609" s="37">
        <f t="shared" si="199"/>
        <v>0</v>
      </c>
      <c r="Z609" s="37">
        <f t="shared" si="199"/>
        <v>0</v>
      </c>
      <c r="AA609" s="37">
        <f t="shared" si="199"/>
        <v>0</v>
      </c>
      <c r="AB609" s="37">
        <f t="shared" si="199"/>
        <v>0</v>
      </c>
      <c r="AC609" s="37">
        <f t="shared" si="199"/>
        <v>0</v>
      </c>
      <c r="AD609" s="37">
        <f t="shared" si="199"/>
        <v>0</v>
      </c>
      <c r="AE609" s="37">
        <f t="shared" si="19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00">+C515</f>
        <v>0</v>
      </c>
      <c r="D611" s="37">
        <f t="shared" si="200"/>
        <v>0</v>
      </c>
      <c r="E611" s="37">
        <f t="shared" si="200"/>
        <v>0</v>
      </c>
      <c r="F611" s="37">
        <f t="shared" si="200"/>
        <v>0</v>
      </c>
      <c r="G611" s="37">
        <f t="shared" si="200"/>
        <v>0</v>
      </c>
      <c r="H611" s="37">
        <f t="shared" si="200"/>
        <v>0</v>
      </c>
      <c r="I611" s="37">
        <f t="shared" si="200"/>
        <v>0</v>
      </c>
      <c r="J611" s="37">
        <f t="shared" si="200"/>
        <v>0</v>
      </c>
      <c r="K611" s="37">
        <f t="shared" si="200"/>
        <v>0</v>
      </c>
      <c r="L611" s="37">
        <f t="shared" si="200"/>
        <v>0</v>
      </c>
      <c r="M611" s="37">
        <f t="shared" si="200"/>
        <v>0</v>
      </c>
      <c r="N611" s="37">
        <f t="shared" si="200"/>
        <v>0</v>
      </c>
      <c r="O611" s="37">
        <f t="shared" si="200"/>
        <v>0</v>
      </c>
      <c r="P611" s="37">
        <f t="shared" si="200"/>
        <v>0</v>
      </c>
      <c r="Q611" s="37">
        <f t="shared" si="200"/>
        <v>0</v>
      </c>
      <c r="R611" s="37">
        <f t="shared" si="200"/>
        <v>0</v>
      </c>
      <c r="S611" s="37">
        <f t="shared" si="200"/>
        <v>0</v>
      </c>
      <c r="T611" s="37">
        <f t="shared" si="200"/>
        <v>0</v>
      </c>
      <c r="U611" s="37">
        <f t="shared" si="200"/>
        <v>0</v>
      </c>
      <c r="V611" s="37">
        <f t="shared" si="200"/>
        <v>0</v>
      </c>
      <c r="W611" s="37">
        <f t="shared" si="200"/>
        <v>0</v>
      </c>
      <c r="X611" s="37">
        <f t="shared" si="200"/>
        <v>0</v>
      </c>
      <c r="Y611" s="37">
        <f t="shared" si="200"/>
        <v>0</v>
      </c>
      <c r="Z611" s="37">
        <f t="shared" si="200"/>
        <v>0</v>
      </c>
      <c r="AA611" s="37">
        <f t="shared" si="200"/>
        <v>0</v>
      </c>
      <c r="AB611" s="37">
        <f t="shared" si="200"/>
        <v>0</v>
      </c>
      <c r="AC611" s="37">
        <f t="shared" si="200"/>
        <v>0</v>
      </c>
      <c r="AD611" s="37">
        <f t="shared" si="200"/>
        <v>0</v>
      </c>
      <c r="AE611" s="37">
        <f t="shared" si="200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1">+D520</f>
        <v>0</v>
      </c>
      <c r="E612" s="37">
        <f t="shared" si="201"/>
        <v>0</v>
      </c>
      <c r="F612" s="37">
        <f t="shared" si="201"/>
        <v>0</v>
      </c>
      <c r="G612" s="37">
        <f t="shared" si="201"/>
        <v>0</v>
      </c>
      <c r="H612" s="37">
        <f t="shared" si="201"/>
        <v>0</v>
      </c>
      <c r="I612" s="37">
        <f t="shared" si="201"/>
        <v>0</v>
      </c>
      <c r="J612" s="37">
        <f t="shared" si="201"/>
        <v>0</v>
      </c>
      <c r="K612" s="37">
        <f t="shared" si="201"/>
        <v>0</v>
      </c>
      <c r="L612" s="37">
        <f t="shared" si="201"/>
        <v>0</v>
      </c>
      <c r="M612" s="37">
        <f t="shared" si="201"/>
        <v>0</v>
      </c>
      <c r="N612" s="37">
        <f t="shared" si="201"/>
        <v>0</v>
      </c>
      <c r="O612" s="37">
        <f t="shared" si="201"/>
        <v>0</v>
      </c>
      <c r="P612" s="37">
        <f t="shared" si="201"/>
        <v>0</v>
      </c>
      <c r="Q612" s="37">
        <f t="shared" si="201"/>
        <v>0</v>
      </c>
      <c r="R612" s="37">
        <f t="shared" si="201"/>
        <v>0</v>
      </c>
      <c r="S612" s="37">
        <f t="shared" si="201"/>
        <v>0</v>
      </c>
      <c r="T612" s="37">
        <f t="shared" si="201"/>
        <v>0</v>
      </c>
      <c r="U612" s="37">
        <f t="shared" si="201"/>
        <v>0</v>
      </c>
      <c r="V612" s="37">
        <f t="shared" si="201"/>
        <v>0</v>
      </c>
      <c r="W612" s="37">
        <f t="shared" si="201"/>
        <v>0</v>
      </c>
      <c r="X612" s="37">
        <f t="shared" si="201"/>
        <v>0</v>
      </c>
      <c r="Y612" s="37">
        <f t="shared" si="201"/>
        <v>0</v>
      </c>
      <c r="Z612" s="37">
        <f t="shared" si="201"/>
        <v>0</v>
      </c>
      <c r="AA612" s="37">
        <f t="shared" si="201"/>
        <v>0</v>
      </c>
      <c r="AB612" s="37">
        <f t="shared" si="201"/>
        <v>0</v>
      </c>
      <c r="AC612" s="37">
        <f t="shared" si="201"/>
        <v>0</v>
      </c>
      <c r="AD612" s="37">
        <f t="shared" si="201"/>
        <v>0</v>
      </c>
      <c r="AE612" s="37">
        <f t="shared" si="201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19.09513258931252</v>
      </c>
      <c r="D613" s="28">
        <f t="shared" ref="D613:AE613" si="202">+D614+D615+D616+D617+D618+D619+D620+D621+D622+D623</f>
        <v>21.095498263011677</v>
      </c>
      <c r="E613" s="28">
        <f t="shared" si="202"/>
        <v>22.757744072888748</v>
      </c>
      <c r="F613" s="28">
        <f t="shared" si="202"/>
        <v>23.482076704875187</v>
      </c>
      <c r="G613" s="28">
        <f t="shared" si="202"/>
        <v>23.507061098507556</v>
      </c>
      <c r="H613" s="28">
        <f t="shared" si="202"/>
        <v>25.161811304700734</v>
      </c>
      <c r="I613" s="28">
        <f t="shared" si="202"/>
        <v>30.825835307647907</v>
      </c>
      <c r="J613" s="28">
        <f t="shared" si="202"/>
        <v>27.075295043286879</v>
      </c>
      <c r="K613" s="28">
        <f t="shared" si="202"/>
        <v>30.971058634972394</v>
      </c>
      <c r="L613" s="28">
        <f t="shared" si="202"/>
        <v>32.529958245424666</v>
      </c>
      <c r="M613" s="28">
        <f t="shared" si="202"/>
        <v>36.283550737925211</v>
      </c>
      <c r="N613" s="28">
        <f t="shared" si="202"/>
        <v>35.685519933182491</v>
      </c>
      <c r="O613" s="28">
        <f t="shared" si="202"/>
        <v>41.432575086743476</v>
      </c>
      <c r="P613" s="28">
        <f t="shared" si="202"/>
        <v>42.728722728795972</v>
      </c>
      <c r="Q613" s="28">
        <f t="shared" si="202"/>
        <v>46.527603734274059</v>
      </c>
      <c r="R613" s="28">
        <f t="shared" si="202"/>
        <v>40.970226112714158</v>
      </c>
      <c r="S613" s="28">
        <f t="shared" si="202"/>
        <v>42.713725870572773</v>
      </c>
      <c r="T613" s="28">
        <f t="shared" si="202"/>
        <v>43.224926682287929</v>
      </c>
      <c r="U613" s="28">
        <f t="shared" si="202"/>
        <v>45.903466436433305</v>
      </c>
      <c r="V613" s="28">
        <f t="shared" si="202"/>
        <v>44.094223984732949</v>
      </c>
      <c r="W613" s="28">
        <f t="shared" si="202"/>
        <v>49.149798716378136</v>
      </c>
      <c r="X613" s="28">
        <f t="shared" si="202"/>
        <v>55.461359031073485</v>
      </c>
      <c r="Y613" s="28">
        <f t="shared" si="202"/>
        <v>54.76508657588392</v>
      </c>
      <c r="Z613" s="28">
        <f t="shared" si="202"/>
        <v>55.172422840618566</v>
      </c>
      <c r="AA613" s="28">
        <f t="shared" si="202"/>
        <v>51.536965671774063</v>
      </c>
      <c r="AB613" s="28">
        <f t="shared" si="202"/>
        <v>53.067208910750523</v>
      </c>
      <c r="AC613" s="28">
        <f t="shared" si="202"/>
        <v>46.655482727990488</v>
      </c>
      <c r="AD613" s="28">
        <f t="shared" si="202"/>
        <v>44.96646763222374</v>
      </c>
      <c r="AE613" s="28">
        <f t="shared" si="202"/>
        <v>43.298099122577057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3">+D544</f>
        <v>0</v>
      </c>
      <c r="E618" s="37">
        <f t="shared" si="203"/>
        <v>0</v>
      </c>
      <c r="F618" s="37">
        <f t="shared" si="203"/>
        <v>0</v>
      </c>
      <c r="G618" s="37">
        <f t="shared" si="203"/>
        <v>0</v>
      </c>
      <c r="H618" s="37">
        <f t="shared" si="203"/>
        <v>0</v>
      </c>
      <c r="I618" s="37">
        <f t="shared" si="203"/>
        <v>0</v>
      </c>
      <c r="J618" s="37">
        <f t="shared" si="203"/>
        <v>0</v>
      </c>
      <c r="K618" s="37">
        <f t="shared" si="203"/>
        <v>0</v>
      </c>
      <c r="L618" s="37">
        <f t="shared" si="203"/>
        <v>0</v>
      </c>
      <c r="M618" s="37">
        <f t="shared" si="203"/>
        <v>0</v>
      </c>
      <c r="N618" s="37">
        <f t="shared" si="203"/>
        <v>0</v>
      </c>
      <c r="O618" s="37">
        <f t="shared" si="203"/>
        <v>0</v>
      </c>
      <c r="P618" s="37">
        <f t="shared" si="203"/>
        <v>0</v>
      </c>
      <c r="Q618" s="37">
        <f t="shared" si="203"/>
        <v>0</v>
      </c>
      <c r="R618" s="37">
        <f t="shared" si="203"/>
        <v>0</v>
      </c>
      <c r="S618" s="37">
        <f t="shared" si="203"/>
        <v>0</v>
      </c>
      <c r="T618" s="37">
        <f t="shared" si="203"/>
        <v>0</v>
      </c>
      <c r="U618" s="37">
        <f t="shared" si="203"/>
        <v>0</v>
      </c>
      <c r="V618" s="37">
        <f t="shared" si="203"/>
        <v>0</v>
      </c>
      <c r="W618" s="37">
        <f t="shared" si="203"/>
        <v>0</v>
      </c>
      <c r="X618" s="37">
        <f t="shared" si="203"/>
        <v>0</v>
      </c>
      <c r="Y618" s="37">
        <f t="shared" si="203"/>
        <v>0</v>
      </c>
      <c r="Z618" s="37">
        <f t="shared" si="203"/>
        <v>0</v>
      </c>
      <c r="AA618" s="37">
        <f t="shared" si="203"/>
        <v>0</v>
      </c>
      <c r="AB618" s="37">
        <f t="shared" si="203"/>
        <v>0</v>
      </c>
      <c r="AC618" s="37">
        <f t="shared" si="203"/>
        <v>0</v>
      </c>
      <c r="AD618" s="37">
        <f t="shared" si="203"/>
        <v>0</v>
      </c>
      <c r="AE618" s="37">
        <f t="shared" si="203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8.9379375396786287</v>
      </c>
      <c r="D620" s="37">
        <f t="shared" ref="D620:AE620" si="204">+D549</f>
        <v>9.6146670962542977</v>
      </c>
      <c r="E620" s="37">
        <f t="shared" si="204"/>
        <v>10.291396652829965</v>
      </c>
      <c r="F620" s="37">
        <f t="shared" si="204"/>
        <v>10.96812620940563</v>
      </c>
      <c r="G620" s="37">
        <f t="shared" si="204"/>
        <v>11.644855765981301</v>
      </c>
      <c r="H620" s="37">
        <f t="shared" si="204"/>
        <v>11.912993892171658</v>
      </c>
      <c r="I620" s="37">
        <f t="shared" si="204"/>
        <v>13.304758451921616</v>
      </c>
      <c r="J620" s="37">
        <f t="shared" si="204"/>
        <v>14.785902387068361</v>
      </c>
      <c r="K620" s="37">
        <f t="shared" si="204"/>
        <v>17.033155254187562</v>
      </c>
      <c r="L620" s="37">
        <f t="shared" si="204"/>
        <v>16.509647484006383</v>
      </c>
      <c r="M620" s="37">
        <f t="shared" si="204"/>
        <v>18.463225260536142</v>
      </c>
      <c r="N620" s="37">
        <f t="shared" si="204"/>
        <v>19.599620176295282</v>
      </c>
      <c r="O620" s="37">
        <f t="shared" si="204"/>
        <v>23.276943049763059</v>
      </c>
      <c r="P620" s="37">
        <f t="shared" si="204"/>
        <v>22.536371082189685</v>
      </c>
      <c r="Q620" s="37">
        <f t="shared" si="204"/>
        <v>25.856176454070322</v>
      </c>
      <c r="R620" s="37">
        <f t="shared" si="204"/>
        <v>23.600419777818402</v>
      </c>
      <c r="S620" s="37">
        <f t="shared" si="204"/>
        <v>24.35293793733036</v>
      </c>
      <c r="T620" s="37">
        <f t="shared" si="204"/>
        <v>25.064632705550292</v>
      </c>
      <c r="U620" s="37">
        <f t="shared" si="204"/>
        <v>25.735504082493417</v>
      </c>
      <c r="V620" s="37">
        <f t="shared" si="204"/>
        <v>26.36555206814452</v>
      </c>
      <c r="W620" s="37">
        <f t="shared" si="204"/>
        <v>26.954776662518821</v>
      </c>
      <c r="X620" s="37">
        <f t="shared" si="204"/>
        <v>33.464995012588176</v>
      </c>
      <c r="Y620" s="37">
        <f t="shared" si="204"/>
        <v>32.861910656421223</v>
      </c>
      <c r="Z620" s="37">
        <f t="shared" si="204"/>
        <v>31.615162005172184</v>
      </c>
      <c r="AA620" s="37">
        <f t="shared" si="204"/>
        <v>29.091565133969059</v>
      </c>
      <c r="AB620" s="37">
        <f t="shared" si="204"/>
        <v>27.589446838729202</v>
      </c>
      <c r="AC620" s="37">
        <f t="shared" si="204"/>
        <v>25.653200148704951</v>
      </c>
      <c r="AD620" s="37">
        <f t="shared" si="204"/>
        <v>23.716953458680706</v>
      </c>
      <c r="AE620" s="37">
        <f t="shared" si="204"/>
        <v>21.780706768656458</v>
      </c>
    </row>
    <row r="621" spans="1:31" x14ac:dyDescent="0.2">
      <c r="A621" s="9" t="s">
        <v>543</v>
      </c>
      <c r="B621" s="4" t="s">
        <v>544</v>
      </c>
      <c r="C621" s="37">
        <f>+C552</f>
        <v>10.157195049633891</v>
      </c>
      <c r="D621" s="37">
        <f t="shared" ref="D621:AE621" si="205">+D552</f>
        <v>11.48083116675738</v>
      </c>
      <c r="E621" s="37">
        <f t="shared" si="205"/>
        <v>12.466347420058781</v>
      </c>
      <c r="F621" s="37">
        <f t="shared" si="205"/>
        <v>12.513950495469556</v>
      </c>
      <c r="G621" s="37">
        <f t="shared" si="205"/>
        <v>11.862205332526253</v>
      </c>
      <c r="H621" s="37">
        <f t="shared" si="205"/>
        <v>13.248817412529077</v>
      </c>
      <c r="I621" s="37">
        <f t="shared" si="205"/>
        <v>17.521076855726292</v>
      </c>
      <c r="J621" s="37">
        <f t="shared" si="205"/>
        <v>12.289392656218517</v>
      </c>
      <c r="K621" s="37">
        <f t="shared" si="205"/>
        <v>13.93790338078483</v>
      </c>
      <c r="L621" s="37">
        <f t="shared" si="205"/>
        <v>16.02031076141828</v>
      </c>
      <c r="M621" s="37">
        <f t="shared" si="205"/>
        <v>17.820325477389069</v>
      </c>
      <c r="N621" s="37">
        <f t="shared" si="205"/>
        <v>16.085899756887212</v>
      </c>
      <c r="O621" s="37">
        <f t="shared" si="205"/>
        <v>18.155632036980418</v>
      </c>
      <c r="P621" s="37">
        <f t="shared" si="205"/>
        <v>20.192351646606287</v>
      </c>
      <c r="Q621" s="37">
        <f t="shared" si="205"/>
        <v>20.671427280203737</v>
      </c>
      <c r="R621" s="37">
        <f t="shared" si="205"/>
        <v>17.369806334895756</v>
      </c>
      <c r="S621" s="37">
        <f t="shared" si="205"/>
        <v>18.360787933242413</v>
      </c>
      <c r="T621" s="37">
        <f t="shared" si="205"/>
        <v>18.160293976737641</v>
      </c>
      <c r="U621" s="37">
        <f t="shared" si="205"/>
        <v>20.167962353939892</v>
      </c>
      <c r="V621" s="37">
        <f t="shared" si="205"/>
        <v>17.728671916588425</v>
      </c>
      <c r="W621" s="37">
        <f t="shared" si="205"/>
        <v>22.195022053859315</v>
      </c>
      <c r="X621" s="37">
        <f t="shared" si="205"/>
        <v>21.996364018485309</v>
      </c>
      <c r="Y621" s="37">
        <f t="shared" si="205"/>
        <v>21.903175919462697</v>
      </c>
      <c r="Z621" s="37">
        <f t="shared" si="205"/>
        <v>23.557260835446382</v>
      </c>
      <c r="AA621" s="37">
        <f t="shared" si="205"/>
        <v>22.445400537805003</v>
      </c>
      <c r="AB621" s="37">
        <f t="shared" si="205"/>
        <v>25.477762072021324</v>
      </c>
      <c r="AC621" s="37">
        <f t="shared" si="205"/>
        <v>21.002282579285534</v>
      </c>
      <c r="AD621" s="37">
        <f t="shared" si="205"/>
        <v>21.249514173543034</v>
      </c>
      <c r="AE621" s="37">
        <f t="shared" si="205"/>
        <v>21.517392353920595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6">+D553</f>
        <v>0</v>
      </c>
      <c r="E622" s="37">
        <f t="shared" si="206"/>
        <v>0</v>
      </c>
      <c r="F622" s="37">
        <f t="shared" si="206"/>
        <v>0</v>
      </c>
      <c r="G622" s="37">
        <f t="shared" si="206"/>
        <v>0</v>
      </c>
      <c r="H622" s="37">
        <f t="shared" si="206"/>
        <v>0</v>
      </c>
      <c r="I622" s="37">
        <f t="shared" si="206"/>
        <v>0</v>
      </c>
      <c r="J622" s="37">
        <f t="shared" si="206"/>
        <v>0</v>
      </c>
      <c r="K622" s="37">
        <f t="shared" si="206"/>
        <v>0</v>
      </c>
      <c r="L622" s="37">
        <f t="shared" si="206"/>
        <v>0</v>
      </c>
      <c r="M622" s="37">
        <f t="shared" si="206"/>
        <v>0</v>
      </c>
      <c r="N622" s="37">
        <f t="shared" si="206"/>
        <v>0</v>
      </c>
      <c r="O622" s="37">
        <f t="shared" si="206"/>
        <v>0</v>
      </c>
      <c r="P622" s="37">
        <f t="shared" si="206"/>
        <v>0</v>
      </c>
      <c r="Q622" s="37">
        <f t="shared" si="206"/>
        <v>0</v>
      </c>
      <c r="R622" s="37">
        <f t="shared" si="206"/>
        <v>0</v>
      </c>
      <c r="S622" s="37">
        <f t="shared" si="206"/>
        <v>0</v>
      </c>
      <c r="T622" s="37">
        <f t="shared" si="206"/>
        <v>0</v>
      </c>
      <c r="U622" s="37">
        <f t="shared" si="206"/>
        <v>0</v>
      </c>
      <c r="V622" s="37">
        <f t="shared" si="206"/>
        <v>0</v>
      </c>
      <c r="W622" s="37">
        <f t="shared" si="206"/>
        <v>0</v>
      </c>
      <c r="X622" s="37">
        <f t="shared" si="206"/>
        <v>0</v>
      </c>
      <c r="Y622" s="37">
        <f t="shared" si="206"/>
        <v>0</v>
      </c>
      <c r="Z622" s="37">
        <f t="shared" si="206"/>
        <v>0</v>
      </c>
      <c r="AA622" s="37">
        <f t="shared" si="206"/>
        <v>0</v>
      </c>
      <c r="AB622" s="37">
        <f t="shared" si="206"/>
        <v>0</v>
      </c>
      <c r="AC622" s="37">
        <f t="shared" si="206"/>
        <v>0</v>
      </c>
      <c r="AD622" s="37">
        <f t="shared" si="206"/>
        <v>0</v>
      </c>
      <c r="AE622" s="37">
        <f t="shared" si="206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7">+D554</f>
        <v>0</v>
      </c>
      <c r="E623" s="37">
        <f t="shared" si="207"/>
        <v>0</v>
      </c>
      <c r="F623" s="37">
        <f t="shared" si="207"/>
        <v>0</v>
      </c>
      <c r="G623" s="37">
        <f t="shared" si="207"/>
        <v>0</v>
      </c>
      <c r="H623" s="37">
        <f t="shared" si="207"/>
        <v>0</v>
      </c>
      <c r="I623" s="37">
        <f t="shared" si="207"/>
        <v>0</v>
      </c>
      <c r="J623" s="37">
        <f t="shared" si="207"/>
        <v>0</v>
      </c>
      <c r="K623" s="37">
        <f t="shared" si="207"/>
        <v>0</v>
      </c>
      <c r="L623" s="37">
        <f t="shared" si="207"/>
        <v>0</v>
      </c>
      <c r="M623" s="37">
        <f t="shared" si="207"/>
        <v>0</v>
      </c>
      <c r="N623" s="37">
        <f t="shared" si="207"/>
        <v>0</v>
      </c>
      <c r="O623" s="37">
        <f t="shared" si="207"/>
        <v>0</v>
      </c>
      <c r="P623" s="37">
        <f t="shared" si="207"/>
        <v>0</v>
      </c>
      <c r="Q623" s="37">
        <f t="shared" si="207"/>
        <v>0</v>
      </c>
      <c r="R623" s="37">
        <f t="shared" si="207"/>
        <v>0</v>
      </c>
      <c r="S623" s="37">
        <f t="shared" si="207"/>
        <v>0</v>
      </c>
      <c r="T623" s="37">
        <f t="shared" si="207"/>
        <v>0</v>
      </c>
      <c r="U623" s="37">
        <f t="shared" si="207"/>
        <v>0</v>
      </c>
      <c r="V623" s="37">
        <f t="shared" si="207"/>
        <v>0</v>
      </c>
      <c r="W623" s="37">
        <f t="shared" si="207"/>
        <v>0</v>
      </c>
      <c r="X623" s="37">
        <f t="shared" si="207"/>
        <v>0</v>
      </c>
      <c r="Y623" s="37">
        <f t="shared" si="207"/>
        <v>0</v>
      </c>
      <c r="Z623" s="37">
        <f t="shared" si="207"/>
        <v>0</v>
      </c>
      <c r="AA623" s="37">
        <f t="shared" si="207"/>
        <v>0</v>
      </c>
      <c r="AB623" s="37">
        <f t="shared" si="207"/>
        <v>0</v>
      </c>
      <c r="AC623" s="37">
        <f t="shared" si="207"/>
        <v>0</v>
      </c>
      <c r="AD623" s="37">
        <f t="shared" si="207"/>
        <v>0</v>
      </c>
      <c r="AE623" s="37">
        <f t="shared" si="207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4962.4686835181938</v>
      </c>
      <c r="D624" s="28">
        <f t="shared" ref="D624:AE624" si="208">+D625+D626+D627+D628+D629+D630+D631+D632</f>
        <v>5737.9424172578811</v>
      </c>
      <c r="E624" s="28">
        <f t="shared" si="208"/>
        <v>5853.9600106490079</v>
      </c>
      <c r="F624" s="28">
        <f t="shared" si="208"/>
        <v>6038.1871074976025</v>
      </c>
      <c r="G624" s="28">
        <f t="shared" si="208"/>
        <v>6244.0785937458259</v>
      </c>
      <c r="H624" s="28">
        <f t="shared" si="208"/>
        <v>7724.6921736133163</v>
      </c>
      <c r="I624" s="28">
        <f t="shared" si="208"/>
        <v>7300.8165545672309</v>
      </c>
      <c r="J624" s="28">
        <f t="shared" si="208"/>
        <v>7669.7215296304694</v>
      </c>
      <c r="K624" s="28">
        <f t="shared" si="208"/>
        <v>7400.1213789205476</v>
      </c>
      <c r="L624" s="28">
        <f t="shared" si="208"/>
        <v>6792.8819561561531</v>
      </c>
      <c r="M624" s="28">
        <f t="shared" si="208"/>
        <v>7357.5143381247617</v>
      </c>
      <c r="N624" s="28">
        <f t="shared" si="208"/>
        <v>7495.3788194548051</v>
      </c>
      <c r="O624" s="28">
        <f t="shared" si="208"/>
        <v>7321.6001587086494</v>
      </c>
      <c r="P624" s="28">
        <f t="shared" si="208"/>
        <v>6181.7236376785149</v>
      </c>
      <c r="Q624" s="28">
        <f t="shared" si="208"/>
        <v>8680.4537530314592</v>
      </c>
      <c r="R624" s="28">
        <f t="shared" si="208"/>
        <v>7986.3294775474715</v>
      </c>
      <c r="S624" s="28">
        <f t="shared" si="208"/>
        <v>7980.1023142752611</v>
      </c>
      <c r="T624" s="28">
        <f t="shared" si="208"/>
        <v>9283.7399282372025</v>
      </c>
      <c r="U624" s="28">
        <f t="shared" si="208"/>
        <v>9180.1900144339052</v>
      </c>
      <c r="V624" s="28">
        <f t="shared" si="208"/>
        <v>8191.6753494532322</v>
      </c>
      <c r="W624" s="28">
        <f t="shared" si="208"/>
        <v>7935.6434789467439</v>
      </c>
      <c r="X624" s="28">
        <f t="shared" si="208"/>
        <v>7895.5209219576363</v>
      </c>
      <c r="Y624" s="28">
        <f t="shared" si="208"/>
        <v>8023.7152566810018</v>
      </c>
      <c r="Z624" s="28">
        <f t="shared" si="208"/>
        <v>8283.4209511550889</v>
      </c>
      <c r="AA624" s="28">
        <f t="shared" si="208"/>
        <v>6688.122138405698</v>
      </c>
      <c r="AB624" s="28">
        <f t="shared" si="208"/>
        <v>7088.0322687304288</v>
      </c>
      <c r="AC624" s="28">
        <f t="shared" si="208"/>
        <v>7075.2709948258344</v>
      </c>
      <c r="AD624" s="28">
        <f t="shared" si="208"/>
        <v>7900.6084260305943</v>
      </c>
      <c r="AE624" s="28">
        <f t="shared" si="208"/>
        <v>7159.789433032206</v>
      </c>
    </row>
    <row r="625" spans="1:31" x14ac:dyDescent="0.2">
      <c r="A625" s="9" t="s">
        <v>549</v>
      </c>
      <c r="B625" s="4" t="s">
        <v>550</v>
      </c>
      <c r="C625" s="37">
        <f>+C556</f>
        <v>4501.6325622391787</v>
      </c>
      <c r="D625" s="37">
        <f t="shared" ref="D625:AE625" si="209">+D556</f>
        <v>5273.959787978396</v>
      </c>
      <c r="E625" s="37">
        <f t="shared" si="209"/>
        <v>5386.7965013950534</v>
      </c>
      <c r="F625" s="37">
        <f t="shared" si="209"/>
        <v>5567.8427182691757</v>
      </c>
      <c r="G625" s="37">
        <f t="shared" si="209"/>
        <v>5770.5533245429306</v>
      </c>
      <c r="H625" s="37">
        <f t="shared" si="209"/>
        <v>7247.9860244359488</v>
      </c>
      <c r="I625" s="37">
        <f t="shared" si="209"/>
        <v>6820.929525415394</v>
      </c>
      <c r="J625" s="37">
        <f t="shared" si="209"/>
        <v>7186.6536205041612</v>
      </c>
      <c r="K625" s="37">
        <f t="shared" si="209"/>
        <v>6913.8725898197699</v>
      </c>
      <c r="L625" s="37">
        <f t="shared" si="209"/>
        <v>6303.4522870809051</v>
      </c>
      <c r="M625" s="37">
        <f t="shared" si="209"/>
        <v>6864.9037890750433</v>
      </c>
      <c r="N625" s="37">
        <f t="shared" si="209"/>
        <v>6999.5873904306163</v>
      </c>
      <c r="O625" s="37">
        <f t="shared" si="209"/>
        <v>6843.5334825333666</v>
      </c>
      <c r="P625" s="37">
        <f t="shared" si="209"/>
        <v>5699.600669360264</v>
      </c>
      <c r="Q625" s="37">
        <f t="shared" si="209"/>
        <v>8194.2744925702409</v>
      </c>
      <c r="R625" s="37">
        <f t="shared" si="209"/>
        <v>7496.0939249432831</v>
      </c>
      <c r="S625" s="37">
        <f t="shared" si="209"/>
        <v>7485.8104695281036</v>
      </c>
      <c r="T625" s="37">
        <f t="shared" si="209"/>
        <v>8785.3917913470796</v>
      </c>
      <c r="U625" s="37">
        <f t="shared" si="209"/>
        <v>8674.4048648185726</v>
      </c>
      <c r="V625" s="37">
        <f t="shared" si="209"/>
        <v>7679.9754558644636</v>
      </c>
      <c r="W625" s="37">
        <f t="shared" si="209"/>
        <v>7421.2097213590096</v>
      </c>
      <c r="X625" s="37">
        <f t="shared" si="209"/>
        <v>7387.077329617704</v>
      </c>
      <c r="Y625" s="37">
        <f t="shared" si="209"/>
        <v>7512.5378003421047</v>
      </c>
      <c r="Z625" s="37">
        <f t="shared" si="209"/>
        <v>7769.5096308172269</v>
      </c>
      <c r="AA625" s="37">
        <f t="shared" si="209"/>
        <v>6445.0777676130074</v>
      </c>
      <c r="AB625" s="37">
        <f t="shared" si="209"/>
        <v>6845.3824479271798</v>
      </c>
      <c r="AC625" s="37">
        <f t="shared" si="209"/>
        <v>6833.015724012027</v>
      </c>
      <c r="AD625" s="37">
        <f t="shared" si="209"/>
        <v>7582.3853523059834</v>
      </c>
      <c r="AE625" s="37">
        <f t="shared" si="209"/>
        <v>6844.4900702631048</v>
      </c>
    </row>
    <row r="626" spans="1:31" x14ac:dyDescent="0.2">
      <c r="A626" s="9" t="s">
        <v>668</v>
      </c>
      <c r="B626" s="4" t="s">
        <v>639</v>
      </c>
      <c r="C626" s="37">
        <f>+C559</f>
        <v>30.629655692501785</v>
      </c>
      <c r="D626" s="37">
        <f t="shared" ref="D626:AE626" si="210">+D559</f>
        <v>33.474733489094966</v>
      </c>
      <c r="E626" s="37">
        <f t="shared" si="210"/>
        <v>36.319811285688139</v>
      </c>
      <c r="F626" s="37">
        <f t="shared" si="210"/>
        <v>39.164889082281313</v>
      </c>
      <c r="G626" s="37">
        <f t="shared" si="210"/>
        <v>42.009966878874479</v>
      </c>
      <c r="H626" s="37">
        <f t="shared" si="210"/>
        <v>44.855044675467667</v>
      </c>
      <c r="I626" s="37">
        <f t="shared" si="210"/>
        <v>47.700122472060848</v>
      </c>
      <c r="J626" s="37">
        <f t="shared" si="210"/>
        <v>50.545200268654014</v>
      </c>
      <c r="K626" s="37">
        <f t="shared" si="210"/>
        <v>53.390278065247188</v>
      </c>
      <c r="L626" s="37">
        <f t="shared" si="210"/>
        <v>56.235355861840361</v>
      </c>
      <c r="M626" s="37">
        <f t="shared" si="210"/>
        <v>59.080433658433549</v>
      </c>
      <c r="N626" s="37">
        <f t="shared" si="210"/>
        <v>61.925511455026708</v>
      </c>
      <c r="O626" s="37">
        <f t="shared" si="210"/>
        <v>78.263176052194567</v>
      </c>
      <c r="P626" s="37">
        <f t="shared" si="210"/>
        <v>81.498339092231134</v>
      </c>
      <c r="Q626" s="37">
        <f t="shared" si="210"/>
        <v>84.733502132267702</v>
      </c>
      <c r="R626" s="37">
        <f t="shared" si="210"/>
        <v>87.968665172304242</v>
      </c>
      <c r="S626" s="37">
        <f t="shared" si="210"/>
        <v>91.20382821234081</v>
      </c>
      <c r="T626" s="37">
        <f t="shared" si="210"/>
        <v>94.438991252377377</v>
      </c>
      <c r="U626" s="37">
        <f t="shared" si="210"/>
        <v>124.73320583591455</v>
      </c>
      <c r="V626" s="37">
        <f t="shared" si="210"/>
        <v>128.9233673174748</v>
      </c>
      <c r="W626" s="37">
        <f t="shared" si="210"/>
        <v>130.26845100244191</v>
      </c>
      <c r="X626" s="37">
        <f t="shared" si="210"/>
        <v>131.61353468740901</v>
      </c>
      <c r="Y626" s="37">
        <f t="shared" si="210"/>
        <v>132.95861837237609</v>
      </c>
      <c r="Z626" s="37">
        <f t="shared" si="210"/>
        <v>134.3037020573432</v>
      </c>
      <c r="AA626" s="37">
        <f t="shared" si="210"/>
        <v>80.404140860154314</v>
      </c>
      <c r="AB626" s="37">
        <f t="shared" si="210"/>
        <v>77.887653450045903</v>
      </c>
      <c r="AC626" s="37">
        <f t="shared" si="210"/>
        <v>75.371166039937506</v>
      </c>
      <c r="AD626" s="37">
        <f t="shared" si="210"/>
        <v>63.784737997916537</v>
      </c>
      <c r="AE626" s="37">
        <f t="shared" si="210"/>
        <v>61.095905872804487</v>
      </c>
    </row>
    <row r="627" spans="1:31" x14ac:dyDescent="0.2">
      <c r="A627" s="9" t="s">
        <v>678</v>
      </c>
      <c r="B627" s="4" t="s">
        <v>645</v>
      </c>
      <c r="C627" s="37">
        <f>+C562</f>
        <v>411.46763554831114</v>
      </c>
      <c r="D627" s="37">
        <f t="shared" ref="D627:AE627" si="211">+D562</f>
        <v>411.46763554831114</v>
      </c>
      <c r="E627" s="37">
        <f t="shared" si="211"/>
        <v>411.46763554831114</v>
      </c>
      <c r="F627" s="37">
        <f t="shared" si="211"/>
        <v>411.46763554831114</v>
      </c>
      <c r="G627" s="37">
        <f t="shared" si="211"/>
        <v>411.46763554831114</v>
      </c>
      <c r="H627" s="37">
        <f t="shared" si="211"/>
        <v>411.46763554831114</v>
      </c>
      <c r="I627" s="37">
        <f t="shared" si="211"/>
        <v>411.46763554831114</v>
      </c>
      <c r="J627" s="37">
        <f t="shared" si="211"/>
        <v>411.46763554831114</v>
      </c>
      <c r="K627" s="37">
        <f t="shared" si="211"/>
        <v>411.46763554831114</v>
      </c>
      <c r="L627" s="37">
        <f t="shared" si="211"/>
        <v>411.46763554831114</v>
      </c>
      <c r="M627" s="37">
        <f t="shared" si="211"/>
        <v>411.46763554831114</v>
      </c>
      <c r="N627" s="37">
        <f t="shared" si="211"/>
        <v>411.46763554831114</v>
      </c>
      <c r="O627" s="37">
        <f t="shared" si="211"/>
        <v>350.934977188853</v>
      </c>
      <c r="P627" s="37">
        <f t="shared" si="211"/>
        <v>350.934977188853</v>
      </c>
      <c r="Q627" s="37">
        <f t="shared" si="211"/>
        <v>350.934977188853</v>
      </c>
      <c r="R627" s="37">
        <f t="shared" si="211"/>
        <v>350.934977188853</v>
      </c>
      <c r="S627" s="37">
        <f t="shared" si="211"/>
        <v>350.934977188853</v>
      </c>
      <c r="T627" s="37">
        <f t="shared" si="211"/>
        <v>350.934977188853</v>
      </c>
      <c r="U627" s="37">
        <f t="shared" si="211"/>
        <v>278.54648105406005</v>
      </c>
      <c r="V627" s="37">
        <f t="shared" si="211"/>
        <v>278.54648105406005</v>
      </c>
      <c r="W627" s="37">
        <f t="shared" si="211"/>
        <v>278.54648105406005</v>
      </c>
      <c r="X627" s="37">
        <f t="shared" si="211"/>
        <v>278.44952457621258</v>
      </c>
      <c r="Y627" s="37">
        <f t="shared" si="211"/>
        <v>278.44952457621258</v>
      </c>
      <c r="Z627" s="37">
        <f t="shared" si="211"/>
        <v>278.44952457621258</v>
      </c>
      <c r="AA627" s="37">
        <f t="shared" si="211"/>
        <v>31.829085994703448</v>
      </c>
      <c r="AB627" s="37">
        <f t="shared" si="211"/>
        <v>31.829085994703448</v>
      </c>
      <c r="AC627" s="37">
        <f t="shared" si="211"/>
        <v>31.829085994703448</v>
      </c>
      <c r="AD627" s="37">
        <f t="shared" si="211"/>
        <v>222.80387688730934</v>
      </c>
      <c r="AE627" s="37">
        <f t="shared" si="211"/>
        <v>222.80387688730934</v>
      </c>
    </row>
    <row r="628" spans="1:31" x14ac:dyDescent="0.2">
      <c r="A628" s="9" t="s">
        <v>688</v>
      </c>
      <c r="B628" s="4" t="s">
        <v>651</v>
      </c>
      <c r="C628" s="37">
        <f>+C565</f>
        <v>13.757475531987078</v>
      </c>
      <c r="D628" s="37">
        <f t="shared" ref="D628:AE628" si="212">+D565</f>
        <v>13.757475531987078</v>
      </c>
      <c r="E628" s="37">
        <f t="shared" si="212"/>
        <v>13.757475531987078</v>
      </c>
      <c r="F628" s="37">
        <f t="shared" si="212"/>
        <v>13.757475531987078</v>
      </c>
      <c r="G628" s="37">
        <f t="shared" si="212"/>
        <v>13.757475531987078</v>
      </c>
      <c r="H628" s="37">
        <f t="shared" si="212"/>
        <v>13.757475531987078</v>
      </c>
      <c r="I628" s="37">
        <f t="shared" si="212"/>
        <v>13.757475531987078</v>
      </c>
      <c r="J628" s="37">
        <f t="shared" si="212"/>
        <v>13.757475531987078</v>
      </c>
      <c r="K628" s="37">
        <f t="shared" si="212"/>
        <v>13.757475531987078</v>
      </c>
      <c r="L628" s="37">
        <f t="shared" si="212"/>
        <v>13.757475531987078</v>
      </c>
      <c r="M628" s="37">
        <f t="shared" si="212"/>
        <v>13.757475531987078</v>
      </c>
      <c r="N628" s="37">
        <f t="shared" si="212"/>
        <v>13.757475531987078</v>
      </c>
      <c r="O628" s="37">
        <f t="shared" si="212"/>
        <v>10.911603356468429</v>
      </c>
      <c r="P628" s="37">
        <f t="shared" si="212"/>
        <v>10.911603356468429</v>
      </c>
      <c r="Q628" s="37">
        <f t="shared" si="212"/>
        <v>10.911603356468429</v>
      </c>
      <c r="R628" s="37">
        <f t="shared" si="212"/>
        <v>10.911603356468429</v>
      </c>
      <c r="S628" s="37">
        <f t="shared" si="212"/>
        <v>10.911603356468429</v>
      </c>
      <c r="T628" s="37">
        <f t="shared" si="212"/>
        <v>10.911603356468429</v>
      </c>
      <c r="U628" s="37">
        <f t="shared" si="212"/>
        <v>7.0119201544892658</v>
      </c>
      <c r="V628" s="37">
        <f t="shared" si="212"/>
        <v>7.0119201544892658</v>
      </c>
      <c r="W628" s="37">
        <f t="shared" si="212"/>
        <v>7.0119201544892658</v>
      </c>
      <c r="X628" s="37">
        <f t="shared" si="212"/>
        <v>7.0119201544892658</v>
      </c>
      <c r="Y628" s="37">
        <f t="shared" si="212"/>
        <v>7.0119201544892658</v>
      </c>
      <c r="Z628" s="37">
        <f t="shared" si="212"/>
        <v>7.0119201544892658</v>
      </c>
      <c r="AA628" s="37">
        <f t="shared" si="212"/>
        <v>4.2944085859704634E-2</v>
      </c>
      <c r="AB628" s="37">
        <f t="shared" si="212"/>
        <v>4.2944085859704634E-2</v>
      </c>
      <c r="AC628" s="37">
        <f t="shared" si="212"/>
        <v>4.2944085859704634E-2</v>
      </c>
      <c r="AD628" s="37">
        <f t="shared" si="212"/>
        <v>0</v>
      </c>
      <c r="AE628" s="37">
        <f t="shared" si="212"/>
        <v>0</v>
      </c>
    </row>
    <row r="629" spans="1:31" x14ac:dyDescent="0.2">
      <c r="A629" s="9" t="s">
        <v>698</v>
      </c>
      <c r="B629" s="4" t="s">
        <v>657</v>
      </c>
      <c r="C629" s="37">
        <f>+C568</f>
        <v>4.8187064662498402</v>
      </c>
      <c r="D629" s="37">
        <f t="shared" ref="D629:AE629" si="213">+D568</f>
        <v>5.0917104330862584</v>
      </c>
      <c r="E629" s="37">
        <f t="shared" si="213"/>
        <v>5.399086373922974</v>
      </c>
      <c r="F629" s="37">
        <f t="shared" si="213"/>
        <v>5.7064623147596913</v>
      </c>
      <c r="G629" s="37">
        <f t="shared" si="213"/>
        <v>6.0138382555964078</v>
      </c>
      <c r="H629" s="37">
        <f t="shared" si="213"/>
        <v>6.3212141964331234</v>
      </c>
      <c r="I629" s="37">
        <f t="shared" si="213"/>
        <v>6.628590137269839</v>
      </c>
      <c r="J629" s="37">
        <f t="shared" si="213"/>
        <v>6.9359660781065573</v>
      </c>
      <c r="K629" s="37">
        <f t="shared" si="213"/>
        <v>7.2433420189432747</v>
      </c>
      <c r="L629" s="37">
        <f t="shared" si="213"/>
        <v>7.5507179597799876</v>
      </c>
      <c r="M629" s="37">
        <f t="shared" si="213"/>
        <v>7.8580939006167059</v>
      </c>
      <c r="N629" s="37">
        <f t="shared" si="213"/>
        <v>8.1654698414534224</v>
      </c>
      <c r="O629" s="37">
        <f t="shared" si="213"/>
        <v>9.019057950134334</v>
      </c>
      <c r="P629" s="37">
        <f t="shared" si="213"/>
        <v>9.2998875282111761</v>
      </c>
      <c r="Q629" s="37">
        <f t="shared" si="213"/>
        <v>9.5807171062880148</v>
      </c>
      <c r="R629" s="37">
        <f t="shared" si="213"/>
        <v>9.861546684364848</v>
      </c>
      <c r="S629" s="37">
        <f t="shared" si="213"/>
        <v>10.142376262441696</v>
      </c>
      <c r="T629" s="37">
        <f t="shared" si="213"/>
        <v>10.423205840518534</v>
      </c>
      <c r="U629" s="37">
        <f t="shared" si="213"/>
        <v>12.118048452827015</v>
      </c>
      <c r="V629" s="37">
        <f t="shared" si="213"/>
        <v>12.378432725155388</v>
      </c>
      <c r="W629" s="37">
        <f t="shared" si="213"/>
        <v>12.331441056647039</v>
      </c>
      <c r="X629" s="37">
        <f t="shared" si="213"/>
        <v>12.273855572701549</v>
      </c>
      <c r="Y629" s="37">
        <f t="shared" si="213"/>
        <v>12.2268639041932</v>
      </c>
      <c r="Z629" s="37">
        <f t="shared" si="213"/>
        <v>12.179872235684851</v>
      </c>
      <c r="AA629" s="37">
        <f t="shared" si="213"/>
        <v>9.4128927155242614</v>
      </c>
      <c r="AB629" s="37">
        <f t="shared" si="213"/>
        <v>9.3419172349030219</v>
      </c>
      <c r="AC629" s="37">
        <f t="shared" si="213"/>
        <v>9.2709417542817789</v>
      </c>
      <c r="AD629" s="37">
        <f t="shared" si="213"/>
        <v>8.1392656919297703</v>
      </c>
      <c r="AE629" s="37">
        <f t="shared" si="213"/>
        <v>7.844738797995757</v>
      </c>
    </row>
    <row r="630" spans="1:31" x14ac:dyDescent="0.2">
      <c r="A630" s="9" t="s">
        <v>708</v>
      </c>
      <c r="B630" s="4" t="s">
        <v>663</v>
      </c>
      <c r="C630" s="37">
        <f>+C571</f>
        <v>0.16264803996500576</v>
      </c>
      <c r="D630" s="37">
        <f t="shared" ref="D630:AE630" si="214">+D571</f>
        <v>0.19107427700549673</v>
      </c>
      <c r="E630" s="37">
        <f t="shared" si="214"/>
        <v>0.21950051404598769</v>
      </c>
      <c r="F630" s="37">
        <f t="shared" si="214"/>
        <v>0.24792675108647869</v>
      </c>
      <c r="G630" s="37">
        <f t="shared" si="214"/>
        <v>0.27635298812696968</v>
      </c>
      <c r="H630" s="37">
        <f t="shared" si="214"/>
        <v>0.30477922516746059</v>
      </c>
      <c r="I630" s="37">
        <f t="shared" si="214"/>
        <v>0.33320546220795155</v>
      </c>
      <c r="J630" s="37">
        <f t="shared" si="214"/>
        <v>0.36163169924844257</v>
      </c>
      <c r="K630" s="37">
        <f t="shared" si="214"/>
        <v>0.39005793628893348</v>
      </c>
      <c r="L630" s="37">
        <f t="shared" si="214"/>
        <v>0.41848417332942456</v>
      </c>
      <c r="M630" s="37">
        <f t="shared" si="214"/>
        <v>0.44691041036991541</v>
      </c>
      <c r="N630" s="37">
        <f t="shared" si="214"/>
        <v>0.47533664741040649</v>
      </c>
      <c r="O630" s="37">
        <f t="shared" si="214"/>
        <v>28.937861627632373</v>
      </c>
      <c r="P630" s="37">
        <f t="shared" si="214"/>
        <v>29.478161152487463</v>
      </c>
      <c r="Q630" s="37">
        <f t="shared" si="214"/>
        <v>30.018460677342553</v>
      </c>
      <c r="R630" s="37">
        <f t="shared" si="214"/>
        <v>30.558760202197643</v>
      </c>
      <c r="S630" s="37">
        <f t="shared" si="214"/>
        <v>31.099059727052737</v>
      </c>
      <c r="T630" s="37">
        <f t="shared" si="214"/>
        <v>31.639359251907827</v>
      </c>
      <c r="U630" s="37">
        <f t="shared" si="214"/>
        <v>83.375494118042027</v>
      </c>
      <c r="V630" s="37">
        <f t="shared" si="214"/>
        <v>84.839692337589213</v>
      </c>
      <c r="W630" s="37">
        <f t="shared" si="214"/>
        <v>86.275464320095921</v>
      </c>
      <c r="X630" s="37">
        <f t="shared" si="214"/>
        <v>79.094757349119362</v>
      </c>
      <c r="Y630" s="37">
        <f t="shared" si="214"/>
        <v>80.530529331626056</v>
      </c>
      <c r="Z630" s="37">
        <f t="shared" si="214"/>
        <v>81.966301314132764</v>
      </c>
      <c r="AA630" s="37">
        <f t="shared" si="214"/>
        <v>121.35530713644849</v>
      </c>
      <c r="AB630" s="37">
        <f t="shared" si="214"/>
        <v>123.54822003773624</v>
      </c>
      <c r="AC630" s="37">
        <f t="shared" si="214"/>
        <v>125.741132939024</v>
      </c>
      <c r="AD630" s="37">
        <f t="shared" si="214"/>
        <v>23.495193147455591</v>
      </c>
      <c r="AE630" s="37">
        <f t="shared" si="214"/>
        <v>23.554841210990723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5">+D574</f>
        <v>0</v>
      </c>
      <c r="E631" s="37">
        <f t="shared" si="215"/>
        <v>0</v>
      </c>
      <c r="F631" s="37">
        <f t="shared" si="215"/>
        <v>0</v>
      </c>
      <c r="G631" s="37">
        <f t="shared" si="215"/>
        <v>0</v>
      </c>
      <c r="H631" s="37">
        <f t="shared" si="215"/>
        <v>0</v>
      </c>
      <c r="I631" s="37">
        <f t="shared" si="215"/>
        <v>0</v>
      </c>
      <c r="J631" s="37">
        <f t="shared" si="215"/>
        <v>0</v>
      </c>
      <c r="K631" s="37">
        <f t="shared" si="215"/>
        <v>0</v>
      </c>
      <c r="L631" s="37">
        <f t="shared" si="215"/>
        <v>0</v>
      </c>
      <c r="M631" s="37">
        <f t="shared" si="215"/>
        <v>0</v>
      </c>
      <c r="N631" s="37">
        <f t="shared" si="215"/>
        <v>0</v>
      </c>
      <c r="O631" s="37">
        <f t="shared" si="215"/>
        <v>0</v>
      </c>
      <c r="P631" s="37">
        <f t="shared" si="215"/>
        <v>0</v>
      </c>
      <c r="Q631" s="37">
        <f t="shared" si="215"/>
        <v>0</v>
      </c>
      <c r="R631" s="37">
        <f t="shared" si="215"/>
        <v>0</v>
      </c>
      <c r="S631" s="37">
        <f t="shared" si="215"/>
        <v>0</v>
      </c>
      <c r="T631" s="37">
        <f t="shared" si="215"/>
        <v>0</v>
      </c>
      <c r="U631" s="37">
        <f t="shared" si="215"/>
        <v>0</v>
      </c>
      <c r="V631" s="37">
        <f t="shared" si="215"/>
        <v>0</v>
      </c>
      <c r="W631" s="37">
        <f t="shared" si="215"/>
        <v>0</v>
      </c>
      <c r="X631" s="37">
        <f t="shared" si="215"/>
        <v>0</v>
      </c>
      <c r="Y631" s="37">
        <f t="shared" si="215"/>
        <v>0</v>
      </c>
      <c r="Z631" s="37">
        <f t="shared" si="215"/>
        <v>0</v>
      </c>
      <c r="AA631" s="37">
        <f t="shared" si="215"/>
        <v>0</v>
      </c>
      <c r="AB631" s="37">
        <f t="shared" si="215"/>
        <v>0</v>
      </c>
      <c r="AC631" s="37">
        <f t="shared" si="215"/>
        <v>0</v>
      </c>
      <c r="AD631" s="37">
        <f t="shared" si="215"/>
        <v>0</v>
      </c>
      <c r="AE631" s="37">
        <f t="shared" si="215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1.0211804046664652</v>
      </c>
      <c r="D633" s="28">
        <f t="shared" ref="D633:AE633" si="216">+D634+D635+D636+D637+D638</f>
        <v>1.0399084924659856</v>
      </c>
      <c r="E633" s="28">
        <f t="shared" si="216"/>
        <v>1.0131104125766908</v>
      </c>
      <c r="F633" s="28">
        <f t="shared" si="216"/>
        <v>1.0282411501263273</v>
      </c>
      <c r="G633" s="28">
        <f t="shared" si="216"/>
        <v>1.0369698900188895</v>
      </c>
      <c r="H633" s="28">
        <f t="shared" si="216"/>
        <v>1.0620236407164372</v>
      </c>
      <c r="I633" s="28">
        <f t="shared" si="216"/>
        <v>1.0877388141263407</v>
      </c>
      <c r="J633" s="28">
        <f t="shared" si="216"/>
        <v>1.1164318471805479</v>
      </c>
      <c r="K633" s="28">
        <f t="shared" si="216"/>
        <v>1.1310118016968305</v>
      </c>
      <c r="L633" s="28">
        <f t="shared" si="216"/>
        <v>1.1223678936869823</v>
      </c>
      <c r="M633" s="28">
        <f t="shared" si="216"/>
        <v>1.1409948383444766</v>
      </c>
      <c r="N633" s="28">
        <f t="shared" si="216"/>
        <v>1.1519190336044054</v>
      </c>
      <c r="O633" s="28">
        <f t="shared" si="216"/>
        <v>1.4043173121138623</v>
      </c>
      <c r="P633" s="28">
        <f t="shared" si="216"/>
        <v>1.5759976152955264</v>
      </c>
      <c r="Q633" s="28">
        <f t="shared" si="216"/>
        <v>1.6093972515994031</v>
      </c>
      <c r="R633" s="28">
        <f t="shared" si="216"/>
        <v>1.5270767401522625</v>
      </c>
      <c r="S633" s="28">
        <f t="shared" si="216"/>
        <v>1.5830357118643259</v>
      </c>
      <c r="T633" s="28">
        <f t="shared" si="216"/>
        <v>1.6092323761415817</v>
      </c>
      <c r="U633" s="28">
        <f t="shared" si="216"/>
        <v>1.6914265101899406</v>
      </c>
      <c r="V633" s="28">
        <f t="shared" si="216"/>
        <v>1.7056934553513892</v>
      </c>
      <c r="W633" s="28">
        <f t="shared" si="216"/>
        <v>1.7920107378851382</v>
      </c>
      <c r="X633" s="28">
        <f t="shared" si="216"/>
        <v>1.7562110347869389</v>
      </c>
      <c r="Y633" s="28">
        <f t="shared" si="216"/>
        <v>1.8238176948149611</v>
      </c>
      <c r="Z633" s="28">
        <f t="shared" si="216"/>
        <v>1.9140484634803789</v>
      </c>
      <c r="AA633" s="28">
        <f t="shared" si="216"/>
        <v>2.2607787504599126</v>
      </c>
      <c r="AB633" s="28">
        <f t="shared" si="216"/>
        <v>2.1546722100078868</v>
      </c>
      <c r="AC633" s="28">
        <f t="shared" si="216"/>
        <v>2.1749766971674256</v>
      </c>
      <c r="AD633" s="28">
        <f t="shared" si="216"/>
        <v>2.2881247715424808</v>
      </c>
      <c r="AE633" s="28">
        <f t="shared" si="216"/>
        <v>2.2777574827027292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7">+D578</f>
        <v>0</v>
      </c>
      <c r="E635" s="37">
        <f t="shared" si="217"/>
        <v>0</v>
      </c>
      <c r="F635" s="37">
        <f t="shared" si="217"/>
        <v>0</v>
      </c>
      <c r="G635" s="37">
        <f t="shared" si="217"/>
        <v>0</v>
      </c>
      <c r="H635" s="37">
        <f t="shared" si="217"/>
        <v>0</v>
      </c>
      <c r="I635" s="37">
        <f t="shared" si="217"/>
        <v>0</v>
      </c>
      <c r="J635" s="37">
        <f t="shared" si="217"/>
        <v>0</v>
      </c>
      <c r="K635" s="37">
        <f t="shared" si="217"/>
        <v>0</v>
      </c>
      <c r="L635" s="37">
        <f t="shared" si="217"/>
        <v>0</v>
      </c>
      <c r="M635" s="37">
        <f t="shared" si="217"/>
        <v>0</v>
      </c>
      <c r="N635" s="37">
        <f t="shared" si="217"/>
        <v>0</v>
      </c>
      <c r="O635" s="37">
        <f t="shared" si="217"/>
        <v>0</v>
      </c>
      <c r="P635" s="37">
        <f t="shared" si="217"/>
        <v>0</v>
      </c>
      <c r="Q635" s="37">
        <f t="shared" si="217"/>
        <v>0</v>
      </c>
      <c r="R635" s="37">
        <f t="shared" si="217"/>
        <v>0</v>
      </c>
      <c r="S635" s="37">
        <f t="shared" si="217"/>
        <v>0</v>
      </c>
      <c r="T635" s="37">
        <f t="shared" si="217"/>
        <v>0</v>
      </c>
      <c r="U635" s="37">
        <f t="shared" si="217"/>
        <v>0</v>
      </c>
      <c r="V635" s="37">
        <f t="shared" si="217"/>
        <v>0</v>
      </c>
      <c r="W635" s="37">
        <f t="shared" si="217"/>
        <v>0</v>
      </c>
      <c r="X635" s="37">
        <f t="shared" si="217"/>
        <v>0</v>
      </c>
      <c r="Y635" s="37">
        <f t="shared" si="217"/>
        <v>0</v>
      </c>
      <c r="Z635" s="37">
        <f t="shared" si="217"/>
        <v>0</v>
      </c>
      <c r="AA635" s="37">
        <f t="shared" si="217"/>
        <v>0</v>
      </c>
      <c r="AB635" s="37">
        <f t="shared" si="217"/>
        <v>0</v>
      </c>
      <c r="AC635" s="37">
        <f t="shared" si="217"/>
        <v>0</v>
      </c>
      <c r="AD635" s="37">
        <f t="shared" si="217"/>
        <v>0</v>
      </c>
      <c r="AE635" s="37">
        <f t="shared" si="217"/>
        <v>0</v>
      </c>
    </row>
    <row r="636" spans="1:31" x14ac:dyDescent="0.2">
      <c r="A636" s="9" t="s">
        <v>730</v>
      </c>
      <c r="B636" s="4" t="s">
        <v>731</v>
      </c>
      <c r="C636" s="37">
        <f>+C579</f>
        <v>1.0211804046664652</v>
      </c>
      <c r="D636" s="37">
        <f t="shared" ref="D636:AE636" si="218">+D579</f>
        <v>1.0399084924659856</v>
      </c>
      <c r="E636" s="37">
        <f t="shared" si="218"/>
        <v>1.0131104125766908</v>
      </c>
      <c r="F636" s="37">
        <f t="shared" si="218"/>
        <v>1.0282411501263273</v>
      </c>
      <c r="G636" s="37">
        <f t="shared" si="218"/>
        <v>1.0369698900188895</v>
      </c>
      <c r="H636" s="37">
        <f t="shared" si="218"/>
        <v>1.0620236407164372</v>
      </c>
      <c r="I636" s="37">
        <f t="shared" si="218"/>
        <v>1.0877388141263407</v>
      </c>
      <c r="J636" s="37">
        <f t="shared" si="218"/>
        <v>1.1164318471805479</v>
      </c>
      <c r="K636" s="37">
        <f t="shared" si="218"/>
        <v>1.1310118016968305</v>
      </c>
      <c r="L636" s="37">
        <f t="shared" si="218"/>
        <v>1.1223678936869823</v>
      </c>
      <c r="M636" s="37">
        <f t="shared" si="218"/>
        <v>1.1409948383444766</v>
      </c>
      <c r="N636" s="37">
        <f t="shared" si="218"/>
        <v>1.1519190336044054</v>
      </c>
      <c r="O636" s="37">
        <f t="shared" si="218"/>
        <v>1.4043173121138623</v>
      </c>
      <c r="P636" s="37">
        <f t="shared" si="218"/>
        <v>1.5759976152955264</v>
      </c>
      <c r="Q636" s="37">
        <f t="shared" si="218"/>
        <v>1.6093972515994031</v>
      </c>
      <c r="R636" s="37">
        <f t="shared" si="218"/>
        <v>1.5270767401522625</v>
      </c>
      <c r="S636" s="37">
        <f t="shared" si="218"/>
        <v>1.5830357118643259</v>
      </c>
      <c r="T636" s="37">
        <f t="shared" si="218"/>
        <v>1.6092323761415817</v>
      </c>
      <c r="U636" s="37">
        <f t="shared" si="218"/>
        <v>1.6914265101899406</v>
      </c>
      <c r="V636" s="37">
        <f t="shared" si="218"/>
        <v>1.7056934553513892</v>
      </c>
      <c r="W636" s="37">
        <f t="shared" si="218"/>
        <v>1.7920107378851382</v>
      </c>
      <c r="X636" s="37">
        <f t="shared" si="218"/>
        <v>1.7562110347869389</v>
      </c>
      <c r="Y636" s="37">
        <f t="shared" si="218"/>
        <v>1.8238176948149611</v>
      </c>
      <c r="Z636" s="37">
        <f t="shared" si="218"/>
        <v>1.9140484634803789</v>
      </c>
      <c r="AA636" s="37">
        <f t="shared" si="218"/>
        <v>2.2607787504599126</v>
      </c>
      <c r="AB636" s="37">
        <f t="shared" si="218"/>
        <v>2.1546722100078868</v>
      </c>
      <c r="AC636" s="37">
        <f t="shared" si="218"/>
        <v>2.1749766971674256</v>
      </c>
      <c r="AD636" s="37">
        <f t="shared" si="218"/>
        <v>2.2881247715424808</v>
      </c>
      <c r="AE636" s="37">
        <f t="shared" si="218"/>
        <v>2.2777574827027292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9">+D642+D643</f>
        <v>0</v>
      </c>
      <c r="E641" s="21">
        <f t="shared" si="219"/>
        <v>0</v>
      </c>
      <c r="F641" s="21">
        <f t="shared" si="219"/>
        <v>0</v>
      </c>
      <c r="G641" s="21">
        <f t="shared" si="219"/>
        <v>0</v>
      </c>
      <c r="H641" s="21">
        <f t="shared" si="219"/>
        <v>0</v>
      </c>
      <c r="I641" s="21">
        <f t="shared" si="219"/>
        <v>0</v>
      </c>
      <c r="J641" s="21">
        <f t="shared" si="219"/>
        <v>0</v>
      </c>
      <c r="K641" s="21">
        <f t="shared" si="219"/>
        <v>0</v>
      </c>
      <c r="L641" s="21">
        <f t="shared" si="219"/>
        <v>0</v>
      </c>
      <c r="M641" s="21">
        <f t="shared" si="219"/>
        <v>0</v>
      </c>
      <c r="N641" s="21">
        <f t="shared" si="219"/>
        <v>0</v>
      </c>
      <c r="O641" s="21">
        <f t="shared" si="219"/>
        <v>0</v>
      </c>
      <c r="P641" s="21">
        <f t="shared" si="219"/>
        <v>0</v>
      </c>
      <c r="Q641" s="21">
        <f t="shared" si="219"/>
        <v>0</v>
      </c>
      <c r="R641" s="21">
        <f t="shared" si="219"/>
        <v>0</v>
      </c>
      <c r="S641" s="21">
        <f t="shared" si="219"/>
        <v>0</v>
      </c>
      <c r="T641" s="21">
        <f t="shared" si="219"/>
        <v>0</v>
      </c>
      <c r="U641" s="21">
        <f t="shared" si="219"/>
        <v>0</v>
      </c>
      <c r="V641" s="21">
        <f t="shared" si="219"/>
        <v>0</v>
      </c>
      <c r="W641" s="21">
        <f t="shared" si="219"/>
        <v>0</v>
      </c>
      <c r="X641" s="21">
        <f t="shared" si="219"/>
        <v>0</v>
      </c>
      <c r="Y641" s="21">
        <f t="shared" si="219"/>
        <v>0</v>
      </c>
      <c r="Z641" s="21">
        <f t="shared" si="219"/>
        <v>0</v>
      </c>
      <c r="AA641" s="21">
        <f t="shared" si="219"/>
        <v>0</v>
      </c>
      <c r="AB641" s="21">
        <f t="shared" si="219"/>
        <v>0</v>
      </c>
      <c r="AC641" s="21">
        <f t="shared" si="219"/>
        <v>0</v>
      </c>
      <c r="AD641" s="21">
        <f t="shared" si="219"/>
        <v>0</v>
      </c>
      <c r="AE641" s="21">
        <f t="shared" si="219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20">+D585</f>
        <v>0</v>
      </c>
      <c r="E642" s="37">
        <f t="shared" si="220"/>
        <v>0</v>
      </c>
      <c r="F642" s="37">
        <f t="shared" si="220"/>
        <v>0</v>
      </c>
      <c r="G642" s="37">
        <f t="shared" si="220"/>
        <v>0</v>
      </c>
      <c r="H642" s="37">
        <f t="shared" si="220"/>
        <v>0</v>
      </c>
      <c r="I642" s="37">
        <f t="shared" si="220"/>
        <v>0</v>
      </c>
      <c r="J642" s="37">
        <f t="shared" si="220"/>
        <v>0</v>
      </c>
      <c r="K642" s="37">
        <f t="shared" si="220"/>
        <v>0</v>
      </c>
      <c r="L642" s="37">
        <f t="shared" si="220"/>
        <v>0</v>
      </c>
      <c r="M642" s="37">
        <f t="shared" si="220"/>
        <v>0</v>
      </c>
      <c r="N642" s="37">
        <f t="shared" si="220"/>
        <v>0</v>
      </c>
      <c r="O642" s="37">
        <f t="shared" si="220"/>
        <v>0</v>
      </c>
      <c r="P642" s="37">
        <f t="shared" si="220"/>
        <v>0</v>
      </c>
      <c r="Q642" s="37">
        <f t="shared" si="220"/>
        <v>0</v>
      </c>
      <c r="R642" s="37">
        <f t="shared" si="220"/>
        <v>0</v>
      </c>
      <c r="S642" s="37">
        <f t="shared" si="220"/>
        <v>0</v>
      </c>
      <c r="T642" s="37">
        <f t="shared" si="220"/>
        <v>0</v>
      </c>
      <c r="U642" s="37">
        <f t="shared" si="220"/>
        <v>0</v>
      </c>
      <c r="V642" s="37">
        <f t="shared" si="220"/>
        <v>0</v>
      </c>
      <c r="W642" s="37">
        <f t="shared" si="220"/>
        <v>0</v>
      </c>
      <c r="X642" s="37">
        <f t="shared" si="220"/>
        <v>0</v>
      </c>
      <c r="Y642" s="37">
        <f t="shared" si="220"/>
        <v>0</v>
      </c>
      <c r="Z642" s="37">
        <f t="shared" si="220"/>
        <v>0</v>
      </c>
      <c r="AA642" s="37">
        <f t="shared" si="220"/>
        <v>0</v>
      </c>
      <c r="AB642" s="37">
        <f t="shared" si="220"/>
        <v>0</v>
      </c>
      <c r="AC642" s="37">
        <f t="shared" si="220"/>
        <v>0</v>
      </c>
      <c r="AD642" s="37">
        <f t="shared" si="220"/>
        <v>0</v>
      </c>
      <c r="AE642" s="37">
        <f t="shared" si="220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1">+C586</f>
        <v>0</v>
      </c>
      <c r="D643" s="37">
        <f t="shared" si="221"/>
        <v>0</v>
      </c>
      <c r="E643" s="37">
        <f t="shared" si="221"/>
        <v>0</v>
      </c>
      <c r="F643" s="37">
        <f t="shared" si="221"/>
        <v>0</v>
      </c>
      <c r="G643" s="37">
        <f t="shared" si="221"/>
        <v>0</v>
      </c>
      <c r="H643" s="37">
        <f t="shared" si="221"/>
        <v>0</v>
      </c>
      <c r="I643" s="37">
        <f t="shared" si="221"/>
        <v>0</v>
      </c>
      <c r="J643" s="37">
        <f t="shared" si="221"/>
        <v>0</v>
      </c>
      <c r="K643" s="37">
        <f t="shared" si="221"/>
        <v>0</v>
      </c>
      <c r="L643" s="37">
        <f t="shared" si="221"/>
        <v>0</v>
      </c>
      <c r="M643" s="37">
        <f t="shared" si="221"/>
        <v>0</v>
      </c>
      <c r="N643" s="37">
        <f t="shared" si="221"/>
        <v>0</v>
      </c>
      <c r="O643" s="37">
        <f t="shared" si="221"/>
        <v>0</v>
      </c>
      <c r="P643" s="37">
        <f t="shared" si="221"/>
        <v>0</v>
      </c>
      <c r="Q643" s="37">
        <f t="shared" si="221"/>
        <v>0</v>
      </c>
      <c r="R643" s="37">
        <f t="shared" si="221"/>
        <v>0</v>
      </c>
      <c r="S643" s="37">
        <f t="shared" si="220"/>
        <v>0</v>
      </c>
      <c r="T643" s="37">
        <f t="shared" si="220"/>
        <v>0</v>
      </c>
      <c r="U643" s="37">
        <f t="shared" si="220"/>
        <v>0</v>
      </c>
      <c r="V643" s="37">
        <f t="shared" si="220"/>
        <v>0</v>
      </c>
      <c r="W643" s="37">
        <f t="shared" si="220"/>
        <v>0</v>
      </c>
      <c r="X643" s="37">
        <f t="shared" si="220"/>
        <v>0</v>
      </c>
      <c r="Y643" s="37">
        <f t="shared" si="220"/>
        <v>0</v>
      </c>
      <c r="Z643" s="37">
        <f t="shared" si="220"/>
        <v>0</v>
      </c>
      <c r="AA643" s="37">
        <f t="shared" si="220"/>
        <v>0</v>
      </c>
      <c r="AB643" s="37">
        <f t="shared" si="220"/>
        <v>0</v>
      </c>
      <c r="AC643" s="37">
        <f t="shared" si="220"/>
        <v>0</v>
      </c>
      <c r="AD643" s="37">
        <f t="shared" si="220"/>
        <v>0</v>
      </c>
      <c r="AE643" s="37">
        <f t="shared" si="220"/>
        <v>0</v>
      </c>
    </row>
    <row r="644" spans="1:31" x14ac:dyDescent="0.2">
      <c r="A644" s="9" t="s">
        <v>226</v>
      </c>
      <c r="B644" s="4" t="s">
        <v>141</v>
      </c>
      <c r="C644" s="37">
        <f t="shared" si="221"/>
        <v>0</v>
      </c>
      <c r="D644" s="37">
        <f t="shared" si="220"/>
        <v>0</v>
      </c>
      <c r="E644" s="37">
        <f t="shared" si="220"/>
        <v>0</v>
      </c>
      <c r="F644" s="37">
        <f t="shared" si="220"/>
        <v>0</v>
      </c>
      <c r="G644" s="37">
        <f t="shared" si="220"/>
        <v>0</v>
      </c>
      <c r="H644" s="37">
        <f t="shared" si="220"/>
        <v>0</v>
      </c>
      <c r="I644" s="37">
        <f t="shared" si="220"/>
        <v>0</v>
      </c>
      <c r="J644" s="37">
        <f t="shared" si="220"/>
        <v>0</v>
      </c>
      <c r="K644" s="37">
        <f t="shared" si="220"/>
        <v>0</v>
      </c>
      <c r="L644" s="37">
        <f t="shared" si="220"/>
        <v>0</v>
      </c>
      <c r="M644" s="37">
        <f t="shared" si="220"/>
        <v>0</v>
      </c>
      <c r="N644" s="37">
        <f t="shared" si="220"/>
        <v>0</v>
      </c>
      <c r="O644" s="37">
        <f t="shared" si="220"/>
        <v>0</v>
      </c>
      <c r="P644" s="37">
        <f t="shared" si="220"/>
        <v>0</v>
      </c>
      <c r="Q644" s="37">
        <f t="shared" si="220"/>
        <v>0</v>
      </c>
      <c r="R644" s="37">
        <f t="shared" si="220"/>
        <v>0</v>
      </c>
      <c r="S644" s="37">
        <f t="shared" si="220"/>
        <v>0</v>
      </c>
      <c r="T644" s="37">
        <f t="shared" si="220"/>
        <v>0</v>
      </c>
      <c r="U644" s="37">
        <f t="shared" si="220"/>
        <v>0</v>
      </c>
      <c r="V644" s="37">
        <f t="shared" si="220"/>
        <v>0</v>
      </c>
      <c r="W644" s="37">
        <f t="shared" si="220"/>
        <v>0</v>
      </c>
      <c r="X644" s="37">
        <f t="shared" si="220"/>
        <v>0</v>
      </c>
      <c r="Y644" s="37">
        <f t="shared" si="220"/>
        <v>0</v>
      </c>
      <c r="Z644" s="37">
        <f t="shared" si="220"/>
        <v>0</v>
      </c>
      <c r="AA644" s="37">
        <f t="shared" si="220"/>
        <v>0</v>
      </c>
      <c r="AB644" s="37">
        <f t="shared" si="220"/>
        <v>0</v>
      </c>
      <c r="AC644" s="37">
        <f t="shared" si="220"/>
        <v>0</v>
      </c>
      <c r="AD644" s="37">
        <f t="shared" si="220"/>
        <v>0</v>
      </c>
      <c r="AE644" s="37">
        <f t="shared" si="220"/>
        <v>0</v>
      </c>
    </row>
    <row r="645" spans="1:31" x14ac:dyDescent="0.2">
      <c r="A645" s="9" t="s">
        <v>227</v>
      </c>
      <c r="B645" s="13" t="s">
        <v>228</v>
      </c>
      <c r="C645" s="37">
        <f t="shared" si="221"/>
        <v>0</v>
      </c>
      <c r="D645" s="37">
        <f t="shared" si="220"/>
        <v>0</v>
      </c>
      <c r="E645" s="37">
        <f t="shared" si="220"/>
        <v>0</v>
      </c>
      <c r="F645" s="37">
        <f t="shared" si="220"/>
        <v>0</v>
      </c>
      <c r="G645" s="37">
        <f t="shared" si="220"/>
        <v>0</v>
      </c>
      <c r="H645" s="37">
        <f t="shared" si="220"/>
        <v>0</v>
      </c>
      <c r="I645" s="37">
        <f t="shared" si="220"/>
        <v>0</v>
      </c>
      <c r="J645" s="37">
        <f t="shared" si="220"/>
        <v>0</v>
      </c>
      <c r="K645" s="37">
        <f t="shared" si="220"/>
        <v>0</v>
      </c>
      <c r="L645" s="37">
        <f t="shared" si="220"/>
        <v>0</v>
      </c>
      <c r="M645" s="37">
        <f t="shared" si="220"/>
        <v>0</v>
      </c>
      <c r="N645" s="37">
        <f t="shared" si="220"/>
        <v>0</v>
      </c>
      <c r="O645" s="37">
        <f t="shared" si="220"/>
        <v>0</v>
      </c>
      <c r="P645" s="37">
        <f t="shared" si="220"/>
        <v>0</v>
      </c>
      <c r="Q645" s="37">
        <f t="shared" si="220"/>
        <v>0</v>
      </c>
      <c r="R645" s="37">
        <f t="shared" si="220"/>
        <v>0</v>
      </c>
      <c r="S645" s="37">
        <f t="shared" si="220"/>
        <v>0</v>
      </c>
      <c r="T645" s="37">
        <f t="shared" si="220"/>
        <v>0</v>
      </c>
      <c r="U645" s="37">
        <f t="shared" si="220"/>
        <v>0</v>
      </c>
      <c r="V645" s="37">
        <f t="shared" si="220"/>
        <v>0</v>
      </c>
      <c r="W645" s="37">
        <f t="shared" si="220"/>
        <v>0</v>
      </c>
      <c r="X645" s="37">
        <f t="shared" si="220"/>
        <v>0</v>
      </c>
      <c r="Y645" s="37">
        <f t="shared" si="220"/>
        <v>0</v>
      </c>
      <c r="Z645" s="37">
        <f t="shared" si="220"/>
        <v>0</v>
      </c>
      <c r="AA645" s="37">
        <f t="shared" si="220"/>
        <v>0</v>
      </c>
      <c r="AB645" s="37">
        <f t="shared" si="220"/>
        <v>0</v>
      </c>
      <c r="AC645" s="37">
        <f t="shared" si="220"/>
        <v>0</v>
      </c>
      <c r="AD645" s="37">
        <f t="shared" si="220"/>
        <v>0</v>
      </c>
      <c r="AE645" s="37">
        <f t="shared" si="220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2">+D656-D4</f>
        <v>0</v>
      </c>
      <c r="E654" s="70">
        <f t="shared" si="222"/>
        <v>0</v>
      </c>
      <c r="F654" s="70">
        <f t="shared" si="222"/>
        <v>0</v>
      </c>
      <c r="G654" s="70">
        <f t="shared" si="222"/>
        <v>0</v>
      </c>
      <c r="H654" s="70">
        <f t="shared" si="222"/>
        <v>0</v>
      </c>
      <c r="I654" s="70">
        <f t="shared" si="222"/>
        <v>0</v>
      </c>
      <c r="J654" s="70">
        <f t="shared" si="222"/>
        <v>0</v>
      </c>
      <c r="K654" s="70">
        <f t="shared" si="222"/>
        <v>0</v>
      </c>
      <c r="L654" s="70">
        <f t="shared" si="222"/>
        <v>0</v>
      </c>
      <c r="M654" s="70">
        <f t="shared" si="222"/>
        <v>0</v>
      </c>
      <c r="N654" s="70">
        <f t="shared" si="222"/>
        <v>0</v>
      </c>
      <c r="O654" s="70">
        <f t="shared" si="222"/>
        <v>0</v>
      </c>
      <c r="P654" s="70">
        <f t="shared" si="222"/>
        <v>0</v>
      </c>
      <c r="Q654" s="70">
        <f t="shared" si="222"/>
        <v>0</v>
      </c>
      <c r="R654" s="70">
        <f t="shared" si="222"/>
        <v>0</v>
      </c>
      <c r="S654" s="70">
        <f t="shared" si="222"/>
        <v>0</v>
      </c>
      <c r="T654" s="70">
        <f t="shared" si="222"/>
        <v>0</v>
      </c>
      <c r="U654" s="70">
        <f t="shared" si="222"/>
        <v>0</v>
      </c>
      <c r="V654" s="70">
        <f t="shared" si="222"/>
        <v>0</v>
      </c>
      <c r="W654" s="70">
        <f t="shared" si="222"/>
        <v>0</v>
      </c>
      <c r="X654" s="70">
        <f t="shared" si="222"/>
        <v>0</v>
      </c>
      <c r="Y654" s="70">
        <f t="shared" si="222"/>
        <v>0</v>
      </c>
      <c r="Z654" s="70">
        <f t="shared" si="222"/>
        <v>0</v>
      </c>
      <c r="AA654" s="70">
        <f t="shared" si="222"/>
        <v>0</v>
      </c>
      <c r="AB654" s="70">
        <f t="shared" si="222"/>
        <v>0</v>
      </c>
      <c r="AC654" s="70">
        <f t="shared" si="222"/>
        <v>0</v>
      </c>
      <c r="AD654" s="70">
        <f t="shared" si="222"/>
        <v>0</v>
      </c>
      <c r="AE654" s="70">
        <f t="shared" si="222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5208.4313750555502</v>
      </c>
      <c r="D656" s="28">
        <f t="shared" ref="D656:AE656" si="223">+D657+D658+D659+D660+D661</f>
        <v>5980.5834990210133</v>
      </c>
      <c r="E656" s="28">
        <f t="shared" si="223"/>
        <v>6124.3869918627679</v>
      </c>
      <c r="F656" s="28">
        <f t="shared" si="223"/>
        <v>6327.1083715220639</v>
      </c>
      <c r="G656" s="28">
        <f t="shared" si="223"/>
        <v>6557.9413139562193</v>
      </c>
      <c r="H656" s="28">
        <f t="shared" si="223"/>
        <v>8039.6155459359006</v>
      </c>
      <c r="I656" s="28">
        <f t="shared" si="223"/>
        <v>7683.0931781477257</v>
      </c>
      <c r="J656" s="28">
        <f t="shared" si="223"/>
        <v>8115.6259352249508</v>
      </c>
      <c r="K656" s="28">
        <f t="shared" si="223"/>
        <v>7833.2078044516966</v>
      </c>
      <c r="L656" s="28">
        <f t="shared" si="223"/>
        <v>7253.3644581866783</v>
      </c>
      <c r="M656" s="28">
        <f t="shared" si="223"/>
        <v>7814.6894246065212</v>
      </c>
      <c r="N656" s="28">
        <f t="shared" si="223"/>
        <v>7921.1141100304549</v>
      </c>
      <c r="O656" s="28">
        <f t="shared" si="223"/>
        <v>7759.2897684339096</v>
      </c>
      <c r="P656" s="28">
        <f t="shared" si="223"/>
        <v>6583.7038648966236</v>
      </c>
      <c r="Q656" s="28">
        <f t="shared" si="223"/>
        <v>9164.3006862642542</v>
      </c>
      <c r="R656" s="28">
        <f t="shared" si="223"/>
        <v>8490.3738022912512</v>
      </c>
      <c r="S656" s="28">
        <f t="shared" si="223"/>
        <v>8458.470926923661</v>
      </c>
      <c r="T656" s="28">
        <f t="shared" si="223"/>
        <v>10020.446120164839</v>
      </c>
      <c r="U656" s="28">
        <f t="shared" si="223"/>
        <v>9862.9727517791544</v>
      </c>
      <c r="V656" s="28">
        <f t="shared" si="223"/>
        <v>8782.556106410022</v>
      </c>
      <c r="W656" s="28">
        <f t="shared" si="223"/>
        <v>8512.0214294492034</v>
      </c>
      <c r="X656" s="28">
        <f t="shared" si="223"/>
        <v>8631.5311476470233</v>
      </c>
      <c r="Y656" s="28">
        <f t="shared" si="223"/>
        <v>8744.469263477582</v>
      </c>
      <c r="Z656" s="28">
        <f t="shared" si="223"/>
        <v>8976.2143067647248</v>
      </c>
      <c r="AA656" s="28">
        <f t="shared" si="223"/>
        <v>7407.4432282433472</v>
      </c>
      <c r="AB656" s="28">
        <f t="shared" si="223"/>
        <v>7833.711008460662</v>
      </c>
      <c r="AC656" s="28">
        <f t="shared" si="223"/>
        <v>7769.0091896557742</v>
      </c>
      <c r="AD656" s="28">
        <f t="shared" si="223"/>
        <v>8592.2542958739814</v>
      </c>
      <c r="AE656" s="28">
        <f t="shared" si="223"/>
        <v>7965.2893559272188</v>
      </c>
    </row>
    <row r="657" spans="1:31" x14ac:dyDescent="0.2">
      <c r="A657" s="6" t="s">
        <v>19</v>
      </c>
      <c r="B657" s="7" t="s">
        <v>20</v>
      </c>
      <c r="C657" s="28">
        <f>+C600</f>
        <v>225.3512767663951</v>
      </c>
      <c r="D657" s="28">
        <f t="shared" ref="D657:AE657" si="224">+D600</f>
        <v>220.01228358450584</v>
      </c>
      <c r="E657" s="28">
        <f t="shared" si="224"/>
        <v>246.13734275021619</v>
      </c>
      <c r="F657" s="28">
        <f t="shared" si="224"/>
        <v>263.88954795261498</v>
      </c>
      <c r="G657" s="28">
        <f t="shared" si="224"/>
        <v>288.77390381125122</v>
      </c>
      <c r="H657" s="28">
        <f t="shared" si="224"/>
        <v>288.14628968405998</v>
      </c>
      <c r="I657" s="28">
        <f t="shared" si="224"/>
        <v>349.78735437680439</v>
      </c>
      <c r="J657" s="28">
        <f t="shared" si="224"/>
        <v>417.12818065973499</v>
      </c>
      <c r="K657" s="28">
        <f t="shared" si="224"/>
        <v>400.39574134380769</v>
      </c>
      <c r="L657" s="28">
        <f t="shared" si="224"/>
        <v>426.28765976188538</v>
      </c>
      <c r="M657" s="28">
        <f t="shared" si="224"/>
        <v>419.13310157126756</v>
      </c>
      <c r="N657" s="28">
        <f t="shared" si="224"/>
        <v>388.26722267537377</v>
      </c>
      <c r="O657" s="28">
        <f t="shared" si="224"/>
        <v>394.17858710164251</v>
      </c>
      <c r="P657" s="28">
        <f t="shared" si="224"/>
        <v>357.01234710308188</v>
      </c>
      <c r="Q657" s="28">
        <f t="shared" si="224"/>
        <v>435.02452991222731</v>
      </c>
      <c r="R657" s="28">
        <f t="shared" si="224"/>
        <v>460.79613056448466</v>
      </c>
      <c r="S657" s="28">
        <f t="shared" si="224"/>
        <v>433.27730065113582</v>
      </c>
      <c r="T657" s="28">
        <f t="shared" si="224"/>
        <v>691.06243272797167</v>
      </c>
      <c r="U657" s="28">
        <f t="shared" si="224"/>
        <v>634.30481610045331</v>
      </c>
      <c r="V657" s="28">
        <f t="shared" si="224"/>
        <v>544.17545242661527</v>
      </c>
      <c r="W657" s="28">
        <f t="shared" si="224"/>
        <v>524.43578997946599</v>
      </c>
      <c r="X657" s="28">
        <f t="shared" si="224"/>
        <v>677.61455571861688</v>
      </c>
      <c r="Y657" s="28">
        <f t="shared" si="224"/>
        <v>662.96060403673596</v>
      </c>
      <c r="Z657" s="28">
        <f t="shared" si="224"/>
        <v>634.46316937273036</v>
      </c>
      <c r="AA657" s="28">
        <f t="shared" si="224"/>
        <v>664.29606615725629</v>
      </c>
      <c r="AB657" s="28">
        <f t="shared" si="224"/>
        <v>689.17050294404783</v>
      </c>
      <c r="AC657" s="28">
        <f t="shared" si="224"/>
        <v>643.40895521417315</v>
      </c>
      <c r="AD657" s="28">
        <f t="shared" si="224"/>
        <v>642.85098168384218</v>
      </c>
      <c r="AE657" s="28">
        <f t="shared" si="224"/>
        <v>758.21362491272157</v>
      </c>
    </row>
    <row r="658" spans="1:31" x14ac:dyDescent="0.2">
      <c r="A658" s="12" t="s">
        <v>248</v>
      </c>
      <c r="B658" s="7" t="s">
        <v>249</v>
      </c>
      <c r="C658" s="28">
        <f>+C604</f>
        <v>0.49510177698244207</v>
      </c>
      <c r="D658" s="28">
        <f t="shared" ref="D658:AE658" si="225">+D604</f>
        <v>0.49339142314925133</v>
      </c>
      <c r="E658" s="28">
        <f t="shared" si="225"/>
        <v>0.51878397807858001</v>
      </c>
      <c r="F658" s="28">
        <f t="shared" si="225"/>
        <v>0.52139821684435739</v>
      </c>
      <c r="G658" s="28">
        <f t="shared" si="225"/>
        <v>0.54478541061662233</v>
      </c>
      <c r="H658" s="28">
        <f t="shared" si="225"/>
        <v>0.55324769310732091</v>
      </c>
      <c r="I658" s="28">
        <f t="shared" si="225"/>
        <v>0.57569508191581475</v>
      </c>
      <c r="J658" s="28">
        <f t="shared" si="225"/>
        <v>0.58449804427924557</v>
      </c>
      <c r="K658" s="28">
        <f t="shared" si="225"/>
        <v>0.58861375067183563</v>
      </c>
      <c r="L658" s="28">
        <f t="shared" si="225"/>
        <v>0.54251612952830575</v>
      </c>
      <c r="M658" s="28">
        <f t="shared" si="225"/>
        <v>0.61743933422217612</v>
      </c>
      <c r="N658" s="28">
        <f t="shared" si="225"/>
        <v>0.63062893348855242</v>
      </c>
      <c r="O658" s="28">
        <f t="shared" si="225"/>
        <v>0.67413022476026141</v>
      </c>
      <c r="P658" s="28">
        <f t="shared" si="225"/>
        <v>0.66315977093458467</v>
      </c>
      <c r="Q658" s="28">
        <f t="shared" si="225"/>
        <v>0.68540233469377587</v>
      </c>
      <c r="R658" s="28">
        <f t="shared" si="225"/>
        <v>0.75089132642914369</v>
      </c>
      <c r="S658" s="28">
        <f t="shared" si="225"/>
        <v>0.79455041482680255</v>
      </c>
      <c r="T658" s="28">
        <f t="shared" si="225"/>
        <v>0.80960014123528246</v>
      </c>
      <c r="U658" s="28">
        <f t="shared" si="225"/>
        <v>0.88302829817241635</v>
      </c>
      <c r="V658" s="28">
        <f t="shared" si="225"/>
        <v>0.90538709009078855</v>
      </c>
      <c r="W658" s="28">
        <f t="shared" si="225"/>
        <v>1.0003510687306505</v>
      </c>
      <c r="X658" s="28">
        <f t="shared" si="225"/>
        <v>1.1780999049097043</v>
      </c>
      <c r="Y658" s="28">
        <f t="shared" si="225"/>
        <v>1.2044984891455717</v>
      </c>
      <c r="Z658" s="28">
        <f t="shared" si="225"/>
        <v>1.2437149328065169</v>
      </c>
      <c r="AA658" s="28">
        <f t="shared" si="225"/>
        <v>1.2272792581585643</v>
      </c>
      <c r="AB658" s="28">
        <f t="shared" si="225"/>
        <v>1.2863556654271118</v>
      </c>
      <c r="AC658" s="28">
        <f t="shared" si="225"/>
        <v>1.4987801906096481</v>
      </c>
      <c r="AD658" s="28">
        <f t="shared" si="225"/>
        <v>1.540295755777956</v>
      </c>
      <c r="AE658" s="28">
        <f t="shared" si="225"/>
        <v>1.7104413770114959</v>
      </c>
    </row>
    <row r="659" spans="1:31" x14ac:dyDescent="0.2">
      <c r="A659" s="12" t="s">
        <v>390</v>
      </c>
      <c r="B659" s="7" t="s">
        <v>391</v>
      </c>
      <c r="C659" s="28">
        <f>+C613</f>
        <v>19.09513258931252</v>
      </c>
      <c r="D659" s="28">
        <f t="shared" ref="D659:AE659" si="226">+D613</f>
        <v>21.095498263011677</v>
      </c>
      <c r="E659" s="28">
        <f t="shared" si="226"/>
        <v>22.757744072888748</v>
      </c>
      <c r="F659" s="28">
        <f t="shared" si="226"/>
        <v>23.482076704875187</v>
      </c>
      <c r="G659" s="28">
        <f t="shared" si="226"/>
        <v>23.507061098507556</v>
      </c>
      <c r="H659" s="28">
        <f t="shared" si="226"/>
        <v>25.161811304700734</v>
      </c>
      <c r="I659" s="28">
        <f t="shared" si="226"/>
        <v>30.825835307647907</v>
      </c>
      <c r="J659" s="28">
        <f t="shared" si="226"/>
        <v>27.075295043286879</v>
      </c>
      <c r="K659" s="28">
        <f t="shared" si="226"/>
        <v>30.971058634972394</v>
      </c>
      <c r="L659" s="28">
        <f t="shared" si="226"/>
        <v>32.529958245424666</v>
      </c>
      <c r="M659" s="28">
        <f t="shared" si="226"/>
        <v>36.283550737925211</v>
      </c>
      <c r="N659" s="28">
        <f t="shared" si="226"/>
        <v>35.685519933182491</v>
      </c>
      <c r="O659" s="28">
        <f t="shared" si="226"/>
        <v>41.432575086743476</v>
      </c>
      <c r="P659" s="28">
        <f t="shared" si="226"/>
        <v>42.728722728795972</v>
      </c>
      <c r="Q659" s="28">
        <f t="shared" si="226"/>
        <v>46.527603734274059</v>
      </c>
      <c r="R659" s="28">
        <f t="shared" si="226"/>
        <v>40.970226112714158</v>
      </c>
      <c r="S659" s="28">
        <f t="shared" si="226"/>
        <v>42.713725870572773</v>
      </c>
      <c r="T659" s="28">
        <f t="shared" si="226"/>
        <v>43.224926682287929</v>
      </c>
      <c r="U659" s="28">
        <f t="shared" si="226"/>
        <v>45.903466436433305</v>
      </c>
      <c r="V659" s="28">
        <f t="shared" si="226"/>
        <v>44.094223984732949</v>
      </c>
      <c r="W659" s="28">
        <f t="shared" si="226"/>
        <v>49.149798716378136</v>
      </c>
      <c r="X659" s="28">
        <f t="shared" si="226"/>
        <v>55.461359031073485</v>
      </c>
      <c r="Y659" s="28">
        <f t="shared" si="226"/>
        <v>54.76508657588392</v>
      </c>
      <c r="Z659" s="28">
        <f t="shared" si="226"/>
        <v>55.172422840618566</v>
      </c>
      <c r="AA659" s="28">
        <f t="shared" si="226"/>
        <v>51.536965671774063</v>
      </c>
      <c r="AB659" s="28">
        <f t="shared" si="226"/>
        <v>53.067208910750523</v>
      </c>
      <c r="AC659" s="28">
        <f t="shared" si="226"/>
        <v>46.655482727990488</v>
      </c>
      <c r="AD659" s="28">
        <f t="shared" si="226"/>
        <v>44.96646763222374</v>
      </c>
      <c r="AE659" s="28">
        <f t="shared" si="226"/>
        <v>43.298099122577057</v>
      </c>
    </row>
    <row r="660" spans="1:31" x14ac:dyDescent="0.2">
      <c r="A660" s="12" t="s">
        <v>548</v>
      </c>
      <c r="B660" s="7" t="s">
        <v>804</v>
      </c>
      <c r="C660" s="28">
        <f>+C624</f>
        <v>4962.4686835181938</v>
      </c>
      <c r="D660" s="28">
        <f t="shared" ref="D660:AE660" si="227">+D624</f>
        <v>5737.9424172578811</v>
      </c>
      <c r="E660" s="28">
        <f t="shared" si="227"/>
        <v>5853.9600106490079</v>
      </c>
      <c r="F660" s="28">
        <f t="shared" si="227"/>
        <v>6038.1871074976025</v>
      </c>
      <c r="G660" s="28">
        <f t="shared" si="227"/>
        <v>6244.0785937458259</v>
      </c>
      <c r="H660" s="28">
        <f t="shared" si="227"/>
        <v>7724.6921736133163</v>
      </c>
      <c r="I660" s="28">
        <f t="shared" si="227"/>
        <v>7300.8165545672309</v>
      </c>
      <c r="J660" s="28">
        <f t="shared" si="227"/>
        <v>7669.7215296304694</v>
      </c>
      <c r="K660" s="28">
        <f t="shared" si="227"/>
        <v>7400.1213789205476</v>
      </c>
      <c r="L660" s="28">
        <f t="shared" si="227"/>
        <v>6792.8819561561531</v>
      </c>
      <c r="M660" s="28">
        <f t="shared" si="227"/>
        <v>7357.5143381247617</v>
      </c>
      <c r="N660" s="28">
        <f t="shared" si="227"/>
        <v>7495.3788194548051</v>
      </c>
      <c r="O660" s="28">
        <f t="shared" si="227"/>
        <v>7321.6001587086494</v>
      </c>
      <c r="P660" s="28">
        <f t="shared" si="227"/>
        <v>6181.7236376785149</v>
      </c>
      <c r="Q660" s="28">
        <f t="shared" si="227"/>
        <v>8680.4537530314592</v>
      </c>
      <c r="R660" s="28">
        <f t="shared" si="227"/>
        <v>7986.3294775474715</v>
      </c>
      <c r="S660" s="28">
        <f t="shared" si="227"/>
        <v>7980.1023142752611</v>
      </c>
      <c r="T660" s="28">
        <f t="shared" si="227"/>
        <v>9283.7399282372025</v>
      </c>
      <c r="U660" s="28">
        <f t="shared" si="227"/>
        <v>9180.1900144339052</v>
      </c>
      <c r="V660" s="28">
        <f t="shared" si="227"/>
        <v>8191.6753494532322</v>
      </c>
      <c r="W660" s="28">
        <f t="shared" si="227"/>
        <v>7935.6434789467439</v>
      </c>
      <c r="X660" s="28">
        <f t="shared" si="227"/>
        <v>7895.5209219576363</v>
      </c>
      <c r="Y660" s="28">
        <f t="shared" si="227"/>
        <v>8023.7152566810018</v>
      </c>
      <c r="Z660" s="28">
        <f t="shared" si="227"/>
        <v>8283.4209511550889</v>
      </c>
      <c r="AA660" s="28">
        <f t="shared" si="227"/>
        <v>6688.122138405698</v>
      </c>
      <c r="AB660" s="28">
        <f t="shared" si="227"/>
        <v>7088.0322687304288</v>
      </c>
      <c r="AC660" s="28">
        <f t="shared" si="227"/>
        <v>7075.2709948258344</v>
      </c>
      <c r="AD660" s="28">
        <f t="shared" si="227"/>
        <v>7900.6084260305943</v>
      </c>
      <c r="AE660" s="28">
        <f t="shared" si="227"/>
        <v>7159.789433032206</v>
      </c>
    </row>
    <row r="661" spans="1:31" x14ac:dyDescent="0.2">
      <c r="A661" s="12" t="s">
        <v>721</v>
      </c>
      <c r="B661" s="7" t="s">
        <v>722</v>
      </c>
      <c r="C661" s="28">
        <f>+C633</f>
        <v>1.0211804046664652</v>
      </c>
      <c r="D661" s="28">
        <f t="shared" ref="D661:AE661" si="228">+D633</f>
        <v>1.0399084924659856</v>
      </c>
      <c r="E661" s="28">
        <f t="shared" si="228"/>
        <v>1.0131104125766908</v>
      </c>
      <c r="F661" s="28">
        <f t="shared" si="228"/>
        <v>1.0282411501263273</v>
      </c>
      <c r="G661" s="28">
        <f t="shared" si="228"/>
        <v>1.0369698900188895</v>
      </c>
      <c r="H661" s="28">
        <f t="shared" si="228"/>
        <v>1.0620236407164372</v>
      </c>
      <c r="I661" s="28">
        <f t="shared" si="228"/>
        <v>1.0877388141263407</v>
      </c>
      <c r="J661" s="28">
        <f t="shared" si="228"/>
        <v>1.1164318471805479</v>
      </c>
      <c r="K661" s="28">
        <f t="shared" si="228"/>
        <v>1.1310118016968305</v>
      </c>
      <c r="L661" s="28">
        <f t="shared" si="228"/>
        <v>1.1223678936869823</v>
      </c>
      <c r="M661" s="28">
        <f t="shared" si="228"/>
        <v>1.1409948383444766</v>
      </c>
      <c r="N661" s="28">
        <f t="shared" si="228"/>
        <v>1.1519190336044054</v>
      </c>
      <c r="O661" s="28">
        <f t="shared" si="228"/>
        <v>1.4043173121138623</v>
      </c>
      <c r="P661" s="28">
        <f t="shared" si="228"/>
        <v>1.5759976152955264</v>
      </c>
      <c r="Q661" s="28">
        <f t="shared" si="228"/>
        <v>1.6093972515994031</v>
      </c>
      <c r="R661" s="28">
        <f t="shared" si="228"/>
        <v>1.5270767401522625</v>
      </c>
      <c r="S661" s="28">
        <f t="shared" si="228"/>
        <v>1.5830357118643259</v>
      </c>
      <c r="T661" s="28">
        <f t="shared" si="228"/>
        <v>1.6092323761415817</v>
      </c>
      <c r="U661" s="28">
        <f t="shared" si="228"/>
        <v>1.6914265101899406</v>
      </c>
      <c r="V661" s="28">
        <f t="shared" si="228"/>
        <v>1.7056934553513892</v>
      </c>
      <c r="W661" s="28">
        <f t="shared" si="228"/>
        <v>1.7920107378851382</v>
      </c>
      <c r="X661" s="28">
        <f t="shared" si="228"/>
        <v>1.7562110347869389</v>
      </c>
      <c r="Y661" s="28">
        <f t="shared" si="228"/>
        <v>1.8238176948149611</v>
      </c>
      <c r="Z661" s="28">
        <f t="shared" si="228"/>
        <v>1.9140484634803789</v>
      </c>
      <c r="AA661" s="28">
        <f t="shared" si="228"/>
        <v>2.2607787504599126</v>
      </c>
      <c r="AB661" s="28">
        <f t="shared" si="228"/>
        <v>2.1546722100078868</v>
      </c>
      <c r="AC661" s="28">
        <f t="shared" si="228"/>
        <v>2.1749766971674256</v>
      </c>
      <c r="AD661" s="28">
        <f t="shared" si="228"/>
        <v>2.2881247715424808</v>
      </c>
      <c r="AE661" s="28">
        <f t="shared" si="228"/>
        <v>2.2777574827027292</v>
      </c>
    </row>
  </sheetData>
  <conditionalFormatting sqref="C2:AC2">
    <cfRule type="cellIs" dxfId="884" priority="610" operator="equal">
      <formula>0</formula>
    </cfRule>
  </conditionalFormatting>
  <conditionalFormatting sqref="AD2:AE2">
    <cfRule type="cellIs" dxfId="883" priority="306" operator="equal">
      <formula>0</formula>
    </cfRule>
  </conditionalFormatting>
  <conditionalFormatting sqref="A425:B426 A430:B431 A434:B437 A427:A429">
    <cfRule type="cellIs" dxfId="882" priority="243" operator="lessThan">
      <formula>0</formula>
    </cfRule>
  </conditionalFormatting>
  <conditionalFormatting sqref="A432:B433">
    <cfRule type="cellIs" dxfId="881" priority="241" operator="lessThan">
      <formula>0</formula>
    </cfRule>
  </conditionalFormatting>
  <conditionalFormatting sqref="B555 A576:B581">
    <cfRule type="cellIs" dxfId="880" priority="240" operator="lessThan">
      <formula>0</formula>
    </cfRule>
  </conditionalFormatting>
  <conditionalFormatting sqref="A633:B638 B624">
    <cfRule type="cellIs" dxfId="879" priority="239" operator="lessThan">
      <formula>0</formula>
    </cfRule>
  </conditionalFormatting>
  <conditionalFormatting sqref="A661:B661">
    <cfRule type="cellIs" dxfId="878" priority="236" operator="lessThan">
      <formula>0</formula>
    </cfRule>
  </conditionalFormatting>
  <conditionalFormatting sqref="B659:B660">
    <cfRule type="cellIs" dxfId="877" priority="235" operator="lessThan">
      <formula>0</formula>
    </cfRule>
  </conditionalFormatting>
  <conditionalFormatting sqref="B613">
    <cfRule type="cellIs" dxfId="876" priority="234" operator="lessThan">
      <formula>0</formula>
    </cfRule>
  </conditionalFormatting>
  <conditionalFormatting sqref="C192:C210 C212:C215">
    <cfRule type="cellIs" dxfId="875" priority="233" operator="lessThan">
      <formula>0</formula>
    </cfRule>
  </conditionalFormatting>
  <conditionalFormatting sqref="C291">
    <cfRule type="cellIs" dxfId="874" priority="231" operator="lessThan">
      <formula>0</formula>
    </cfRule>
  </conditionalFormatting>
  <conditionalFormatting sqref="C211">
    <cfRule type="cellIs" dxfId="873" priority="230" operator="lessThan">
      <formula>0</formula>
    </cfRule>
  </conditionalFormatting>
  <conditionalFormatting sqref="C287">
    <cfRule type="cellIs" dxfId="872" priority="226" operator="lessThan">
      <formula>0</formula>
    </cfRule>
  </conditionalFormatting>
  <conditionalFormatting sqref="C453">
    <cfRule type="cellIs" dxfId="871" priority="220" operator="lessThan">
      <formula>0</formula>
    </cfRule>
  </conditionalFormatting>
  <conditionalFormatting sqref="C453">
    <cfRule type="cellIs" dxfId="870" priority="218" operator="equal">
      <formula>0</formula>
    </cfRule>
    <cfRule type="cellIs" dxfId="869" priority="219" operator="equal">
      <formula>0</formula>
    </cfRule>
  </conditionalFormatting>
  <conditionalFormatting sqref="C597">
    <cfRule type="cellIs" dxfId="868" priority="217" operator="lessThan">
      <formula>0</formula>
    </cfRule>
  </conditionalFormatting>
  <conditionalFormatting sqref="C597">
    <cfRule type="cellIs" dxfId="867" priority="215" operator="equal">
      <formula>0</formula>
    </cfRule>
    <cfRule type="cellIs" dxfId="866" priority="216" operator="equal">
      <formula>0</formula>
    </cfRule>
  </conditionalFormatting>
  <conditionalFormatting sqref="C654">
    <cfRule type="cellIs" dxfId="865" priority="214" operator="lessThan">
      <formula>0</formula>
    </cfRule>
  </conditionalFormatting>
  <conditionalFormatting sqref="C654">
    <cfRule type="cellIs" dxfId="864" priority="212" operator="equal">
      <formula>0</formula>
    </cfRule>
    <cfRule type="cellIs" dxfId="863" priority="213" operator="equal">
      <formula>0</formula>
    </cfRule>
  </conditionalFormatting>
  <conditionalFormatting sqref="C187">
    <cfRule type="cellIs" dxfId="862" priority="211" operator="lessThan">
      <formula>0</formula>
    </cfRule>
  </conditionalFormatting>
  <conditionalFormatting sqref="C216:C225 C227:C270 C273:C278 C280:C285">
    <cfRule type="cellIs" dxfId="861" priority="209" operator="lessThan">
      <formula>0</formula>
    </cfRule>
  </conditionalFormatting>
  <conditionalFormatting sqref="C271">
    <cfRule type="cellIs" dxfId="860" priority="208" operator="lessThan">
      <formula>0</formula>
    </cfRule>
  </conditionalFormatting>
  <conditionalFormatting sqref="C226">
    <cfRule type="cellIs" dxfId="859" priority="207" operator="lessThan">
      <formula>0</formula>
    </cfRule>
  </conditionalFormatting>
  <conditionalFormatting sqref="C272">
    <cfRule type="cellIs" dxfId="858" priority="206" operator="lessThan">
      <formula>0</formula>
    </cfRule>
  </conditionalFormatting>
  <conditionalFormatting sqref="C279">
    <cfRule type="cellIs" dxfId="857" priority="205" operator="lessThan">
      <formula>0</formula>
    </cfRule>
  </conditionalFormatting>
  <conditionalFormatting sqref="C191">
    <cfRule type="cellIs" dxfId="856" priority="204" operator="lessThan">
      <formula>0</formula>
    </cfRule>
  </conditionalFormatting>
  <conditionalFormatting sqref="C315 C328 C341 C349:C350 C358:C359 C364 C368 C371 C374 C377 C380 C383 C297:C302">
    <cfRule type="cellIs" dxfId="855" priority="202" operator="lessThan">
      <formula>0</formula>
    </cfRule>
  </conditionalFormatting>
  <conditionalFormatting sqref="C385 C391 C393 C399 C401 C407 C409 C415 C417 C424">
    <cfRule type="cellIs" dxfId="854" priority="201" operator="lessThan">
      <formula>0</formula>
    </cfRule>
  </conditionalFormatting>
  <conditionalFormatting sqref="C367">
    <cfRule type="cellIs" dxfId="853" priority="203" operator="lessThan">
      <formula>0</formula>
    </cfRule>
  </conditionalFormatting>
  <conditionalFormatting sqref="C303">
    <cfRule type="cellIs" dxfId="852" priority="185" operator="lessThan">
      <formula>0</formula>
    </cfRule>
  </conditionalFormatting>
  <conditionalFormatting sqref="C355">
    <cfRule type="cellIs" dxfId="851" priority="182" operator="lessThan">
      <formula>0</formula>
    </cfRule>
  </conditionalFormatting>
  <conditionalFormatting sqref="C434:C437 C425:C429 C431">
    <cfRule type="cellIs" dxfId="850" priority="181" operator="lessThan">
      <formula>0</formula>
    </cfRule>
  </conditionalFormatting>
  <conditionalFormatting sqref="C566:C567">
    <cfRule type="cellIs" dxfId="849" priority="175" operator="lessThan">
      <formula>0</formula>
    </cfRule>
  </conditionalFormatting>
  <conditionalFormatting sqref="C555:C556 C580:C581 C574:C577 C571 C568 C565 C562 C559">
    <cfRule type="cellIs" dxfId="848" priority="179" operator="lessThan">
      <formula>0</formula>
    </cfRule>
  </conditionalFormatting>
  <conditionalFormatting sqref="C557:C558">
    <cfRule type="cellIs" dxfId="847" priority="178" operator="lessThan">
      <formula>0</formula>
    </cfRule>
  </conditionalFormatting>
  <conditionalFormatting sqref="C560:C561">
    <cfRule type="cellIs" dxfId="846" priority="177" operator="lessThan">
      <formula>0</formula>
    </cfRule>
  </conditionalFormatting>
  <conditionalFormatting sqref="C563:C564">
    <cfRule type="cellIs" dxfId="845" priority="176" operator="lessThan">
      <formula>0</formula>
    </cfRule>
  </conditionalFormatting>
  <conditionalFormatting sqref="C569:C570">
    <cfRule type="cellIs" dxfId="844" priority="174" operator="lessThan">
      <formula>0</formula>
    </cfRule>
  </conditionalFormatting>
  <conditionalFormatting sqref="C572:C573">
    <cfRule type="cellIs" dxfId="843" priority="173" operator="lessThan">
      <formula>0</formula>
    </cfRule>
  </conditionalFormatting>
  <conditionalFormatting sqref="C578:C579">
    <cfRule type="cellIs" dxfId="842" priority="172" operator="lessThan">
      <formula>0</formula>
    </cfRule>
  </conditionalFormatting>
  <conditionalFormatting sqref="C585:C586">
    <cfRule type="cellIs" dxfId="841" priority="171" operator="lessThan">
      <formula>0</formula>
    </cfRule>
  </conditionalFormatting>
  <conditionalFormatting sqref="C526:C554">
    <cfRule type="cellIs" dxfId="840" priority="170" operator="lessThan">
      <formula>0</formula>
    </cfRule>
  </conditionalFormatting>
  <conditionalFormatting sqref="C524:C525">
    <cfRule type="cellIs" dxfId="839" priority="169" operator="lessThan">
      <formula>0</formula>
    </cfRule>
  </conditionalFormatting>
  <conditionalFormatting sqref="C613">
    <cfRule type="cellIs" dxfId="838" priority="168" operator="lessThan">
      <formula>0</formula>
    </cfRule>
  </conditionalFormatting>
  <conditionalFormatting sqref="C637:C638 C632:C634 C624">
    <cfRule type="cellIs" dxfId="837" priority="167" operator="lessThan">
      <formula>0</formula>
    </cfRule>
  </conditionalFormatting>
  <conditionalFormatting sqref="C601:C602">
    <cfRule type="cellIs" dxfId="836" priority="166" operator="lessThan">
      <formula>0</formula>
    </cfRule>
  </conditionalFormatting>
  <conditionalFormatting sqref="C603">
    <cfRule type="cellIs" dxfId="835" priority="165" operator="lessThan">
      <formula>0</formula>
    </cfRule>
  </conditionalFormatting>
  <conditionalFormatting sqref="C605:C609">
    <cfRule type="cellIs" dxfId="834" priority="164" operator="lessThan">
      <formula>0</formula>
    </cfRule>
  </conditionalFormatting>
  <conditionalFormatting sqref="C611:C612">
    <cfRule type="cellIs" dxfId="833" priority="163" operator="lessThan">
      <formula>0</formula>
    </cfRule>
  </conditionalFormatting>
  <conditionalFormatting sqref="C625:C631">
    <cfRule type="cellIs" dxfId="832" priority="162" operator="lessThan">
      <formula>0</formula>
    </cfRule>
  </conditionalFormatting>
  <conditionalFormatting sqref="C635:C636">
    <cfRule type="cellIs" dxfId="831" priority="161" operator="lessThan">
      <formula>0</formula>
    </cfRule>
  </conditionalFormatting>
  <conditionalFormatting sqref="C642:C644">
    <cfRule type="cellIs" dxfId="830" priority="160" operator="lessThan">
      <formula>0</formula>
    </cfRule>
  </conditionalFormatting>
  <conditionalFormatting sqref="C645">
    <cfRule type="cellIs" dxfId="829" priority="159" operator="lessThan">
      <formula>0</formula>
    </cfRule>
  </conditionalFormatting>
  <conditionalFormatting sqref="C614:C623">
    <cfRule type="cellIs" dxfId="828" priority="158" operator="lessThan">
      <formula>0</formula>
    </cfRule>
  </conditionalFormatting>
  <conditionalFormatting sqref="C659">
    <cfRule type="cellIs" dxfId="827" priority="157" operator="lessThan">
      <formula>0</formula>
    </cfRule>
  </conditionalFormatting>
  <conditionalFormatting sqref="C660">
    <cfRule type="cellIs" dxfId="826" priority="156" operator="lessThan">
      <formula>0</formula>
    </cfRule>
  </conditionalFormatting>
  <conditionalFormatting sqref="C661">
    <cfRule type="cellIs" dxfId="825" priority="155" operator="lessThan">
      <formula>0</formula>
    </cfRule>
  </conditionalFormatting>
  <conditionalFormatting sqref="D192:AE210 D212:AE215">
    <cfRule type="cellIs" dxfId="824" priority="154" operator="lessThan">
      <formula>0</formula>
    </cfRule>
  </conditionalFormatting>
  <conditionalFormatting sqref="D291:AE291">
    <cfRule type="cellIs" dxfId="823" priority="153" operator="lessThan">
      <formula>0</formula>
    </cfRule>
  </conditionalFormatting>
  <conditionalFormatting sqref="D211:AE211">
    <cfRule type="cellIs" dxfId="822" priority="152" operator="lessThan">
      <formula>0</formula>
    </cfRule>
  </conditionalFormatting>
  <conditionalFormatting sqref="D287:AE287">
    <cfRule type="cellIs" dxfId="821" priority="151" operator="lessThan">
      <formula>0</formula>
    </cfRule>
  </conditionalFormatting>
  <conditionalFormatting sqref="D453:AE453">
    <cfRule type="cellIs" dxfId="820" priority="150" operator="lessThan">
      <formula>0</formula>
    </cfRule>
  </conditionalFormatting>
  <conditionalFormatting sqref="D453:AE453">
    <cfRule type="cellIs" dxfId="819" priority="148" operator="equal">
      <formula>0</formula>
    </cfRule>
    <cfRule type="cellIs" dxfId="818" priority="149" operator="equal">
      <formula>0</formula>
    </cfRule>
  </conditionalFormatting>
  <conditionalFormatting sqref="D597:AE597">
    <cfRule type="cellIs" dxfId="817" priority="147" operator="lessThan">
      <formula>0</formula>
    </cfRule>
  </conditionalFormatting>
  <conditionalFormatting sqref="D597:AE597">
    <cfRule type="cellIs" dxfId="816" priority="145" operator="equal">
      <formula>0</formula>
    </cfRule>
    <cfRule type="cellIs" dxfId="815" priority="146" operator="equal">
      <formula>0</formula>
    </cfRule>
  </conditionalFormatting>
  <conditionalFormatting sqref="D654:AE654">
    <cfRule type="cellIs" dxfId="814" priority="144" operator="lessThan">
      <formula>0</formula>
    </cfRule>
  </conditionalFormatting>
  <conditionalFormatting sqref="D654:AE654">
    <cfRule type="cellIs" dxfId="813" priority="142" operator="equal">
      <formula>0</formula>
    </cfRule>
    <cfRule type="cellIs" dxfId="812" priority="143" operator="equal">
      <formula>0</formula>
    </cfRule>
  </conditionalFormatting>
  <conditionalFormatting sqref="D187:AE187">
    <cfRule type="cellIs" dxfId="811" priority="141" operator="lessThan">
      <formula>0</formula>
    </cfRule>
  </conditionalFormatting>
  <conditionalFormatting sqref="D216:AE225 D227:AE270 D273:AE278 D280:AE285">
    <cfRule type="cellIs" dxfId="810" priority="140" operator="lessThan">
      <formula>0</formula>
    </cfRule>
  </conditionalFormatting>
  <conditionalFormatting sqref="D271:AE271">
    <cfRule type="cellIs" dxfId="809" priority="139" operator="lessThan">
      <formula>0</formula>
    </cfRule>
  </conditionalFormatting>
  <conditionalFormatting sqref="D226:AE226">
    <cfRule type="cellIs" dxfId="808" priority="138" operator="lessThan">
      <formula>0</formula>
    </cfRule>
  </conditionalFormatting>
  <conditionalFormatting sqref="D272:AE272">
    <cfRule type="cellIs" dxfId="807" priority="137" operator="lessThan">
      <formula>0</formula>
    </cfRule>
  </conditionalFormatting>
  <conditionalFormatting sqref="D279:AE279">
    <cfRule type="cellIs" dxfId="806" priority="136" operator="lessThan">
      <formula>0</formula>
    </cfRule>
  </conditionalFormatting>
  <conditionalFormatting sqref="D191:AE191">
    <cfRule type="cellIs" dxfId="805" priority="135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804" priority="133" operator="lessThan">
      <formula>0</formula>
    </cfRule>
  </conditionalFormatting>
  <conditionalFormatting sqref="D385:AE385 D391:AE391 D393:AE393 D399:AE399 D401:AE401 D407:AE407 D409:AE409 D415:AE415 D417:AE417 D424:AE424">
    <cfRule type="cellIs" dxfId="803" priority="132" operator="lessThan">
      <formula>0</formula>
    </cfRule>
  </conditionalFormatting>
  <conditionalFormatting sqref="D367:AE367">
    <cfRule type="cellIs" dxfId="802" priority="134" operator="lessThan">
      <formula>0</formula>
    </cfRule>
  </conditionalFormatting>
  <conditionalFormatting sqref="D303:AE303">
    <cfRule type="cellIs" dxfId="801" priority="116" operator="lessThan">
      <formula>0</formula>
    </cfRule>
  </conditionalFormatting>
  <conditionalFormatting sqref="D355:AE355">
    <cfRule type="cellIs" dxfId="800" priority="113" operator="lessThan">
      <formula>0</formula>
    </cfRule>
  </conditionalFormatting>
  <conditionalFormatting sqref="D434:AE437 D425:AE429 D431:AE431">
    <cfRule type="cellIs" dxfId="799" priority="112" operator="lessThan">
      <formula>0</formula>
    </cfRule>
  </conditionalFormatting>
  <conditionalFormatting sqref="D566:AE567">
    <cfRule type="cellIs" dxfId="798" priority="107" operator="lessThan">
      <formula>0</formula>
    </cfRule>
  </conditionalFormatting>
  <conditionalFormatting sqref="D555:AE556 D580:AE581 D574:AE577 D571:AE571 D568:AE568 D565:AE565 D562:AE562 D559:AE559">
    <cfRule type="cellIs" dxfId="797" priority="111" operator="lessThan">
      <formula>0</formula>
    </cfRule>
  </conditionalFormatting>
  <conditionalFormatting sqref="D557:AE558">
    <cfRule type="cellIs" dxfId="796" priority="110" operator="lessThan">
      <formula>0</formula>
    </cfRule>
  </conditionalFormatting>
  <conditionalFormatting sqref="D560:AE561">
    <cfRule type="cellIs" dxfId="795" priority="109" operator="lessThan">
      <formula>0</formula>
    </cfRule>
  </conditionalFormatting>
  <conditionalFormatting sqref="D563:AE564">
    <cfRule type="cellIs" dxfId="794" priority="108" operator="lessThan">
      <formula>0</formula>
    </cfRule>
  </conditionalFormatting>
  <conditionalFormatting sqref="D569:AE570">
    <cfRule type="cellIs" dxfId="793" priority="106" operator="lessThan">
      <formula>0</formula>
    </cfRule>
  </conditionalFormatting>
  <conditionalFormatting sqref="D572:AE573">
    <cfRule type="cellIs" dxfId="792" priority="105" operator="lessThan">
      <formula>0</formula>
    </cfRule>
  </conditionalFormatting>
  <conditionalFormatting sqref="D578:AE579">
    <cfRule type="cellIs" dxfId="791" priority="104" operator="lessThan">
      <formula>0</formula>
    </cfRule>
  </conditionalFormatting>
  <conditionalFormatting sqref="D585:AE586">
    <cfRule type="cellIs" dxfId="790" priority="103" operator="lessThan">
      <formula>0</formula>
    </cfRule>
  </conditionalFormatting>
  <conditionalFormatting sqref="D526:AE554">
    <cfRule type="cellIs" dxfId="789" priority="102" operator="lessThan">
      <formula>0</formula>
    </cfRule>
  </conditionalFormatting>
  <conditionalFormatting sqref="D524:AE525">
    <cfRule type="cellIs" dxfId="788" priority="101" operator="lessThan">
      <formula>0</formula>
    </cfRule>
  </conditionalFormatting>
  <conditionalFormatting sqref="D613:AE613">
    <cfRule type="cellIs" dxfId="787" priority="100" operator="lessThan">
      <formula>0</formula>
    </cfRule>
  </conditionalFormatting>
  <conditionalFormatting sqref="D637:AE638 D632:AE634 D624:AE624">
    <cfRule type="cellIs" dxfId="786" priority="99" operator="lessThan">
      <formula>0</formula>
    </cfRule>
  </conditionalFormatting>
  <conditionalFormatting sqref="D601:AE602">
    <cfRule type="cellIs" dxfId="785" priority="98" operator="lessThan">
      <formula>0</formula>
    </cfRule>
  </conditionalFormatting>
  <conditionalFormatting sqref="D603:AE603">
    <cfRule type="cellIs" dxfId="784" priority="97" operator="lessThan">
      <formula>0</formula>
    </cfRule>
  </conditionalFormatting>
  <conditionalFormatting sqref="D605:AE609">
    <cfRule type="cellIs" dxfId="783" priority="96" operator="lessThan">
      <formula>0</formula>
    </cfRule>
  </conditionalFormatting>
  <conditionalFormatting sqref="D611:AE612">
    <cfRule type="cellIs" dxfId="782" priority="95" operator="lessThan">
      <formula>0</formula>
    </cfRule>
  </conditionalFormatting>
  <conditionalFormatting sqref="D625:AE631">
    <cfRule type="cellIs" dxfId="781" priority="94" operator="lessThan">
      <formula>0</formula>
    </cfRule>
  </conditionalFormatting>
  <conditionalFormatting sqref="D635:AE636">
    <cfRule type="cellIs" dxfId="780" priority="93" operator="lessThan">
      <formula>0</formula>
    </cfRule>
  </conditionalFormatting>
  <conditionalFormatting sqref="D642:AE644">
    <cfRule type="cellIs" dxfId="779" priority="92" operator="lessThan">
      <formula>0</formula>
    </cfRule>
  </conditionalFormatting>
  <conditionalFormatting sqref="D645:AE645">
    <cfRule type="cellIs" dxfId="778" priority="91" operator="lessThan">
      <formula>0</formula>
    </cfRule>
  </conditionalFormatting>
  <conditionalFormatting sqref="D614:AE623">
    <cfRule type="cellIs" dxfId="777" priority="90" operator="lessThan">
      <formula>0</formula>
    </cfRule>
  </conditionalFormatting>
  <conditionalFormatting sqref="D659:AE659">
    <cfRule type="cellIs" dxfId="776" priority="89" operator="lessThan">
      <formula>0</formula>
    </cfRule>
  </conditionalFormatting>
  <conditionalFormatting sqref="D660:AE660">
    <cfRule type="cellIs" dxfId="775" priority="88" operator="lessThan">
      <formula>0</formula>
    </cfRule>
  </conditionalFormatting>
  <conditionalFormatting sqref="D661:AE661">
    <cfRule type="cellIs" dxfId="774" priority="87" operator="lessThan">
      <formula>0</formula>
    </cfRule>
  </conditionalFormatting>
  <conditionalFormatting sqref="C288:AE290">
    <cfRule type="cellIs" dxfId="773" priority="85" operator="lessThan">
      <formula>0</formula>
    </cfRule>
  </conditionalFormatting>
  <conditionalFormatting sqref="C304:C314">
    <cfRule type="cellIs" dxfId="772" priority="84" operator="lessThan">
      <formula>0</formula>
    </cfRule>
  </conditionalFormatting>
  <conditionalFormatting sqref="D304:AE314">
    <cfRule type="cellIs" dxfId="771" priority="83" operator="lessThan">
      <formula>0</formula>
    </cfRule>
  </conditionalFormatting>
  <conditionalFormatting sqref="C316:C327">
    <cfRule type="cellIs" dxfId="770" priority="82" operator="lessThan">
      <formula>0</formula>
    </cfRule>
  </conditionalFormatting>
  <conditionalFormatting sqref="D316:AE327">
    <cfRule type="cellIs" dxfId="769" priority="81" operator="lessThan">
      <formula>0</formula>
    </cfRule>
  </conditionalFormatting>
  <conditionalFormatting sqref="C329:C340">
    <cfRule type="cellIs" dxfId="768" priority="80" operator="lessThan">
      <formula>0</formula>
    </cfRule>
  </conditionalFormatting>
  <conditionalFormatting sqref="D329:AE340">
    <cfRule type="cellIs" dxfId="767" priority="79" operator="lessThan">
      <formula>0</formula>
    </cfRule>
  </conditionalFormatting>
  <conditionalFormatting sqref="C342:C348">
    <cfRule type="cellIs" dxfId="766" priority="78" operator="lessThan">
      <formula>0</formula>
    </cfRule>
  </conditionalFormatting>
  <conditionalFormatting sqref="D342:AE348">
    <cfRule type="cellIs" dxfId="765" priority="77" operator="lessThan">
      <formula>0</formula>
    </cfRule>
  </conditionalFormatting>
  <conditionalFormatting sqref="C351:C354">
    <cfRule type="cellIs" dxfId="764" priority="76" operator="lessThan">
      <formula>0</formula>
    </cfRule>
  </conditionalFormatting>
  <conditionalFormatting sqref="D351:AE354">
    <cfRule type="cellIs" dxfId="763" priority="75" operator="lessThan">
      <formula>0</formula>
    </cfRule>
  </conditionalFormatting>
  <conditionalFormatting sqref="C356:C357">
    <cfRule type="cellIs" dxfId="762" priority="38" operator="lessThan">
      <formula>0</formula>
    </cfRule>
  </conditionalFormatting>
  <conditionalFormatting sqref="D356:AE357">
    <cfRule type="cellIs" dxfId="761" priority="37" operator="lessThan">
      <formula>0</formula>
    </cfRule>
  </conditionalFormatting>
  <conditionalFormatting sqref="C360:C361">
    <cfRule type="cellIs" dxfId="760" priority="36" operator="lessThan">
      <formula>0</formula>
    </cfRule>
  </conditionalFormatting>
  <conditionalFormatting sqref="D360:AE361">
    <cfRule type="cellIs" dxfId="759" priority="35" operator="lessThan">
      <formula>0</formula>
    </cfRule>
  </conditionalFormatting>
  <conditionalFormatting sqref="C362:C363">
    <cfRule type="cellIs" dxfId="758" priority="34" operator="lessThan">
      <formula>0</formula>
    </cfRule>
  </conditionalFormatting>
  <conditionalFormatting sqref="D362:AE363">
    <cfRule type="cellIs" dxfId="757" priority="33" operator="lessThan">
      <formula>0</formula>
    </cfRule>
  </conditionalFormatting>
  <conditionalFormatting sqref="C365:C366">
    <cfRule type="cellIs" dxfId="756" priority="32" operator="lessThan">
      <formula>0</formula>
    </cfRule>
  </conditionalFormatting>
  <conditionalFormatting sqref="D365:AE366">
    <cfRule type="cellIs" dxfId="755" priority="31" operator="lessThan">
      <formula>0</formula>
    </cfRule>
  </conditionalFormatting>
  <conditionalFormatting sqref="C369:C370">
    <cfRule type="cellIs" dxfId="754" priority="30" operator="lessThan">
      <formula>0</formula>
    </cfRule>
  </conditionalFormatting>
  <conditionalFormatting sqref="D369:AE370">
    <cfRule type="cellIs" dxfId="753" priority="29" operator="lessThan">
      <formula>0</formula>
    </cfRule>
  </conditionalFormatting>
  <conditionalFormatting sqref="C372:C373">
    <cfRule type="cellIs" dxfId="752" priority="28" operator="lessThan">
      <formula>0</formula>
    </cfRule>
  </conditionalFormatting>
  <conditionalFormatting sqref="D372:AE373">
    <cfRule type="cellIs" dxfId="751" priority="27" operator="lessThan">
      <formula>0</formula>
    </cfRule>
  </conditionalFormatting>
  <conditionalFormatting sqref="C375:C376">
    <cfRule type="cellIs" dxfId="750" priority="26" operator="lessThan">
      <formula>0</formula>
    </cfRule>
  </conditionalFormatting>
  <conditionalFormatting sqref="D375:AE376">
    <cfRule type="cellIs" dxfId="749" priority="25" operator="lessThan">
      <formula>0</formula>
    </cfRule>
  </conditionalFormatting>
  <conditionalFormatting sqref="C378:C379">
    <cfRule type="cellIs" dxfId="748" priority="24" operator="lessThan">
      <formula>0</formula>
    </cfRule>
  </conditionalFormatting>
  <conditionalFormatting sqref="D378:AE379">
    <cfRule type="cellIs" dxfId="747" priority="23" operator="lessThan">
      <formula>0</formula>
    </cfRule>
  </conditionalFormatting>
  <conditionalFormatting sqref="C381:C382">
    <cfRule type="cellIs" dxfId="746" priority="22" operator="lessThan">
      <formula>0</formula>
    </cfRule>
  </conditionalFormatting>
  <conditionalFormatting sqref="D381:AE382">
    <cfRule type="cellIs" dxfId="745" priority="21" operator="lessThan">
      <formula>0</formula>
    </cfRule>
  </conditionalFormatting>
  <conditionalFormatting sqref="C384">
    <cfRule type="cellIs" dxfId="744" priority="20" operator="lessThan">
      <formula>0</formula>
    </cfRule>
  </conditionalFormatting>
  <conditionalFormatting sqref="D384:AE384">
    <cfRule type="cellIs" dxfId="743" priority="19" operator="lessThan">
      <formula>0</formula>
    </cfRule>
  </conditionalFormatting>
  <conditionalFormatting sqref="C386:C390">
    <cfRule type="cellIs" dxfId="742" priority="18" operator="lessThan">
      <formula>0</formula>
    </cfRule>
  </conditionalFormatting>
  <conditionalFormatting sqref="D386:AE390">
    <cfRule type="cellIs" dxfId="741" priority="17" operator="lessThan">
      <formula>0</formula>
    </cfRule>
  </conditionalFormatting>
  <conditionalFormatting sqref="C392">
    <cfRule type="cellIs" dxfId="740" priority="16" operator="lessThan">
      <formula>0</formula>
    </cfRule>
  </conditionalFormatting>
  <conditionalFormatting sqref="D392:AE392">
    <cfRule type="cellIs" dxfId="739" priority="15" operator="lessThan">
      <formula>0</formula>
    </cfRule>
  </conditionalFormatting>
  <conditionalFormatting sqref="C394:C398">
    <cfRule type="cellIs" dxfId="738" priority="14" operator="lessThan">
      <formula>0</formula>
    </cfRule>
  </conditionalFormatting>
  <conditionalFormatting sqref="D394:AE398">
    <cfRule type="cellIs" dxfId="737" priority="13" operator="lessThan">
      <formula>0</formula>
    </cfRule>
  </conditionalFormatting>
  <conditionalFormatting sqref="C400">
    <cfRule type="cellIs" dxfId="736" priority="12" operator="lessThan">
      <formula>0</formula>
    </cfRule>
  </conditionalFormatting>
  <conditionalFormatting sqref="D400:AE400">
    <cfRule type="cellIs" dxfId="735" priority="11" operator="lessThan">
      <formula>0</formula>
    </cfRule>
  </conditionalFormatting>
  <conditionalFormatting sqref="C402:C406">
    <cfRule type="cellIs" dxfId="734" priority="10" operator="lessThan">
      <formula>0</formula>
    </cfRule>
  </conditionalFormatting>
  <conditionalFormatting sqref="D402:AE406">
    <cfRule type="cellIs" dxfId="733" priority="9" operator="lessThan">
      <formula>0</formula>
    </cfRule>
  </conditionalFormatting>
  <conditionalFormatting sqref="C408">
    <cfRule type="cellIs" dxfId="732" priority="8" operator="lessThan">
      <formula>0</formula>
    </cfRule>
  </conditionalFormatting>
  <conditionalFormatting sqref="D408:AE408">
    <cfRule type="cellIs" dxfId="731" priority="7" operator="lessThan">
      <formula>0</formula>
    </cfRule>
  </conditionalFormatting>
  <conditionalFormatting sqref="C410:C414">
    <cfRule type="cellIs" dxfId="730" priority="6" operator="lessThan">
      <formula>0</formula>
    </cfRule>
  </conditionalFormatting>
  <conditionalFormatting sqref="D410:AE414">
    <cfRule type="cellIs" dxfId="729" priority="5" operator="lessThan">
      <formula>0</formula>
    </cfRule>
  </conditionalFormatting>
  <conditionalFormatting sqref="C416">
    <cfRule type="cellIs" dxfId="728" priority="4" operator="lessThan">
      <formula>0</formula>
    </cfRule>
  </conditionalFormatting>
  <conditionalFormatting sqref="D416:AE416">
    <cfRule type="cellIs" dxfId="727" priority="3" operator="lessThan">
      <formula>0</formula>
    </cfRule>
  </conditionalFormatting>
  <conditionalFormatting sqref="C418:C423">
    <cfRule type="cellIs" dxfId="726" priority="2" operator="lessThan">
      <formula>0</formula>
    </cfRule>
  </conditionalFormatting>
  <conditionalFormatting sqref="D418:AE423">
    <cfRule type="cellIs" dxfId="725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FF00"/>
  </sheetPr>
  <dimension ref="A1:BK661"/>
  <sheetViews>
    <sheetView showGridLines="0" topLeftCell="A594" zoomScale="70" zoomScaleNormal="70" workbookViewId="0">
      <selection activeCell="C418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9" t="s">
        <v>17</v>
      </c>
      <c r="B3" s="99" t="s">
        <v>18</v>
      </c>
      <c r="C3" s="99">
        <v>1990</v>
      </c>
      <c r="D3" s="99">
        <v>1991</v>
      </c>
      <c r="E3" s="99">
        <v>1992</v>
      </c>
      <c r="F3" s="99">
        <v>1993</v>
      </c>
      <c r="G3" s="99">
        <v>1994</v>
      </c>
      <c r="H3" s="99">
        <v>1995</v>
      </c>
      <c r="I3" s="99">
        <v>1996</v>
      </c>
      <c r="J3" s="99">
        <v>1997</v>
      </c>
      <c r="K3" s="99">
        <v>1998</v>
      </c>
      <c r="L3" s="99">
        <v>1999</v>
      </c>
      <c r="M3" s="99">
        <v>2000</v>
      </c>
      <c r="N3" s="99">
        <v>2001</v>
      </c>
      <c r="O3" s="99">
        <v>2002</v>
      </c>
      <c r="P3" s="99">
        <v>2003</v>
      </c>
      <c r="Q3" s="99">
        <v>2004</v>
      </c>
      <c r="R3" s="99">
        <v>2005</v>
      </c>
      <c r="S3" s="99">
        <v>2006</v>
      </c>
      <c r="T3" s="99">
        <v>2007</v>
      </c>
      <c r="U3" s="99">
        <v>2008</v>
      </c>
      <c r="V3" s="99">
        <v>2009</v>
      </c>
      <c r="W3" s="99">
        <v>2010</v>
      </c>
      <c r="X3" s="99">
        <v>2011</v>
      </c>
      <c r="Y3" s="99">
        <v>2012</v>
      </c>
      <c r="Z3" s="99">
        <v>2013</v>
      </c>
      <c r="AA3" s="99">
        <v>2014</v>
      </c>
      <c r="AB3" s="99">
        <v>2015</v>
      </c>
      <c r="AC3" s="99">
        <v>2016</v>
      </c>
      <c r="AD3" s="99">
        <v>2017</v>
      </c>
      <c r="AE3" s="99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-7736.775055003739</v>
      </c>
      <c r="D4" s="28">
        <f t="shared" si="0"/>
        <v>-8235.1049296813635</v>
      </c>
      <c r="E4" s="28">
        <f t="shared" si="0"/>
        <v>-8847.6152077829465</v>
      </c>
      <c r="F4" s="28">
        <f t="shared" si="0"/>
        <v>-9359.6266045881857</v>
      </c>
      <c r="G4" s="28">
        <f t="shared" si="0"/>
        <v>-10065.843706555972</v>
      </c>
      <c r="H4" s="28">
        <f t="shared" si="0"/>
        <v>-10674.45825719723</v>
      </c>
      <c r="I4" s="28">
        <f t="shared" si="0"/>
        <v>-11043.752657438876</v>
      </c>
      <c r="J4" s="28">
        <f t="shared" si="0"/>
        <v>-11754.72921358753</v>
      </c>
      <c r="K4" s="28">
        <f t="shared" si="0"/>
        <v>-12184.807696185679</v>
      </c>
      <c r="L4" s="28">
        <f t="shared" si="0"/>
        <v>-12277.677833421681</v>
      </c>
      <c r="M4" s="28">
        <f t="shared" si="0"/>
        <v>-12795.070934212039</v>
      </c>
      <c r="N4" s="28">
        <f t="shared" si="0"/>
        <v>-13110.693700872996</v>
      </c>
      <c r="O4" s="28">
        <f t="shared" si="0"/>
        <v>-13350.657570931602</v>
      </c>
      <c r="P4" s="28">
        <f t="shared" si="0"/>
        <v>-12960.742074725606</v>
      </c>
      <c r="Q4" s="28">
        <f t="shared" si="0"/>
        <v>-14121.222632734387</v>
      </c>
      <c r="R4" s="28">
        <f t="shared" si="0"/>
        <v>-14093.347087428048</v>
      </c>
      <c r="S4" s="28">
        <f t="shared" si="0"/>
        <v>-14497.096157122965</v>
      </c>
      <c r="T4" s="28">
        <f t="shared" si="0"/>
        <v>-15012.65123524873</v>
      </c>
      <c r="U4" s="28">
        <f t="shared" si="0"/>
        <v>-15026.958102149349</v>
      </c>
      <c r="V4" s="28">
        <f t="shared" si="0"/>
        <v>-15102.521894235459</v>
      </c>
      <c r="W4" s="28">
        <f t="shared" si="0"/>
        <v>-15575.890335783224</v>
      </c>
      <c r="X4" s="28">
        <f t="shared" si="0"/>
        <v>-15648.150006799793</v>
      </c>
      <c r="Y4" s="28">
        <f t="shared" si="0"/>
        <v>-15659.029938355856</v>
      </c>
      <c r="Z4" s="28">
        <f t="shared" si="0"/>
        <v>-15769.885263352662</v>
      </c>
      <c r="AA4" s="28">
        <f t="shared" si="0"/>
        <v>-15830.07048437726</v>
      </c>
      <c r="AB4" s="28">
        <f t="shared" si="0"/>
        <v>-15838.079686956899</v>
      </c>
      <c r="AC4" s="28">
        <f t="shared" si="0"/>
        <v>-15965.895933975595</v>
      </c>
      <c r="AD4" s="28">
        <f t="shared" si="0"/>
        <v>-15952.104927498178</v>
      </c>
      <c r="AE4" s="28">
        <f t="shared" si="0"/>
        <v>-15914.346502391851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</row>
    <row r="11" spans="1:31" x14ac:dyDescent="0.2">
      <c r="A11" s="13" t="s">
        <v>31</v>
      </c>
      <c r="B11" s="4" t="s">
        <v>32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</row>
    <row r="12" spans="1:31" x14ac:dyDescent="0.2">
      <c r="A12" s="13" t="s">
        <v>33</v>
      </c>
      <c r="B12" s="4" t="s">
        <v>34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</row>
    <row r="13" spans="1:31" x14ac:dyDescent="0.2">
      <c r="A13" s="13" t="s">
        <v>35</v>
      </c>
      <c r="B13" s="4" t="s">
        <v>36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</row>
    <row r="16" spans="1:31" x14ac:dyDescent="0.2">
      <c r="A16" s="13" t="s">
        <v>41</v>
      </c>
      <c r="B16" s="4" t="s">
        <v>42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</row>
    <row r="19" spans="1:31" x14ac:dyDescent="0.2">
      <c r="A19" s="13" t="s">
        <v>47</v>
      </c>
      <c r="B19" s="4" t="s">
        <v>48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</row>
    <row r="20" spans="1:31" x14ac:dyDescent="0.2">
      <c r="A20" s="13" t="s">
        <v>49</v>
      </c>
      <c r="B20" s="4" t="s">
        <v>50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</row>
    <row r="21" spans="1:31" x14ac:dyDescent="0.2">
      <c r="A21" s="13" t="s">
        <v>51</v>
      </c>
      <c r="B21" s="4" t="s">
        <v>52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</row>
    <row r="22" spans="1:31" x14ac:dyDescent="0.2">
      <c r="A22" s="13" t="s">
        <v>53</v>
      </c>
      <c r="B22" s="4" t="s">
        <v>54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</row>
    <row r="23" spans="1:31" x14ac:dyDescent="0.2">
      <c r="A23" s="13" t="s">
        <v>55</v>
      </c>
      <c r="B23" s="4" t="s">
        <v>56</v>
      </c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</row>
    <row r="24" spans="1:31" x14ac:dyDescent="0.2">
      <c r="A24" s="13" t="s">
        <v>57</v>
      </c>
      <c r="B24" s="4" t="s">
        <v>58</v>
      </c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</row>
    <row r="25" spans="1:31" x14ac:dyDescent="0.2">
      <c r="A25" s="13" t="s">
        <v>59</v>
      </c>
      <c r="B25" s="4" t="s">
        <v>60</v>
      </c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</row>
    <row r="26" spans="1:31" x14ac:dyDescent="0.2">
      <c r="A26" s="13" t="s">
        <v>61</v>
      </c>
      <c r="B26" s="4" t="s">
        <v>62</v>
      </c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</row>
    <row r="27" spans="1:31" x14ac:dyDescent="0.2">
      <c r="A27" s="13" t="s">
        <v>63</v>
      </c>
      <c r="B27" s="4" t="s">
        <v>64</v>
      </c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</row>
    <row r="28" spans="1:31" x14ac:dyDescent="0.2">
      <c r="A28" s="13" t="s">
        <v>65</v>
      </c>
      <c r="B28" s="4" t="s">
        <v>66</v>
      </c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</row>
    <row r="29" spans="1:31" x14ac:dyDescent="0.2">
      <c r="A29" s="13" t="s">
        <v>67</v>
      </c>
      <c r="B29" s="4" t="s">
        <v>68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</row>
    <row r="30" spans="1:31" x14ac:dyDescent="0.2">
      <c r="A30" s="13" t="s">
        <v>69</v>
      </c>
      <c r="B30" s="4" t="s">
        <v>70</v>
      </c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</row>
    <row r="38" spans="1:31" x14ac:dyDescent="0.2">
      <c r="A38" s="13" t="s">
        <v>85</v>
      </c>
      <c r="B38" s="4" t="s">
        <v>86</v>
      </c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</row>
    <row r="41" spans="1:31" x14ac:dyDescent="0.2">
      <c r="A41" s="13" t="s">
        <v>91</v>
      </c>
      <c r="B41" s="4" t="s">
        <v>92</v>
      </c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</row>
    <row r="42" spans="1:31" x14ac:dyDescent="0.2">
      <c r="A42" s="13" t="s">
        <v>93</v>
      </c>
      <c r="B42" s="4" t="s">
        <v>94</v>
      </c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</row>
    <row r="43" spans="1:31" x14ac:dyDescent="0.2">
      <c r="A43" s="13" t="s">
        <v>95</v>
      </c>
      <c r="B43" s="4" t="s">
        <v>96</v>
      </c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</row>
    <row r="46" spans="1:31" x14ac:dyDescent="0.2">
      <c r="A46" s="13" t="s">
        <v>101</v>
      </c>
      <c r="B46" s="4" t="s">
        <v>102</v>
      </c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</row>
    <row r="52" spans="1:31" x14ac:dyDescent="0.2">
      <c r="A52" s="13" t="s">
        <v>113</v>
      </c>
      <c r="B52" s="4" t="s">
        <v>114</v>
      </c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</row>
    <row r="55" spans="1:31" x14ac:dyDescent="0.2">
      <c r="A55" s="13" t="s">
        <v>119</v>
      </c>
      <c r="B55" s="4" t="s">
        <v>120</v>
      </c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</row>
    <row r="58" spans="1:31" x14ac:dyDescent="0.2">
      <c r="A58" s="13" t="s">
        <v>125</v>
      </c>
      <c r="B58" s="4" t="s">
        <v>126</v>
      </c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</row>
    <row r="59" spans="1:31" x14ac:dyDescent="0.2">
      <c r="A59" s="13" t="s">
        <v>127</v>
      </c>
      <c r="B59" s="4" t="s">
        <v>128</v>
      </c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</row>
    <row r="64" spans="1:31" x14ac:dyDescent="0.2">
      <c r="A64" s="13" t="s">
        <v>136</v>
      </c>
      <c r="B64" s="4" t="s">
        <v>137</v>
      </c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</row>
    <row r="65" spans="1:31" x14ac:dyDescent="0.2">
      <c r="A65" s="13" t="s">
        <v>138</v>
      </c>
      <c r="B65" s="4" t="s">
        <v>139</v>
      </c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</row>
    <row r="72" spans="1:31" x14ac:dyDescent="0.2">
      <c r="A72" s="13" t="s">
        <v>152</v>
      </c>
      <c r="B72" s="4" t="s">
        <v>153</v>
      </c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</row>
    <row r="73" spans="1:31" x14ac:dyDescent="0.2">
      <c r="A73" s="13" t="s">
        <v>154</v>
      </c>
      <c r="B73" s="4" t="s">
        <v>155</v>
      </c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</row>
    <row r="74" spans="1:31" x14ac:dyDescent="0.2">
      <c r="A74" s="13" t="s">
        <v>156</v>
      </c>
      <c r="B74" s="4" t="s">
        <v>157</v>
      </c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</row>
    <row r="77" spans="1:31" x14ac:dyDescent="0.2">
      <c r="A77" s="13" t="s">
        <v>161</v>
      </c>
      <c r="B77" s="4" t="s">
        <v>153</v>
      </c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</row>
    <row r="83" spans="1:31" x14ac:dyDescent="0.2">
      <c r="A83" s="13" t="s">
        <v>170</v>
      </c>
      <c r="B83" s="4" t="s">
        <v>171</v>
      </c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</row>
    <row r="87" spans="1:31" x14ac:dyDescent="0.2">
      <c r="A87" s="13" t="s">
        <v>178</v>
      </c>
      <c r="B87" s="4" t="s">
        <v>72</v>
      </c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</row>
    <row r="88" spans="1:31" x14ac:dyDescent="0.2">
      <c r="A88" s="13" t="s">
        <v>179</v>
      </c>
      <c r="B88" s="4" t="s">
        <v>180</v>
      </c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</row>
    <row r="93" spans="1:31" x14ac:dyDescent="0.2">
      <c r="A93" s="13" t="s">
        <v>188</v>
      </c>
      <c r="B93" s="4" t="s">
        <v>171</v>
      </c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</row>
    <row r="97" spans="1:31" x14ac:dyDescent="0.2">
      <c r="A97" s="13" t="s">
        <v>192</v>
      </c>
      <c r="B97" s="4" t="s">
        <v>193</v>
      </c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</row>
    <row r="98" spans="1:31" x14ac:dyDescent="0.2">
      <c r="A98" s="13" t="s">
        <v>194</v>
      </c>
      <c r="B98" s="4" t="s">
        <v>195</v>
      </c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</row>
    <row r="99" spans="1:31" x14ac:dyDescent="0.2">
      <c r="A99" s="13" t="s">
        <v>196</v>
      </c>
      <c r="B99" s="4" t="s">
        <v>197</v>
      </c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</row>
    <row r="105" spans="1:31" x14ac:dyDescent="0.2">
      <c r="A105" s="13" t="s">
        <v>207</v>
      </c>
      <c r="B105" s="4" t="s">
        <v>208</v>
      </c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</row>
    <row r="106" spans="1:31" x14ac:dyDescent="0.2">
      <c r="A106" s="13" t="s">
        <v>209</v>
      </c>
      <c r="B106" s="4" t="s">
        <v>210</v>
      </c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</row>
    <row r="109" spans="1:31" x14ac:dyDescent="0.2">
      <c r="A109" s="13" t="s">
        <v>215</v>
      </c>
      <c r="B109" s="4" t="s">
        <v>216</v>
      </c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</row>
    <row r="110" spans="1:31" x14ac:dyDescent="0.2">
      <c r="A110" s="13" t="s">
        <v>217</v>
      </c>
      <c r="B110" s="4" t="s">
        <v>184</v>
      </c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</row>
    <row r="114" spans="1:31" x14ac:dyDescent="0.2">
      <c r="A114" s="13" t="s">
        <v>254</v>
      </c>
      <c r="B114" s="4" t="s">
        <v>255</v>
      </c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</row>
    <row r="115" spans="1:31" x14ac:dyDescent="0.2">
      <c r="A115" s="13" t="s">
        <v>256</v>
      </c>
      <c r="B115" s="4" t="s">
        <v>257</v>
      </c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</row>
    <row r="118" spans="1:31" x14ac:dyDescent="0.2">
      <c r="A118" s="13" t="s">
        <v>262</v>
      </c>
      <c r="B118" s="4" t="s">
        <v>263</v>
      </c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</row>
    <row r="119" spans="1:31" x14ac:dyDescent="0.2">
      <c r="A119" s="13" t="s">
        <v>264</v>
      </c>
      <c r="B119" s="4" t="s">
        <v>265</v>
      </c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</row>
    <row r="120" spans="1:31" x14ac:dyDescent="0.2">
      <c r="A120" s="13" t="s">
        <v>266</v>
      </c>
      <c r="B120" s="4" t="s">
        <v>267</v>
      </c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</row>
    <row r="121" spans="1:31" x14ac:dyDescent="0.2">
      <c r="A121" s="13" t="s">
        <v>268</v>
      </c>
      <c r="B121" s="4" t="s">
        <v>210</v>
      </c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</row>
    <row r="128" spans="1:31" x14ac:dyDescent="0.2">
      <c r="A128" s="13" t="s">
        <v>281</v>
      </c>
      <c r="B128" s="4" t="s">
        <v>282</v>
      </c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</row>
    <row r="129" spans="1:31" x14ac:dyDescent="0.2">
      <c r="A129" s="13" t="s">
        <v>283</v>
      </c>
      <c r="B129" s="4" t="s">
        <v>284</v>
      </c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</row>
    <row r="132" spans="1:31" x14ac:dyDescent="0.2">
      <c r="A132" s="13" t="s">
        <v>289</v>
      </c>
      <c r="B132" s="4" t="s">
        <v>290</v>
      </c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</row>
    <row r="133" spans="1:31" x14ac:dyDescent="0.2">
      <c r="A133" s="13" t="s">
        <v>291</v>
      </c>
      <c r="B133" s="4" t="s">
        <v>292</v>
      </c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</row>
    <row r="134" spans="1:31" x14ac:dyDescent="0.2">
      <c r="A134" s="13" t="s">
        <v>293</v>
      </c>
      <c r="B134" s="4" t="s">
        <v>294</v>
      </c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</row>
    <row r="135" spans="1:31" x14ac:dyDescent="0.2">
      <c r="A135" s="13" t="s">
        <v>295</v>
      </c>
      <c r="B135" s="4" t="s">
        <v>296</v>
      </c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</row>
    <row r="136" spans="1:31" x14ac:dyDescent="0.2">
      <c r="A136" s="13" t="s">
        <v>297</v>
      </c>
      <c r="B136" s="4" t="s">
        <v>298</v>
      </c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</row>
    <row r="143" spans="1:31" x14ac:dyDescent="0.2">
      <c r="A143" s="13" t="s">
        <v>310</v>
      </c>
      <c r="B143" s="4" t="s">
        <v>311</v>
      </c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</row>
    <row r="144" spans="1:31" x14ac:dyDescent="0.2">
      <c r="A144" s="13" t="s">
        <v>312</v>
      </c>
      <c r="B144" s="4" t="s">
        <v>313</v>
      </c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</row>
    <row r="145" spans="1:31" x14ac:dyDescent="0.2">
      <c r="A145" s="13" t="s">
        <v>314</v>
      </c>
      <c r="B145" s="4" t="s">
        <v>315</v>
      </c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</row>
    <row r="146" spans="1:31" x14ac:dyDescent="0.2">
      <c r="A146" s="13" t="s">
        <v>316</v>
      </c>
      <c r="B146" s="4" t="s">
        <v>317</v>
      </c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</row>
    <row r="147" spans="1:31" x14ac:dyDescent="0.2">
      <c r="A147" s="13" t="s">
        <v>318</v>
      </c>
      <c r="B147" s="4" t="s">
        <v>319</v>
      </c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</row>
    <row r="151" spans="1:31" x14ac:dyDescent="0.2">
      <c r="A151" s="13" t="s">
        <v>325</v>
      </c>
      <c r="B151" s="4" t="s">
        <v>326</v>
      </c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</row>
    <row r="289" spans="1:31" x14ac:dyDescent="0.2">
      <c r="A289" s="80" t="s">
        <v>535</v>
      </c>
      <c r="B289" s="4" t="s">
        <v>799</v>
      </c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</row>
    <row r="290" spans="1:31" x14ac:dyDescent="0.2">
      <c r="A290" s="80" t="s">
        <v>536</v>
      </c>
      <c r="B290" s="4" t="s">
        <v>184</v>
      </c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</row>
    <row r="293" spans="1:31" x14ac:dyDescent="0.2">
      <c r="A293" s="80" t="s">
        <v>541</v>
      </c>
      <c r="B293" s="4" t="s">
        <v>542</v>
      </c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</row>
    <row r="294" spans="1:31" x14ac:dyDescent="0.2">
      <c r="A294" s="80" t="s">
        <v>543</v>
      </c>
      <c r="B294" s="4" t="s">
        <v>544</v>
      </c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</row>
    <row r="295" spans="1:31" x14ac:dyDescent="0.2">
      <c r="A295" s="80" t="s">
        <v>545</v>
      </c>
      <c r="B295" s="4" t="s">
        <v>546</v>
      </c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</row>
    <row r="296" spans="1:31" x14ac:dyDescent="0.2">
      <c r="A296" s="80" t="s">
        <v>547</v>
      </c>
      <c r="B296" s="4" t="s">
        <v>184</v>
      </c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-7736.775055003739</v>
      </c>
      <c r="D297" s="28">
        <f t="shared" si="69"/>
        <v>-8235.1049296813635</v>
      </c>
      <c r="E297" s="28">
        <f t="shared" si="69"/>
        <v>-8847.6152077829465</v>
      </c>
      <c r="F297" s="28">
        <f t="shared" si="69"/>
        <v>-9359.6266045881857</v>
      </c>
      <c r="G297" s="28">
        <f t="shared" si="69"/>
        <v>-10065.843706555972</v>
      </c>
      <c r="H297" s="28">
        <f t="shared" si="69"/>
        <v>-10674.45825719723</v>
      </c>
      <c r="I297" s="28">
        <f t="shared" si="69"/>
        <v>-11043.752657438876</v>
      </c>
      <c r="J297" s="28">
        <f t="shared" si="69"/>
        <v>-11754.72921358753</v>
      </c>
      <c r="K297" s="28">
        <f t="shared" si="69"/>
        <v>-12184.807696185679</v>
      </c>
      <c r="L297" s="28">
        <f t="shared" si="69"/>
        <v>-12277.677833421681</v>
      </c>
      <c r="M297" s="28">
        <f t="shared" si="69"/>
        <v>-12795.070934212039</v>
      </c>
      <c r="N297" s="28">
        <f t="shared" si="69"/>
        <v>-13110.693700872996</v>
      </c>
      <c r="O297" s="28">
        <f t="shared" si="69"/>
        <v>-13350.657570931602</v>
      </c>
      <c r="P297" s="28">
        <f t="shared" si="69"/>
        <v>-12960.742074725606</v>
      </c>
      <c r="Q297" s="28">
        <f t="shared" si="69"/>
        <v>-14121.222632734387</v>
      </c>
      <c r="R297" s="28">
        <f t="shared" si="69"/>
        <v>-14093.347087428048</v>
      </c>
      <c r="S297" s="28">
        <f t="shared" si="69"/>
        <v>-14497.096157122965</v>
      </c>
      <c r="T297" s="28">
        <f t="shared" si="69"/>
        <v>-15012.65123524873</v>
      </c>
      <c r="U297" s="28">
        <f t="shared" si="69"/>
        <v>-15026.958102149349</v>
      </c>
      <c r="V297" s="28">
        <f t="shared" si="69"/>
        <v>-15102.521894235459</v>
      </c>
      <c r="W297" s="28">
        <f t="shared" si="69"/>
        <v>-15575.890335783224</v>
      </c>
      <c r="X297" s="28">
        <f t="shared" si="69"/>
        <v>-15648.150006799793</v>
      </c>
      <c r="Y297" s="28">
        <f t="shared" si="69"/>
        <v>-15659.029938355856</v>
      </c>
      <c r="Z297" s="28">
        <f t="shared" si="69"/>
        <v>-15769.885263352662</v>
      </c>
      <c r="AA297" s="28">
        <f t="shared" si="69"/>
        <v>-15830.07048437726</v>
      </c>
      <c r="AB297" s="28">
        <f t="shared" si="69"/>
        <v>-15838.079686956899</v>
      </c>
      <c r="AC297" s="28">
        <f t="shared" si="69"/>
        <v>-15965.895933975595</v>
      </c>
      <c r="AD297" s="28">
        <f t="shared" si="69"/>
        <v>-15952.104927498178</v>
      </c>
      <c r="AE297" s="28">
        <f t="shared" si="69"/>
        <v>-15914.346502391851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-7462.4210883071091</v>
      </c>
      <c r="D298" s="21">
        <f t="shared" si="70"/>
        <v>-8005.3538631606098</v>
      </c>
      <c r="E298" s="21">
        <f t="shared" si="70"/>
        <v>-8642.0565106703198</v>
      </c>
      <c r="F298" s="21">
        <f t="shared" si="70"/>
        <v>-9133.3178597953392</v>
      </c>
      <c r="G298" s="21">
        <f t="shared" si="70"/>
        <v>-9819.0781659339009</v>
      </c>
      <c r="H298" s="21">
        <f t="shared" si="70"/>
        <v>-10238.008407854146</v>
      </c>
      <c r="I298" s="21">
        <f t="shared" si="70"/>
        <v>-10687.570333598664</v>
      </c>
      <c r="J298" s="21">
        <f t="shared" si="70"/>
        <v>-11285.737605823329</v>
      </c>
      <c r="K298" s="21">
        <f t="shared" si="70"/>
        <v>-11842.317510843697</v>
      </c>
      <c r="L298" s="21">
        <f t="shared" si="70"/>
        <v>-11947.92999420235</v>
      </c>
      <c r="M298" s="21">
        <f t="shared" si="70"/>
        <v>-12336.694227526801</v>
      </c>
      <c r="N298" s="21">
        <f t="shared" si="70"/>
        <v>-12637.719174763764</v>
      </c>
      <c r="O298" s="21">
        <f t="shared" si="70"/>
        <v>-12901.155610918942</v>
      </c>
      <c r="P298" s="21">
        <f t="shared" si="70"/>
        <v>-12576.929272690777</v>
      </c>
      <c r="Q298" s="21">
        <f t="shared" si="70"/>
        <v>-13395.672260013007</v>
      </c>
      <c r="R298" s="21">
        <f t="shared" si="70"/>
        <v>-13490.896996355967</v>
      </c>
      <c r="S298" s="21">
        <f t="shared" si="70"/>
        <v>-13886.358395068108</v>
      </c>
      <c r="T298" s="21">
        <f t="shared" si="70"/>
        <v>-14335.353528392428</v>
      </c>
      <c r="U298" s="21">
        <f t="shared" si="70"/>
        <v>-14451.893129767665</v>
      </c>
      <c r="V298" s="21">
        <f t="shared" si="70"/>
        <v>-14574.730957368647</v>
      </c>
      <c r="W298" s="21">
        <f t="shared" si="70"/>
        <v>-14872.394911601521</v>
      </c>
      <c r="X298" s="21">
        <f t="shared" si="70"/>
        <v>-15051.285660462065</v>
      </c>
      <c r="Y298" s="21">
        <f t="shared" si="70"/>
        <v>-15109.154222826945</v>
      </c>
      <c r="Z298" s="21">
        <f t="shared" si="70"/>
        <v>-15201.050831318318</v>
      </c>
      <c r="AA298" s="21">
        <f t="shared" si="70"/>
        <v>-15303.838615149785</v>
      </c>
      <c r="AB298" s="21">
        <f t="shared" si="70"/>
        <v>-15270.171320983045</v>
      </c>
      <c r="AC298" s="21">
        <f t="shared" si="70"/>
        <v>-15400.733237124177</v>
      </c>
      <c r="AD298" s="21">
        <f t="shared" si="70"/>
        <v>-15356.815983198401</v>
      </c>
      <c r="AE298" s="21">
        <f t="shared" si="70"/>
        <v>-15383.891214809255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-5969.8794638490408</v>
      </c>
      <c r="D299" s="21">
        <f t="shared" si="71"/>
        <v>-6292.0838017250881</v>
      </c>
      <c r="E299" s="21">
        <f t="shared" si="71"/>
        <v>-6682.5246351128953</v>
      </c>
      <c r="F299" s="21">
        <f t="shared" si="71"/>
        <v>-7013.1243322828059</v>
      </c>
      <c r="G299" s="21">
        <f t="shared" si="71"/>
        <v>-7432.9962258016276</v>
      </c>
      <c r="H299" s="21">
        <f t="shared" si="71"/>
        <v>-7817.4619314107549</v>
      </c>
      <c r="I299" s="21">
        <f t="shared" si="71"/>
        <v>-8207.9067357703916</v>
      </c>
      <c r="J299" s="21">
        <f t="shared" si="71"/>
        <v>-8638.5757575838761</v>
      </c>
      <c r="K299" s="21">
        <f t="shared" si="71"/>
        <v>-9046.5889115698483</v>
      </c>
      <c r="L299" s="21">
        <f t="shared" si="71"/>
        <v>-9252.2518220911152</v>
      </c>
      <c r="M299" s="21">
        <f t="shared" si="71"/>
        <v>-9589.6169740686164</v>
      </c>
      <c r="N299" s="21">
        <f t="shared" si="71"/>
        <v>-9876.5596342526569</v>
      </c>
      <c r="O299" s="21">
        <f t="shared" si="71"/>
        <v>-10281.225274682858</v>
      </c>
      <c r="P299" s="21">
        <f t="shared" si="71"/>
        <v>-10213.838007669106</v>
      </c>
      <c r="Q299" s="21">
        <f t="shared" si="71"/>
        <v>-10591.458273621554</v>
      </c>
      <c r="R299" s="21">
        <f t="shared" si="71"/>
        <v>-10415.555351046036</v>
      </c>
      <c r="S299" s="21">
        <f t="shared" si="71"/>
        <v>-10641.040156360032</v>
      </c>
      <c r="T299" s="21">
        <f t="shared" si="71"/>
        <v>-10896.85546912706</v>
      </c>
      <c r="U299" s="21">
        <f t="shared" si="71"/>
        <v>-11045.502063865624</v>
      </c>
      <c r="V299" s="21">
        <f t="shared" si="71"/>
        <v>-11212.375654758489</v>
      </c>
      <c r="W299" s="21">
        <f t="shared" si="71"/>
        <v>-11459.725153273552</v>
      </c>
      <c r="X299" s="21">
        <f t="shared" si="71"/>
        <v>-11761.906985827809</v>
      </c>
      <c r="Y299" s="21">
        <f t="shared" si="71"/>
        <v>-12052.249409999031</v>
      </c>
      <c r="Z299" s="21">
        <f t="shared" si="71"/>
        <v>-12265.335483138111</v>
      </c>
      <c r="AA299" s="21">
        <f t="shared" si="71"/>
        <v>-12598.152808081109</v>
      </c>
      <c r="AB299" s="21">
        <f t="shared" si="71"/>
        <v>-12660.599523008928</v>
      </c>
      <c r="AC299" s="21">
        <f>+AC300+AC349+AC364</f>
        <v>-12814.037621440784</v>
      </c>
      <c r="AD299" s="21">
        <f t="shared" si="71"/>
        <v>-12920.145464982037</v>
      </c>
      <c r="AE299" s="21">
        <f t="shared" si="71"/>
        <v>-13086.973836651017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-5348.4780353096949</v>
      </c>
      <c r="D300" s="21">
        <f t="shared" si="72"/>
        <v>-5578.8129572736443</v>
      </c>
      <c r="E300" s="21">
        <f t="shared" si="72"/>
        <v>-5866.7200179320216</v>
      </c>
      <c r="F300" s="21">
        <f t="shared" si="72"/>
        <v>-6130.375381993128</v>
      </c>
      <c r="G300" s="21">
        <f t="shared" si="72"/>
        <v>-6439.4789882677342</v>
      </c>
      <c r="H300" s="21">
        <f t="shared" si="72"/>
        <v>-6809.6231925585143</v>
      </c>
      <c r="I300" s="21">
        <f t="shared" si="72"/>
        <v>-7175.4374840086393</v>
      </c>
      <c r="J300" s="21">
        <f t="shared" si="72"/>
        <v>-7536.35925786187</v>
      </c>
      <c r="K300" s="21">
        <f t="shared" si="72"/>
        <v>-7882.4660293545239</v>
      </c>
      <c r="L300" s="21">
        <f t="shared" si="72"/>
        <v>-8129.8941838203182</v>
      </c>
      <c r="M300" s="21">
        <f t="shared" si="72"/>
        <v>-8445.8475793522211</v>
      </c>
      <c r="N300" s="21">
        <f t="shared" si="72"/>
        <v>-8726.9484807579884</v>
      </c>
      <c r="O300" s="21">
        <f t="shared" si="72"/>
        <v>-9194.5006077068028</v>
      </c>
      <c r="P300" s="21">
        <f t="shared" si="72"/>
        <v>-9236.9184557526587</v>
      </c>
      <c r="Q300" s="21">
        <f t="shared" si="72"/>
        <v>-9435.2247659235109</v>
      </c>
      <c r="R300" s="21">
        <f t="shared" si="72"/>
        <v>-9150.8331763590031</v>
      </c>
      <c r="S300" s="21">
        <f t="shared" si="72"/>
        <v>-9309.3954296111588</v>
      </c>
      <c r="T300" s="21">
        <f t="shared" si="72"/>
        <v>-9488.8643932149353</v>
      </c>
      <c r="U300" s="21">
        <f t="shared" si="72"/>
        <v>-9660.2728581787942</v>
      </c>
      <c r="V300" s="21">
        <f t="shared" si="72"/>
        <v>-9853.806584126276</v>
      </c>
      <c r="W300" s="21">
        <f t="shared" si="72"/>
        <v>-10091.536158620986</v>
      </c>
      <c r="X300" s="21">
        <f t="shared" si="72"/>
        <v>-10453.912821333062</v>
      </c>
      <c r="Y300" s="21">
        <f t="shared" si="72"/>
        <v>-10846.908288719806</v>
      </c>
      <c r="Z300" s="21">
        <f t="shared" si="72"/>
        <v>-11118.061901444669</v>
      </c>
      <c r="AA300" s="21">
        <f t="shared" si="72"/>
        <v>-11551.010643035152</v>
      </c>
      <c r="AB300" s="21">
        <f t="shared" si="72"/>
        <v>-11661.624924016389</v>
      </c>
      <c r="AC300" s="21">
        <f t="shared" si="72"/>
        <v>-11835.945047113033</v>
      </c>
      <c r="AD300" s="21">
        <f t="shared" si="72"/>
        <v>-12002.183884442959</v>
      </c>
      <c r="AE300" s="21">
        <f t="shared" si="72"/>
        <v>-12225.345844301519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-5220.3891386363875</v>
      </c>
      <c r="D301" s="21">
        <f t="shared" si="73"/>
        <v>-5416.6346742694259</v>
      </c>
      <c r="E301" s="21">
        <f t="shared" si="73"/>
        <v>-5666.8107668580542</v>
      </c>
      <c r="F301" s="21">
        <f t="shared" si="73"/>
        <v>-5893.6212486596969</v>
      </c>
      <c r="G301" s="21">
        <f t="shared" si="73"/>
        <v>-6134.3868542324972</v>
      </c>
      <c r="H301" s="21">
        <f t="shared" si="73"/>
        <v>-6396.3497224816138</v>
      </c>
      <c r="I301" s="21">
        <f t="shared" si="73"/>
        <v>-6620.7645191273459</v>
      </c>
      <c r="J301" s="21">
        <f t="shared" si="73"/>
        <v>-6859.4797744525404</v>
      </c>
      <c r="K301" s="21">
        <f t="shared" si="73"/>
        <v>-7104.1049791114601</v>
      </c>
      <c r="L301" s="21">
        <f t="shared" si="73"/>
        <v>-7283.0323217813793</v>
      </c>
      <c r="M301" s="21">
        <f t="shared" si="73"/>
        <v>-7429.9826127834112</v>
      </c>
      <c r="N301" s="21">
        <f t="shared" si="73"/>
        <v>-7574.9763753353382</v>
      </c>
      <c r="O301" s="21">
        <f t="shared" si="73"/>
        <v>-7675.9149526665997</v>
      </c>
      <c r="P301" s="21">
        <f t="shared" si="73"/>
        <v>-7728.2380653064338</v>
      </c>
      <c r="Q301" s="21">
        <f t="shared" si="73"/>
        <v>-7768.5392950958731</v>
      </c>
      <c r="R301" s="21">
        <f t="shared" si="73"/>
        <v>-7786.5059741998311</v>
      </c>
      <c r="S301" s="21">
        <f t="shared" si="73"/>
        <v>-7801.5517102144795</v>
      </c>
      <c r="T301" s="21">
        <f t="shared" si="73"/>
        <v>-7834.5011826867349</v>
      </c>
      <c r="U301" s="21">
        <f t="shared" si="73"/>
        <v>-7844.0891672484086</v>
      </c>
      <c r="V301" s="21">
        <f t="shared" si="73"/>
        <v>-7860.5538178327488</v>
      </c>
      <c r="W301" s="21">
        <f t="shared" si="73"/>
        <v>-7856.4644183301698</v>
      </c>
      <c r="X301" s="21">
        <f t="shared" si="73"/>
        <v>-7874.7521742436111</v>
      </c>
      <c r="Y301" s="21">
        <f t="shared" si="73"/>
        <v>-7889.5095957624799</v>
      </c>
      <c r="Z301" s="21">
        <f t="shared" si="73"/>
        <v>-7898.1035600658352</v>
      </c>
      <c r="AA301" s="21">
        <f t="shared" si="73"/>
        <v>-7904.9924978052277</v>
      </c>
      <c r="AB301" s="21">
        <f t="shared" si="73"/>
        <v>-7921.7336429925499</v>
      </c>
      <c r="AC301" s="21">
        <f t="shared" si="73"/>
        <v>-7950.9137402903698</v>
      </c>
      <c r="AD301" s="21">
        <f t="shared" si="73"/>
        <v>-7970.9944265863151</v>
      </c>
      <c r="AE301" s="21">
        <f t="shared" si="73"/>
        <v>-7983.4934618830403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-4741.7639544949261</v>
      </c>
      <c r="D302" s="21">
        <f t="shared" si="74"/>
        <v>-4791.4391641636739</v>
      </c>
      <c r="E302" s="21">
        <f t="shared" si="74"/>
        <v>-4842.3045716748857</v>
      </c>
      <c r="F302" s="21">
        <f t="shared" si="74"/>
        <v>-4892.6722988461725</v>
      </c>
      <c r="G302" s="21">
        <f t="shared" si="74"/>
        <v>-4943.3101339672867</v>
      </c>
      <c r="H302" s="21">
        <f t="shared" si="74"/>
        <v>-4989.5436844740307</v>
      </c>
      <c r="I302" s="21">
        <f t="shared" si="74"/>
        <v>-5034.9566620509113</v>
      </c>
      <c r="J302" s="21">
        <f t="shared" si="74"/>
        <v>-5077.8421877887349</v>
      </c>
      <c r="K302" s="21">
        <f t="shared" si="74"/>
        <v>-5112.1729964668084</v>
      </c>
      <c r="L302" s="21">
        <f t="shared" si="74"/>
        <v>-5140.3957912109991</v>
      </c>
      <c r="M302" s="21">
        <f t="shared" si="74"/>
        <v>-5163.4487275118681</v>
      </c>
      <c r="N302" s="21">
        <f t="shared" si="74"/>
        <v>-5178.0800078666816</v>
      </c>
      <c r="O302" s="21">
        <f t="shared" si="74"/>
        <v>-5185.3441717751266</v>
      </c>
      <c r="P302" s="21">
        <f t="shared" si="74"/>
        <v>-5184.2069628546451</v>
      </c>
      <c r="Q302" s="21">
        <f t="shared" si="74"/>
        <v>-5175.8647446542527</v>
      </c>
      <c r="R302" s="21">
        <f t="shared" si="74"/>
        <v>-5161.1517293906927</v>
      </c>
      <c r="S302" s="21">
        <f t="shared" si="74"/>
        <v>-5146.5403714938238</v>
      </c>
      <c r="T302" s="21">
        <f t="shared" si="74"/>
        <v>-5131.3550274531572</v>
      </c>
      <c r="U302" s="21">
        <f t="shared" si="74"/>
        <v>-5115.9772394522925</v>
      </c>
      <c r="V302" s="21">
        <f t="shared" si="74"/>
        <v>-5100.4611781892218</v>
      </c>
      <c r="W302" s="21">
        <f t="shared" si="74"/>
        <v>-5084.9068227790485</v>
      </c>
      <c r="X302" s="21">
        <f t="shared" si="74"/>
        <v>-5068.3122875885019</v>
      </c>
      <c r="Y302" s="21">
        <f t="shared" si="74"/>
        <v>-5050.7840232323661</v>
      </c>
      <c r="Z302" s="21">
        <f t="shared" si="74"/>
        <v>-5033.1616881375867</v>
      </c>
      <c r="AA302" s="21">
        <f t="shared" si="74"/>
        <v>-5015.4057284929322</v>
      </c>
      <c r="AB302" s="21">
        <f t="shared" si="74"/>
        <v>-4998.4889326512275</v>
      </c>
      <c r="AC302" s="21">
        <f t="shared" si="74"/>
        <v>-4981.457991500969</v>
      </c>
      <c r="AD302" s="21">
        <f t="shared" si="74"/>
        <v>-4963.972037905357</v>
      </c>
      <c r="AE302" s="21">
        <f t="shared" si="74"/>
        <v>-4946.2891308140606</v>
      </c>
    </row>
    <row r="303" spans="1:31" x14ac:dyDescent="0.2">
      <c r="A303" s="9" t="s">
        <v>559</v>
      </c>
      <c r="B303" s="4" t="s">
        <v>560</v>
      </c>
      <c r="C303" s="35">
        <v>-5.0252634393723126</v>
      </c>
      <c r="D303" s="35">
        <v>-5.0217065863794721</v>
      </c>
      <c r="E303" s="35">
        <v>-5.0158586553897715</v>
      </c>
      <c r="F303" s="35">
        <v>-5.0083407411750978</v>
      </c>
      <c r="G303" s="35">
        <v>-4.9942736220758999</v>
      </c>
      <c r="H303" s="35">
        <v>-4.9828367877847768</v>
      </c>
      <c r="I303" s="35">
        <v>-4.9766716017957817</v>
      </c>
      <c r="J303" s="35">
        <v>-4.9680567611339175</v>
      </c>
      <c r="K303" s="35">
        <v>-4.9580688999655225</v>
      </c>
      <c r="L303" s="35">
        <v>-4.9541956713058957</v>
      </c>
      <c r="M303" s="35">
        <v>-4.9482096902470678</v>
      </c>
      <c r="N303" s="35">
        <v>-4.9422010601531996</v>
      </c>
      <c r="O303" s="35">
        <v>-4.9368608374558942</v>
      </c>
      <c r="P303" s="35">
        <v>-4.9277113388869491</v>
      </c>
      <c r="Q303" s="35">
        <v>-4.9219221666392894</v>
      </c>
      <c r="R303" s="35">
        <v>-4.9116049120272862</v>
      </c>
      <c r="S303" s="35">
        <v>-4.9064294651210218</v>
      </c>
      <c r="T303" s="35">
        <v>-4.8973456983796222</v>
      </c>
      <c r="U303" s="35">
        <v>-4.8862530040495562</v>
      </c>
      <c r="V303" s="35">
        <v>-4.8777832142908073</v>
      </c>
      <c r="W303" s="35">
        <v>-4.8700204405646854</v>
      </c>
      <c r="X303" s="35">
        <v>-4.8650455781997231</v>
      </c>
      <c r="Y303" s="35">
        <v>-4.8503916361417145</v>
      </c>
      <c r="Z303" s="35">
        <v>-4.8435628962593844</v>
      </c>
      <c r="AA303" s="35">
        <v>-4.8385571386275812</v>
      </c>
      <c r="AB303" s="35">
        <v>-4.8328368994487825</v>
      </c>
      <c r="AC303" s="35">
        <v>-4.8249149270362857</v>
      </c>
      <c r="AD303" s="35">
        <v>-4.8181623276905983</v>
      </c>
      <c r="AE303" s="35">
        <v>-4.8129479650965754</v>
      </c>
    </row>
    <row r="304" spans="1:31" x14ac:dyDescent="0.2">
      <c r="A304" s="9" t="s">
        <v>561</v>
      </c>
      <c r="B304" s="4" t="s">
        <v>745</v>
      </c>
      <c r="C304" s="35">
        <v>-0.26421171464038873</v>
      </c>
      <c r="D304" s="35">
        <v>-0.26421171464038873</v>
      </c>
      <c r="E304" s="35">
        <v>-0.26421171464038873</v>
      </c>
      <c r="F304" s="35">
        <v>-0.26421171464038873</v>
      </c>
      <c r="G304" s="35">
        <v>-0.26421171464038884</v>
      </c>
      <c r="H304" s="35">
        <v>-0.26421171464038884</v>
      </c>
      <c r="I304" s="35">
        <v>-0.26421171464038873</v>
      </c>
      <c r="J304" s="35">
        <v>-0.26421171464038873</v>
      </c>
      <c r="K304" s="35">
        <v>-0.25670164807463119</v>
      </c>
      <c r="L304" s="35">
        <v>-0.25670164807463119</v>
      </c>
      <c r="M304" s="35">
        <v>-0.25670164807463119</v>
      </c>
      <c r="N304" s="35">
        <v>-0.24919158150887361</v>
      </c>
      <c r="O304" s="35">
        <v>-0.24919158150887361</v>
      </c>
      <c r="P304" s="35">
        <v>-0.24919158150887361</v>
      </c>
      <c r="Q304" s="35">
        <v>-0.24919158150887361</v>
      </c>
      <c r="R304" s="35">
        <v>-0.24168151494311604</v>
      </c>
      <c r="S304" s="35">
        <v>-0.24168151494311604</v>
      </c>
      <c r="T304" s="35">
        <v>-0.24168151494311604</v>
      </c>
      <c r="U304" s="35">
        <v>-0.24168151494311604</v>
      </c>
      <c r="V304" s="35">
        <v>-0.23233428371590273</v>
      </c>
      <c r="W304" s="35">
        <v>-0.23233428371590273</v>
      </c>
      <c r="X304" s="35">
        <v>-0.23233428371590273</v>
      </c>
      <c r="Y304" s="35">
        <v>-0.23233428371590273</v>
      </c>
      <c r="Z304" s="35">
        <v>-0.22055033001670399</v>
      </c>
      <c r="AA304" s="35">
        <v>-0.22055033001670396</v>
      </c>
      <c r="AB304" s="35">
        <v>-0.22055033001670404</v>
      </c>
      <c r="AC304" s="35">
        <v>-0.22055033001670407</v>
      </c>
      <c r="AD304" s="35">
        <v>-0.22055033001687371</v>
      </c>
      <c r="AE304" s="35">
        <v>-0.22055033001687371</v>
      </c>
    </row>
    <row r="305" spans="1:31" x14ac:dyDescent="0.2">
      <c r="A305" s="9" t="s">
        <v>563</v>
      </c>
      <c r="B305" s="4" t="s">
        <v>562</v>
      </c>
      <c r="C305" s="35">
        <v>-73.759731332883376</v>
      </c>
      <c r="D305" s="35">
        <v>-73.514609614333935</v>
      </c>
      <c r="E305" s="35">
        <v>-73.230141652315567</v>
      </c>
      <c r="F305" s="35">
        <v>-72.856650730049537</v>
      </c>
      <c r="G305" s="35">
        <v>-72.520178304409441</v>
      </c>
      <c r="H305" s="35">
        <v>-72.090472196589275</v>
      </c>
      <c r="I305" s="35">
        <v>-71.823939658199464</v>
      </c>
      <c r="J305" s="35">
        <v>-71.524781643873766</v>
      </c>
      <c r="K305" s="35">
        <v>-71.016111860134629</v>
      </c>
      <c r="L305" s="35">
        <v>-70.681944148319516</v>
      </c>
      <c r="M305" s="35">
        <v>-70.425812660804553</v>
      </c>
      <c r="N305" s="35">
        <v>-70.034203535191637</v>
      </c>
      <c r="O305" s="35">
        <v>-69.700111859101114</v>
      </c>
      <c r="P305" s="35">
        <v>-69.375124339345916</v>
      </c>
      <c r="Q305" s="35">
        <v>-68.951355105809398</v>
      </c>
      <c r="R305" s="35">
        <v>-68.594452470322722</v>
      </c>
      <c r="S305" s="35">
        <v>-68.146254793034089</v>
      </c>
      <c r="T305" s="35">
        <v>-67.811672134826736</v>
      </c>
      <c r="U305" s="35">
        <v>-67.319559812446826</v>
      </c>
      <c r="V305" s="35">
        <v>-66.867898071622108</v>
      </c>
      <c r="W305" s="35">
        <v>-66.373930754276174</v>
      </c>
      <c r="X305" s="35">
        <v>-66.086287195444754</v>
      </c>
      <c r="Y305" s="35">
        <v>-65.679538803101778</v>
      </c>
      <c r="Z305" s="35">
        <v>-65.208256062024333</v>
      </c>
      <c r="AA305" s="35">
        <v>-64.826098427740391</v>
      </c>
      <c r="AB305" s="35">
        <v>-64.587303920321943</v>
      </c>
      <c r="AC305" s="35">
        <v>-64.415159195080165</v>
      </c>
      <c r="AD305" s="35">
        <v>-64.064701644337362</v>
      </c>
      <c r="AE305" s="35">
        <v>-63.841168402853988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-128.46322538980831</v>
      </c>
      <c r="D308" s="35">
        <v>-129.32347247675145</v>
      </c>
      <c r="E308" s="35">
        <v>-130.24550498892498</v>
      </c>
      <c r="F308" s="35">
        <v>-131.15159481948007</v>
      </c>
      <c r="G308" s="35">
        <v>-131.98661118004966</v>
      </c>
      <c r="H308" s="35">
        <v>-132.6491795409211</v>
      </c>
      <c r="I308" s="35">
        <v>-133.23267095729608</v>
      </c>
      <c r="J308" s="35">
        <v>-133.77517550898429</v>
      </c>
      <c r="K308" s="35">
        <v>-134.10328690701124</v>
      </c>
      <c r="L308" s="35">
        <v>-134.32738725116721</v>
      </c>
      <c r="M308" s="35">
        <v>-134.25922130586267</v>
      </c>
      <c r="N308" s="35">
        <v>-134.10612973942463</v>
      </c>
      <c r="O308" s="35">
        <v>-133.94694140428004</v>
      </c>
      <c r="P308" s="35">
        <v>-133.68679136200794</v>
      </c>
      <c r="Q308" s="35">
        <v>-133.23080254216586</v>
      </c>
      <c r="R308" s="35">
        <v>-132.70854904364066</v>
      </c>
      <c r="S308" s="35">
        <v>-132.2263992209358</v>
      </c>
      <c r="T308" s="35">
        <v>-131.7637636619686</v>
      </c>
      <c r="U308" s="35">
        <v>-131.32870513947145</v>
      </c>
      <c r="V308" s="35">
        <v>-130.81283645301465</v>
      </c>
      <c r="W308" s="35">
        <v>-130.30265867225182</v>
      </c>
      <c r="X308" s="35">
        <v>-129.80584618510321</v>
      </c>
      <c r="Y308" s="35">
        <v>-129.37500734368933</v>
      </c>
      <c r="Z308" s="35">
        <v>-128.84007448134136</v>
      </c>
      <c r="AA308" s="35">
        <v>-128.32594304359552</v>
      </c>
      <c r="AB308" s="35">
        <v>-127.79743726343855</v>
      </c>
      <c r="AC308" s="35">
        <v>-127.23182116741675</v>
      </c>
      <c r="AD308" s="35">
        <v>-126.67344000181281</v>
      </c>
      <c r="AE308" s="35">
        <v>-126.09407309489194</v>
      </c>
    </row>
    <row r="309" spans="1:31" x14ac:dyDescent="0.2">
      <c r="A309" s="9" t="s">
        <v>567</v>
      </c>
      <c r="B309" s="4" t="s">
        <v>747</v>
      </c>
      <c r="C309" s="35">
        <v>-5.1645070212140247</v>
      </c>
      <c r="D309" s="35">
        <v>-5.2116559966998288</v>
      </c>
      <c r="E309" s="35">
        <v>-5.2505190855540249</v>
      </c>
      <c r="F309" s="35">
        <v>-5.3116847014593933</v>
      </c>
      <c r="G309" s="35">
        <v>-5.3616532678762736</v>
      </c>
      <c r="H309" s="35">
        <v>-5.4179421071280842</v>
      </c>
      <c r="I309" s="35">
        <v>-5.4749485580158028</v>
      </c>
      <c r="J309" s="35">
        <v>-5.5133027644876567</v>
      </c>
      <c r="K309" s="35">
        <v>-5.5634862025009735</v>
      </c>
      <c r="L309" s="35">
        <v>-5.6111689053416614</v>
      </c>
      <c r="M309" s="35">
        <v>-5.6641489142970061</v>
      </c>
      <c r="N309" s="35">
        <v>-5.7273490128079985</v>
      </c>
      <c r="O309" s="35">
        <v>-5.7969866814612336</v>
      </c>
      <c r="P309" s="35">
        <v>-5.8593721855818703</v>
      </c>
      <c r="Q309" s="35">
        <v>-5.9164058975881844</v>
      </c>
      <c r="R309" s="35">
        <v>-5.89918571126901</v>
      </c>
      <c r="S309" s="35">
        <v>-5.9127267117845062</v>
      </c>
      <c r="T309" s="35">
        <v>-5.9214041131021897</v>
      </c>
      <c r="U309" s="35">
        <v>-5.9230896632612504</v>
      </c>
      <c r="V309" s="35">
        <v>-5.9184312299609774</v>
      </c>
      <c r="W309" s="35">
        <v>-5.9283388929845167</v>
      </c>
      <c r="X309" s="35">
        <v>-5.9275813787031817</v>
      </c>
      <c r="Y309" s="35">
        <v>-5.920750009170515</v>
      </c>
      <c r="Z309" s="35">
        <v>-5.912323171667726</v>
      </c>
      <c r="AA309" s="35">
        <v>-5.9134295878870304</v>
      </c>
      <c r="AB309" s="35">
        <v>-5.9167773529297074</v>
      </c>
      <c r="AC309" s="35">
        <v>-5.9042171531489851</v>
      </c>
      <c r="AD309" s="35">
        <v>-5.9156374323288077</v>
      </c>
      <c r="AE309" s="35">
        <v>-5.9190207953919254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-2725.0652270344863</v>
      </c>
      <c r="D311" s="35">
        <v>-2758.3854941849463</v>
      </c>
      <c r="E311" s="35">
        <v>-2792.7388182602626</v>
      </c>
      <c r="F311" s="35">
        <v>-2826.3870912054667</v>
      </c>
      <c r="G311" s="35">
        <v>-2860.236429206459</v>
      </c>
      <c r="H311" s="35">
        <v>-2891.306677152364</v>
      </c>
      <c r="I311" s="35">
        <v>-2921.2454119864788</v>
      </c>
      <c r="J311" s="35">
        <v>-2949.4036171369899</v>
      </c>
      <c r="K311" s="35">
        <v>-2972.2787891035105</v>
      </c>
      <c r="L311" s="35">
        <v>-2989.9467569313069</v>
      </c>
      <c r="M311" s="35">
        <v>-3004.1352689028558</v>
      </c>
      <c r="N311" s="35">
        <v>-3012.6559216634128</v>
      </c>
      <c r="O311" s="35">
        <v>-3015.5514330363253</v>
      </c>
      <c r="P311" s="35">
        <v>-3012.6369578496133</v>
      </c>
      <c r="Q311" s="35">
        <v>-3004.2913947109951</v>
      </c>
      <c r="R311" s="35">
        <v>-2991.4265239234842</v>
      </c>
      <c r="S311" s="35">
        <v>-2978.7164714815635</v>
      </c>
      <c r="T311" s="35">
        <v>-2965.6762098144141</v>
      </c>
      <c r="U311" s="35">
        <v>-2952.6721374826975</v>
      </c>
      <c r="V311" s="35">
        <v>-2939.6684557213757</v>
      </c>
      <c r="W311" s="35">
        <v>-2926.7323661098126</v>
      </c>
      <c r="X311" s="35">
        <v>-2912.9774954969116</v>
      </c>
      <c r="Y311" s="35">
        <v>-2898.4705576723663</v>
      </c>
      <c r="Z311" s="35">
        <v>-2884.2581056979361</v>
      </c>
      <c r="AA311" s="35">
        <v>-2869.7911670189028</v>
      </c>
      <c r="AB311" s="35">
        <v>-2856.1165811876995</v>
      </c>
      <c r="AC311" s="35">
        <v>-2842.6057770163156</v>
      </c>
      <c r="AD311" s="35">
        <v>-2828.8816961858729</v>
      </c>
      <c r="AE311" s="35">
        <v>-2814.7873410619486</v>
      </c>
    </row>
    <row r="312" spans="1:31" x14ac:dyDescent="0.2">
      <c r="A312" s="9" t="s">
        <v>571</v>
      </c>
      <c r="B312" s="4" t="s">
        <v>750</v>
      </c>
      <c r="C312" s="35">
        <v>-371.51541172195431</v>
      </c>
      <c r="D312" s="35">
        <v>-373.68240167332726</v>
      </c>
      <c r="E312" s="35">
        <v>-375.8839833511442</v>
      </c>
      <c r="F312" s="35">
        <v>-378.12320150350979</v>
      </c>
      <c r="G312" s="35">
        <v>-380.24181959430234</v>
      </c>
      <c r="H312" s="35">
        <v>-382.39013472931168</v>
      </c>
      <c r="I312" s="35">
        <v>-384.57032022066153</v>
      </c>
      <c r="J312" s="35">
        <v>-386.89014656448762</v>
      </c>
      <c r="K312" s="35">
        <v>-388.90740574007253</v>
      </c>
      <c r="L312" s="35">
        <v>-390.97257546146187</v>
      </c>
      <c r="M312" s="35">
        <v>-392.98875197060335</v>
      </c>
      <c r="N312" s="35">
        <v>-394.92493266663899</v>
      </c>
      <c r="O312" s="35">
        <v>-396.91445168451793</v>
      </c>
      <c r="P312" s="35">
        <v>-398.43496086650561</v>
      </c>
      <c r="Q312" s="35">
        <v>-400.08460484847046</v>
      </c>
      <c r="R312" s="35">
        <v>-400.85319604074374</v>
      </c>
      <c r="S312" s="35">
        <v>-401.51285230911481</v>
      </c>
      <c r="T312" s="35">
        <v>-401.79015776541536</v>
      </c>
      <c r="U312" s="35">
        <v>-402.0254032623065</v>
      </c>
      <c r="V312" s="35">
        <v>-402.20452940807223</v>
      </c>
      <c r="W312" s="35">
        <v>-402.27054908900942</v>
      </c>
      <c r="X312" s="35">
        <v>-401.98226574364378</v>
      </c>
      <c r="Y312" s="35">
        <v>-401.55302464864633</v>
      </c>
      <c r="Z312" s="35">
        <v>-401.01067350335848</v>
      </c>
      <c r="AA312" s="35">
        <v>-400.37471302947466</v>
      </c>
      <c r="AB312" s="35">
        <v>-399.65711066695025</v>
      </c>
      <c r="AC312" s="35">
        <v>-398.72069762361963</v>
      </c>
      <c r="AD312" s="35">
        <v>-397.72177501501494</v>
      </c>
      <c r="AE312" s="35">
        <v>-396.763710135346</v>
      </c>
    </row>
    <row r="313" spans="1:31" x14ac:dyDescent="0.2">
      <c r="A313" s="9" t="s">
        <v>573</v>
      </c>
      <c r="B313" s="4" t="s">
        <v>574</v>
      </c>
      <c r="C313" s="35">
        <v>-0.69220181185128626</v>
      </c>
      <c r="D313" s="35">
        <v>-0.69898434045608848</v>
      </c>
      <c r="E313" s="35">
        <v>-0.70342982260339237</v>
      </c>
      <c r="F313" s="35">
        <v>-0.70787573078764021</v>
      </c>
      <c r="G313" s="35">
        <v>-0.70948857433115853</v>
      </c>
      <c r="H313" s="35">
        <v>-0.71357102870288835</v>
      </c>
      <c r="I313" s="35">
        <v>-0.72077706339846892</v>
      </c>
      <c r="J313" s="35">
        <v>-0.72122341077232099</v>
      </c>
      <c r="K313" s="35">
        <v>-0.72840133543774421</v>
      </c>
      <c r="L313" s="35">
        <v>-0.73138277094100546</v>
      </c>
      <c r="M313" s="35">
        <v>-0.74317920436108265</v>
      </c>
      <c r="N313" s="35">
        <v>-0.74573860696048577</v>
      </c>
      <c r="O313" s="35">
        <v>-0.75270785910397253</v>
      </c>
      <c r="P313" s="35">
        <v>-0.75988672805627899</v>
      </c>
      <c r="Q313" s="35">
        <v>-0.76649577748501285</v>
      </c>
      <c r="R313" s="35">
        <v>-0.76842337688516171</v>
      </c>
      <c r="S313" s="35">
        <v>-0.77295754170273401</v>
      </c>
      <c r="T313" s="35">
        <v>-0.78486001525897409</v>
      </c>
      <c r="U313" s="35">
        <v>-0.7912783395079821</v>
      </c>
      <c r="V313" s="35">
        <v>-0.78914849987472657</v>
      </c>
      <c r="W313" s="35">
        <v>-0.79727369944680615</v>
      </c>
      <c r="X313" s="35">
        <v>-0.7979267959095927</v>
      </c>
      <c r="Y313" s="35">
        <v>-0.801810658376088</v>
      </c>
      <c r="Z313" s="35">
        <v>-0.80328605230721195</v>
      </c>
      <c r="AA313" s="35">
        <v>-0.80661534732672646</v>
      </c>
      <c r="AB313" s="35">
        <v>-0.80934664859189109</v>
      </c>
      <c r="AC313" s="35">
        <v>-0.81355943699278088</v>
      </c>
      <c r="AD313" s="35">
        <v>-0.81893348208249062</v>
      </c>
      <c r="AE313" s="35">
        <v>-0.82319413367893679</v>
      </c>
    </row>
    <row r="314" spans="1:31" x14ac:dyDescent="0.2">
      <c r="A314" s="9" t="s">
        <v>575</v>
      </c>
      <c r="B314" s="4" t="s">
        <v>572</v>
      </c>
      <c r="C314" s="35">
        <v>-1431.8141750287161</v>
      </c>
      <c r="D314" s="35">
        <v>-1445.3366275761389</v>
      </c>
      <c r="E314" s="35">
        <v>-1458.9721041440509</v>
      </c>
      <c r="F314" s="35">
        <v>-1472.8616476996037</v>
      </c>
      <c r="G314" s="35">
        <v>-1486.9954685031421</v>
      </c>
      <c r="H314" s="35">
        <v>-1499.7286592165879</v>
      </c>
      <c r="I314" s="35">
        <v>-1512.647710290425</v>
      </c>
      <c r="J314" s="35">
        <v>-1524.7816722833647</v>
      </c>
      <c r="K314" s="35">
        <v>-1534.3607447701008</v>
      </c>
      <c r="L314" s="35">
        <v>-1542.9136784230805</v>
      </c>
      <c r="M314" s="35">
        <v>-1550.0274332147617</v>
      </c>
      <c r="N314" s="35">
        <v>-1554.6943400005835</v>
      </c>
      <c r="O314" s="35">
        <v>-1557.4954868313721</v>
      </c>
      <c r="P314" s="35">
        <v>-1558.2769666031386</v>
      </c>
      <c r="Q314" s="35">
        <v>-1557.4525720235904</v>
      </c>
      <c r="R314" s="35">
        <v>-1555.7481123973771</v>
      </c>
      <c r="S314" s="35">
        <v>-1554.1045984556245</v>
      </c>
      <c r="T314" s="35">
        <v>-1552.4679327348495</v>
      </c>
      <c r="U314" s="35">
        <v>-1550.7891312336078</v>
      </c>
      <c r="V314" s="35">
        <v>-1549.0897613072946</v>
      </c>
      <c r="W314" s="35">
        <v>-1547.3993508369863</v>
      </c>
      <c r="X314" s="35">
        <v>-1545.6375049308701</v>
      </c>
      <c r="Y314" s="35">
        <v>-1543.9006081771581</v>
      </c>
      <c r="Z314" s="35">
        <v>-1542.0648559426759</v>
      </c>
      <c r="AA314" s="35">
        <v>-1540.3086545693604</v>
      </c>
      <c r="AB314" s="35">
        <v>-1538.5509883818297</v>
      </c>
      <c r="AC314" s="35">
        <v>-1536.7212946513423</v>
      </c>
      <c r="AD314" s="35">
        <v>-1534.8571414862001</v>
      </c>
      <c r="AE314" s="35">
        <v>-1533.0271248948359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-324.7276429942807</v>
      </c>
      <c r="D315" s="21">
        <f t="shared" si="75"/>
        <v>-470.08753710045795</v>
      </c>
      <c r="E315" s="21">
        <f t="shared" si="75"/>
        <v>-668.1112837608606</v>
      </c>
      <c r="F315" s="21">
        <f t="shared" si="75"/>
        <v>-843.55209449506128</v>
      </c>
      <c r="G315" s="21">
        <f t="shared" si="75"/>
        <v>-1032.4152603757977</v>
      </c>
      <c r="H315" s="21">
        <f t="shared" si="75"/>
        <v>-1247.0201419902396</v>
      </c>
      <c r="I315" s="21">
        <f t="shared" si="75"/>
        <v>-1425.0632621409004</v>
      </c>
      <c r="J315" s="21">
        <f t="shared" si="75"/>
        <v>-1619.9428627547204</v>
      </c>
      <c r="K315" s="21">
        <f t="shared" si="75"/>
        <v>-1829.3478742618186</v>
      </c>
      <c r="L315" s="21">
        <f t="shared" si="75"/>
        <v>-1979.1085836580801</v>
      </c>
      <c r="M315" s="21">
        <f t="shared" si="75"/>
        <v>-2102.1733596747981</v>
      </c>
      <c r="N315" s="21">
        <f t="shared" si="75"/>
        <v>-2231.962433211615</v>
      </c>
      <c r="O315" s="21">
        <f t="shared" si="75"/>
        <v>-2324.8700702973442</v>
      </c>
      <c r="P315" s="21">
        <f t="shared" si="75"/>
        <v>-2377.8500467063068</v>
      </c>
      <c r="Q315" s="21">
        <f t="shared" si="75"/>
        <v>-2426.091429581893</v>
      </c>
      <c r="R315" s="21">
        <f t="shared" si="75"/>
        <v>-2458.6063235757865</v>
      </c>
      <c r="S315" s="21">
        <f t="shared" si="75"/>
        <v>-2488.2869262570948</v>
      </c>
      <c r="T315" s="21">
        <f t="shared" si="75"/>
        <v>-2536.4724063654053</v>
      </c>
      <c r="U315" s="21">
        <f t="shared" si="75"/>
        <v>-2561.5370100143864</v>
      </c>
      <c r="V315" s="21">
        <f t="shared" si="75"/>
        <v>-2593.535865806145</v>
      </c>
      <c r="W315" s="21">
        <f t="shared" si="75"/>
        <v>-2605.1387354170088</v>
      </c>
      <c r="X315" s="21">
        <f t="shared" si="75"/>
        <v>-2640.2173401215609</v>
      </c>
      <c r="Y315" s="21">
        <f t="shared" si="75"/>
        <v>-2672.6919793596721</v>
      </c>
      <c r="Z315" s="21">
        <f t="shared" si="75"/>
        <v>-2699.203549120778</v>
      </c>
      <c r="AA315" s="21">
        <f t="shared" si="75"/>
        <v>-2724.0655418608731</v>
      </c>
      <c r="AB315" s="21">
        <f t="shared" si="75"/>
        <v>-2758.0667722391199</v>
      </c>
      <c r="AC315" s="21">
        <f t="shared" si="75"/>
        <v>-2804.6558572045433</v>
      </c>
      <c r="AD315" s="21">
        <f t="shared" si="75"/>
        <v>-2842.651642331336</v>
      </c>
      <c r="AE315" s="21">
        <f t="shared" si="75"/>
        <v>-2873.2000455876896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-5.1386186232625829E-2</v>
      </c>
      <c r="I316" s="35">
        <v>-5.1386186232625829E-2</v>
      </c>
      <c r="J316" s="35">
        <v>-0.1051120470491992</v>
      </c>
      <c r="K316" s="35">
        <v>-0.1051120470491992</v>
      </c>
      <c r="L316" s="35">
        <v>-0.1051120470491992</v>
      </c>
      <c r="M316" s="35">
        <v>-0.1051120470491992</v>
      </c>
      <c r="N316" s="35">
        <v>-0.1051120470491992</v>
      </c>
      <c r="O316" s="35">
        <v>-0.1051120470491992</v>
      </c>
      <c r="P316" s="35">
        <v>-0.1051120470491992</v>
      </c>
      <c r="Q316" s="35">
        <v>-0.1051120470491992</v>
      </c>
      <c r="R316" s="35">
        <v>-0.1051120470491992</v>
      </c>
      <c r="S316" s="35">
        <v>-0.1051120470491992</v>
      </c>
      <c r="T316" s="35">
        <v>-0.1051120470491992</v>
      </c>
      <c r="U316" s="35">
        <v>-0.1051120470491992</v>
      </c>
      <c r="V316" s="35">
        <v>-0.1051120470491992</v>
      </c>
      <c r="W316" s="35">
        <v>-0.1051120470491992</v>
      </c>
      <c r="X316" s="35">
        <v>-0.1051120470491992</v>
      </c>
      <c r="Y316" s="35">
        <v>-0.1051120470491992</v>
      </c>
      <c r="Z316" s="35">
        <v>-0.1051120470491992</v>
      </c>
      <c r="AA316" s="35">
        <v>-0.1051120470491992</v>
      </c>
      <c r="AB316" s="35">
        <v>-0.1051120470491992</v>
      </c>
      <c r="AC316" s="35">
        <v>-0.1051120470491992</v>
      </c>
      <c r="AD316" s="35">
        <v>-0.1051120470491992</v>
      </c>
      <c r="AE316" s="35">
        <v>-0.1051120470491992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-1.0514093192060597E-2</v>
      </c>
      <c r="AD317" s="35">
        <v>-1.0514093192060597E-2</v>
      </c>
      <c r="AE317" s="35">
        <v>-1.0514093192060597E-2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-1.0019309467509399</v>
      </c>
      <c r="H321" s="35">
        <v>-1.0019309467509399</v>
      </c>
      <c r="I321" s="35">
        <v>-2.0038618935018797</v>
      </c>
      <c r="J321" s="35">
        <v>-2.0038618935018797</v>
      </c>
      <c r="K321" s="35">
        <v>-3.9743260887787284</v>
      </c>
      <c r="L321" s="35">
        <v>-5.2178337193573947</v>
      </c>
      <c r="M321" s="35">
        <v>-6.2197646661083352</v>
      </c>
      <c r="N321" s="35">
        <v>-8.1913421179926846</v>
      </c>
      <c r="O321" s="35">
        <v>-8.4318055452129101</v>
      </c>
      <c r="P321" s="35">
        <v>-8.4318055452129101</v>
      </c>
      <c r="Q321" s="35">
        <v>-8.4318055452129101</v>
      </c>
      <c r="R321" s="35">
        <v>-8.4562971905779314</v>
      </c>
      <c r="S321" s="35">
        <v>-8.4562971905779314</v>
      </c>
      <c r="T321" s="35">
        <v>-8.4562971905779314</v>
      </c>
      <c r="U321" s="35">
        <v>-8.4562971905779314</v>
      </c>
      <c r="V321" s="35">
        <v>-8.4896948888029655</v>
      </c>
      <c r="W321" s="35">
        <v>-8.5141865341679903</v>
      </c>
      <c r="X321" s="35">
        <v>-8.5475842323930209</v>
      </c>
      <c r="Y321" s="35">
        <v>-8.5720758777580439</v>
      </c>
      <c r="Z321" s="35">
        <v>-8.5820951872255513</v>
      </c>
      <c r="AA321" s="35">
        <v>-8.5820951872255513</v>
      </c>
      <c r="AB321" s="35">
        <v>-8.5987940363380702</v>
      </c>
      <c r="AC321" s="35">
        <v>-8.8615225957083172</v>
      </c>
      <c r="AD321" s="35">
        <v>-9.1042125361435424</v>
      </c>
      <c r="AE321" s="35">
        <v>-9.1821404986686179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-1.8598131460984134E-3</v>
      </c>
      <c r="AB322" s="35">
        <v>-2.8651175493948533E-3</v>
      </c>
      <c r="AC322" s="35">
        <v>-5.2275828971414867E-3</v>
      </c>
      <c r="AD322" s="35">
        <v>-1.4777974728457667E-2</v>
      </c>
      <c r="AE322" s="35">
        <v>-5.2476889852074153E-2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-9.2251595706691933E-2</v>
      </c>
      <c r="I323" s="35">
        <v>-9.2251595706691933E-2</v>
      </c>
      <c r="J323" s="35">
        <v>-9.2251595706691933E-2</v>
      </c>
      <c r="K323" s="35">
        <v>-9.2251595706691933E-2</v>
      </c>
      <c r="L323" s="35">
        <v>-9.2251595706691933E-2</v>
      </c>
      <c r="M323" s="35">
        <v>-9.2251595706691933E-2</v>
      </c>
      <c r="N323" s="35">
        <v>-9.2251595706691933E-2</v>
      </c>
      <c r="O323" s="35">
        <v>-9.2251595706691933E-2</v>
      </c>
      <c r="P323" s="35">
        <v>-9.2251595706691933E-2</v>
      </c>
      <c r="Q323" s="35">
        <v>-9.2251595706691933E-2</v>
      </c>
      <c r="R323" s="35">
        <v>-9.2251595706691933E-2</v>
      </c>
      <c r="S323" s="35">
        <v>-9.2251595706691933E-2</v>
      </c>
      <c r="T323" s="35">
        <v>-9.2251595706691933E-2</v>
      </c>
      <c r="U323" s="35">
        <v>-9.2251595706691933E-2</v>
      </c>
      <c r="V323" s="35">
        <v>-9.2251595706691933E-2</v>
      </c>
      <c r="W323" s="35">
        <v>-9.2251595706691933E-2</v>
      </c>
      <c r="X323" s="35">
        <v>-0.10991679488456911</v>
      </c>
      <c r="Y323" s="35">
        <v>-0.10991679488456911</v>
      </c>
      <c r="Z323" s="35">
        <v>-0.10991679488456911</v>
      </c>
      <c r="AA323" s="35">
        <v>-0.10991679488456911</v>
      </c>
      <c r="AB323" s="35">
        <v>-0.10991679488456911</v>
      </c>
      <c r="AC323" s="35">
        <v>-0.10991679488456911</v>
      </c>
      <c r="AD323" s="35">
        <v>-0.10991679488456911</v>
      </c>
      <c r="AE323" s="35">
        <v>-0.10991679488456911</v>
      </c>
    </row>
    <row r="324" spans="1:31" x14ac:dyDescent="0.2">
      <c r="A324" s="9" t="s">
        <v>587</v>
      </c>
      <c r="B324" s="4" t="s">
        <v>749</v>
      </c>
      <c r="C324" s="35">
        <v>-15.393636707933673</v>
      </c>
      <c r="D324" s="35">
        <v>-33.91433126453714</v>
      </c>
      <c r="E324" s="35">
        <v>-65.105635464656629</v>
      </c>
      <c r="F324" s="35">
        <v>-102.08626039040571</v>
      </c>
      <c r="G324" s="35">
        <v>-129.66184012507279</v>
      </c>
      <c r="H324" s="35">
        <v>-153.16800648204978</v>
      </c>
      <c r="I324" s="35">
        <v>-167.09270725494736</v>
      </c>
      <c r="J324" s="35">
        <v>-192.0378104207995</v>
      </c>
      <c r="K324" s="35">
        <v>-205.84468483860562</v>
      </c>
      <c r="L324" s="35">
        <v>-223.63378368445115</v>
      </c>
      <c r="M324" s="35">
        <v>-234.15326449844659</v>
      </c>
      <c r="N324" s="35">
        <v>-246.76757790946496</v>
      </c>
      <c r="O324" s="35">
        <v>-276.66011143060138</v>
      </c>
      <c r="P324" s="35">
        <v>-283.3260449194093</v>
      </c>
      <c r="Q324" s="35">
        <v>-288.79699194016547</v>
      </c>
      <c r="R324" s="35">
        <v>-289.64832884385498</v>
      </c>
      <c r="S324" s="35">
        <v>-291.17790131049281</v>
      </c>
      <c r="T324" s="35">
        <v>-293.5909799565332</v>
      </c>
      <c r="U324" s="35">
        <v>-296.67233700875363</v>
      </c>
      <c r="V324" s="35">
        <v>-298.33862889717159</v>
      </c>
      <c r="W324" s="35">
        <v>-300.00989936397366</v>
      </c>
      <c r="X324" s="35">
        <v>-310.78022393501675</v>
      </c>
      <c r="Y324" s="35">
        <v>-321.97972749394455</v>
      </c>
      <c r="Z324" s="35">
        <v>-326.68231391741364</v>
      </c>
      <c r="AA324" s="35">
        <v>-333.61172909301342</v>
      </c>
      <c r="AB324" s="35">
        <v>-339.15224855529169</v>
      </c>
      <c r="AC324" s="35">
        <v>-356.02911865413387</v>
      </c>
      <c r="AD324" s="35">
        <v>-359.84258204053617</v>
      </c>
      <c r="AE324" s="35">
        <v>-373.19346974069651</v>
      </c>
    </row>
    <row r="325" spans="1:31" x14ac:dyDescent="0.2">
      <c r="A325" s="9" t="s">
        <v>588</v>
      </c>
      <c r="B325" s="4" t="s">
        <v>750</v>
      </c>
      <c r="C325" s="35">
        <v>-63.076205278642433</v>
      </c>
      <c r="D325" s="35">
        <v>-91.988675779952061</v>
      </c>
      <c r="E325" s="35">
        <v>-140.82577944330379</v>
      </c>
      <c r="F325" s="35">
        <v>-185.29265027196587</v>
      </c>
      <c r="G325" s="35">
        <v>-218.25489738968884</v>
      </c>
      <c r="H325" s="35">
        <v>-284.78013545493974</v>
      </c>
      <c r="I325" s="35">
        <v>-340.0056097036649</v>
      </c>
      <c r="J325" s="35">
        <v>-391.61189248441985</v>
      </c>
      <c r="K325" s="35">
        <v>-443.61227392915521</v>
      </c>
      <c r="L325" s="35">
        <v>-474.84894464867375</v>
      </c>
      <c r="M325" s="35">
        <v>-493.56506064492504</v>
      </c>
      <c r="N325" s="35">
        <v>-517.11089370527498</v>
      </c>
      <c r="O325" s="35">
        <v>-531.80345425896235</v>
      </c>
      <c r="P325" s="35">
        <v>-535.87086043055933</v>
      </c>
      <c r="Q325" s="35">
        <v>-540.29799879147492</v>
      </c>
      <c r="R325" s="35">
        <v>-547.3531682488607</v>
      </c>
      <c r="S325" s="35">
        <v>-554.82921544139231</v>
      </c>
      <c r="T325" s="35">
        <v>-570.55455550634895</v>
      </c>
      <c r="U325" s="35">
        <v>-572.17692090110438</v>
      </c>
      <c r="V325" s="35">
        <v>-584.91193135261904</v>
      </c>
      <c r="W325" s="35">
        <v>-587.51608444396697</v>
      </c>
      <c r="X325" s="35">
        <v>-596.73020493457989</v>
      </c>
      <c r="Y325" s="35">
        <v>-601.56940625304924</v>
      </c>
      <c r="Z325" s="35">
        <v>-607.28182845042909</v>
      </c>
      <c r="AA325" s="35">
        <v>-612.08030326483481</v>
      </c>
      <c r="AB325" s="35">
        <v>-620.37132685649249</v>
      </c>
      <c r="AC325" s="35">
        <v>-628.82570278225751</v>
      </c>
      <c r="AD325" s="35">
        <v>-637.29681562750079</v>
      </c>
      <c r="AE325" s="35">
        <v>-642.44062888047358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-246.25780100770459</v>
      </c>
      <c r="D327" s="35">
        <v>-344.18453005596876</v>
      </c>
      <c r="E327" s="35">
        <v>-462.1798688529002</v>
      </c>
      <c r="F327" s="35">
        <v>-556.17318383268969</v>
      </c>
      <c r="G327" s="35">
        <v>-683.4965919142852</v>
      </c>
      <c r="H327" s="35">
        <v>-807.92643132455999</v>
      </c>
      <c r="I327" s="35">
        <v>-915.81744550684687</v>
      </c>
      <c r="J327" s="35">
        <v>-1034.0919343132434</v>
      </c>
      <c r="K327" s="35">
        <v>-1175.7192257625231</v>
      </c>
      <c r="L327" s="35">
        <v>-1275.2106579628419</v>
      </c>
      <c r="M327" s="35">
        <v>-1368.037906222562</v>
      </c>
      <c r="N327" s="35">
        <v>-1459.6952558361265</v>
      </c>
      <c r="O327" s="35">
        <v>-1507.7773354198118</v>
      </c>
      <c r="P327" s="35">
        <v>-1550.0239721683693</v>
      </c>
      <c r="Q327" s="35">
        <v>-1588.3672696622837</v>
      </c>
      <c r="R327" s="35">
        <v>-1612.951165649737</v>
      </c>
      <c r="S327" s="35">
        <v>-1633.6261486718759</v>
      </c>
      <c r="T327" s="35">
        <v>-1663.6732100691893</v>
      </c>
      <c r="U327" s="35">
        <v>-1684.0340912711945</v>
      </c>
      <c r="V327" s="35">
        <v>-1701.5982470247957</v>
      </c>
      <c r="W327" s="35">
        <v>-1708.9012014321443</v>
      </c>
      <c r="X327" s="35">
        <v>-1723.9442981776374</v>
      </c>
      <c r="Y327" s="35">
        <v>-1740.3557408929867</v>
      </c>
      <c r="Z327" s="35">
        <v>-1756.4422827237759</v>
      </c>
      <c r="AA327" s="35">
        <v>-1769.5745256607192</v>
      </c>
      <c r="AB327" s="35">
        <v>-1789.7265088315144</v>
      </c>
      <c r="AC327" s="35">
        <v>-1810.7087426544203</v>
      </c>
      <c r="AD327" s="35">
        <v>-1836.1677112173013</v>
      </c>
      <c r="AE327" s="35">
        <v>-1848.105786642873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-153.89754114718113</v>
      </c>
      <c r="D328" s="21">
        <f t="shared" si="76"/>
        <v>-155.10797300529407</v>
      </c>
      <c r="E328" s="21">
        <f t="shared" si="76"/>
        <v>-156.39491142230798</v>
      </c>
      <c r="F328" s="21">
        <f t="shared" si="76"/>
        <v>-157.39685531846311</v>
      </c>
      <c r="G328" s="21">
        <f t="shared" si="76"/>
        <v>-158.66145988941318</v>
      </c>
      <c r="H328" s="21">
        <f t="shared" si="76"/>
        <v>-159.78589601734387</v>
      </c>
      <c r="I328" s="21">
        <f t="shared" si="76"/>
        <v>-160.74459493553442</v>
      </c>
      <c r="J328" s="21">
        <f t="shared" si="76"/>
        <v>-161.6947239090849</v>
      </c>
      <c r="K328" s="21">
        <f t="shared" si="76"/>
        <v>-162.58410838283268</v>
      </c>
      <c r="L328" s="21">
        <f t="shared" si="76"/>
        <v>-163.52794691230045</v>
      </c>
      <c r="M328" s="21">
        <f t="shared" si="76"/>
        <v>-164.36052559674522</v>
      </c>
      <c r="N328" s="21">
        <f t="shared" si="76"/>
        <v>-164.93393425704193</v>
      </c>
      <c r="O328" s="21">
        <f t="shared" si="76"/>
        <v>-165.70071059412953</v>
      </c>
      <c r="P328" s="21">
        <f t="shared" si="76"/>
        <v>-166.18105574548173</v>
      </c>
      <c r="Q328" s="21">
        <f t="shared" si="76"/>
        <v>-166.58312085972761</v>
      </c>
      <c r="R328" s="21">
        <f t="shared" si="76"/>
        <v>-166.74792123335226</v>
      </c>
      <c r="S328" s="21">
        <f t="shared" si="76"/>
        <v>-166.72441246356055</v>
      </c>
      <c r="T328" s="21">
        <f t="shared" si="76"/>
        <v>-166.67374886817259</v>
      </c>
      <c r="U328" s="21">
        <f t="shared" si="76"/>
        <v>-166.57491778172988</v>
      </c>
      <c r="V328" s="21">
        <f t="shared" si="76"/>
        <v>-166.55677383738239</v>
      </c>
      <c r="W328" s="21">
        <f t="shared" si="76"/>
        <v>-166.41886013411187</v>
      </c>
      <c r="X328" s="21">
        <f t="shared" si="76"/>
        <v>-166.22254653354881</v>
      </c>
      <c r="Y328" s="21">
        <f t="shared" si="76"/>
        <v>-166.03359317044087</v>
      </c>
      <c r="Z328" s="21">
        <f t="shared" si="76"/>
        <v>-165.73832280747035</v>
      </c>
      <c r="AA328" s="21">
        <f t="shared" si="76"/>
        <v>-165.52122745142228</v>
      </c>
      <c r="AB328" s="21">
        <f t="shared" si="76"/>
        <v>-165.1779381022026</v>
      </c>
      <c r="AC328" s="21">
        <f t="shared" si="76"/>
        <v>-164.79989158485742</v>
      </c>
      <c r="AD328" s="21">
        <f t="shared" si="76"/>
        <v>-164.37074634962204</v>
      </c>
      <c r="AE328" s="21">
        <f t="shared" si="76"/>
        <v>-164.00428548128983</v>
      </c>
    </row>
    <row r="329" spans="1:31" x14ac:dyDescent="0.2">
      <c r="A329" s="9" t="s">
        <v>760</v>
      </c>
      <c r="B329" s="4" t="s">
        <v>560</v>
      </c>
      <c r="C329" s="35">
        <v>-0.16735015667132763</v>
      </c>
      <c r="D329" s="35">
        <v>-0.16735015667132763</v>
      </c>
      <c r="E329" s="35">
        <v>-0.16735015667132763</v>
      </c>
      <c r="F329" s="35">
        <v>-0.1673501566713276</v>
      </c>
      <c r="G329" s="35">
        <v>-0.1673501566713276</v>
      </c>
      <c r="H329" s="35">
        <v>-0.1673501566713276</v>
      </c>
      <c r="I329" s="35">
        <v>-0.16735015667132763</v>
      </c>
      <c r="J329" s="35">
        <v>-0.16735015667132763</v>
      </c>
      <c r="K329" s="35">
        <v>-0.16735015667132763</v>
      </c>
      <c r="L329" s="35">
        <v>-0.16735015667132763</v>
      </c>
      <c r="M329" s="35">
        <v>-0.16735015667132763</v>
      </c>
      <c r="N329" s="35">
        <v>-0.1673501566713276</v>
      </c>
      <c r="O329" s="35">
        <v>-0.16735015667132763</v>
      </c>
      <c r="P329" s="35">
        <v>-0.1673501566713276</v>
      </c>
      <c r="Q329" s="35">
        <v>-0.1673501566713276</v>
      </c>
      <c r="R329" s="35">
        <v>-0.16735015667132763</v>
      </c>
      <c r="S329" s="35">
        <v>-0.16735015667132763</v>
      </c>
      <c r="T329" s="35">
        <v>-0.16735015667132763</v>
      </c>
      <c r="U329" s="35">
        <v>-0.16735015667132763</v>
      </c>
      <c r="V329" s="35">
        <v>-0.1673501566713276</v>
      </c>
      <c r="W329" s="35">
        <v>-0.1673501566713276</v>
      </c>
      <c r="X329" s="35">
        <v>-0.16735015667132763</v>
      </c>
      <c r="Y329" s="35">
        <v>-0.16734996900542179</v>
      </c>
      <c r="Z329" s="35">
        <v>-0.16734996900542176</v>
      </c>
      <c r="AA329" s="35">
        <v>-0.16734996900542176</v>
      </c>
      <c r="AB329" s="35">
        <v>-0.16734996900542179</v>
      </c>
      <c r="AC329" s="35">
        <v>-0.16648342286321899</v>
      </c>
      <c r="AD329" s="35">
        <v>-0.1664834228632221</v>
      </c>
      <c r="AE329" s="35">
        <v>-0.1664834228632221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-16.396773769267273</v>
      </c>
      <c r="D334" s="35">
        <v>-16.403983302729131</v>
      </c>
      <c r="E334" s="35">
        <v>-16.438106301522421</v>
      </c>
      <c r="F334" s="35">
        <v>-16.474055073822932</v>
      </c>
      <c r="G334" s="35">
        <v>-16.513651777283691</v>
      </c>
      <c r="H334" s="35">
        <v>-16.520284449163089</v>
      </c>
      <c r="I334" s="35">
        <v>-16.522887737474328</v>
      </c>
      <c r="J334" s="35">
        <v>-16.549420723076821</v>
      </c>
      <c r="K334" s="35">
        <v>-16.609743664168679</v>
      </c>
      <c r="L334" s="35">
        <v>-16.62870685512317</v>
      </c>
      <c r="M334" s="35">
        <v>-16.608648217133343</v>
      </c>
      <c r="N334" s="35">
        <v>-16.585252577194659</v>
      </c>
      <c r="O334" s="35">
        <v>-16.55866536127364</v>
      </c>
      <c r="P334" s="35">
        <v>-16.509135918902047</v>
      </c>
      <c r="Q334" s="35">
        <v>-16.459339330931829</v>
      </c>
      <c r="R334" s="35">
        <v>-16.381658254350192</v>
      </c>
      <c r="S334" s="35">
        <v>-16.295241784859069</v>
      </c>
      <c r="T334" s="35">
        <v>-16.235471833834701</v>
      </c>
      <c r="U334" s="35">
        <v>-16.170848168956159</v>
      </c>
      <c r="V334" s="35">
        <v>-16.123975603933221</v>
      </c>
      <c r="W334" s="35">
        <v>-16.036373493796184</v>
      </c>
      <c r="X334" s="35">
        <v>-15.993325187849445</v>
      </c>
      <c r="Y334" s="35">
        <v>-15.935713261831989</v>
      </c>
      <c r="Z334" s="35">
        <v>-15.860715880125618</v>
      </c>
      <c r="AA334" s="35">
        <v>-15.796609191050704</v>
      </c>
      <c r="AB334" s="35">
        <v>-15.716574074141395</v>
      </c>
      <c r="AC334" s="35">
        <v>-15.639346478539792</v>
      </c>
      <c r="AD334" s="35">
        <v>-15.549599079984802</v>
      </c>
      <c r="AE334" s="35">
        <v>-15.468648162346353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-52.450467544401434</v>
      </c>
      <c r="D338" s="35">
        <v>-52.944956411871239</v>
      </c>
      <c r="E338" s="35">
        <v>-53.438797707897507</v>
      </c>
      <c r="F338" s="35">
        <v>-53.856932845615596</v>
      </c>
      <c r="G338" s="35">
        <v>-54.383072761178362</v>
      </c>
      <c r="H338" s="35">
        <v>-54.896962158291416</v>
      </c>
      <c r="I338" s="35">
        <v>-55.358103857058872</v>
      </c>
      <c r="J338" s="35">
        <v>-55.849158266565382</v>
      </c>
      <c r="K338" s="35">
        <v>-56.437990255200106</v>
      </c>
      <c r="L338" s="35">
        <v>-57.017304595898537</v>
      </c>
      <c r="M338" s="35">
        <v>-57.640395895157425</v>
      </c>
      <c r="N338" s="35">
        <v>-58.120141801034436</v>
      </c>
      <c r="O338" s="35">
        <v>-58.910188596620088</v>
      </c>
      <c r="P338" s="35">
        <v>-59.525599766247481</v>
      </c>
      <c r="Q338" s="35">
        <v>-60.085050944616356</v>
      </c>
      <c r="R338" s="35">
        <v>-60.462153938488264</v>
      </c>
      <c r="S338" s="35">
        <v>-60.6706962982798</v>
      </c>
      <c r="T338" s="35">
        <v>-60.810111302883833</v>
      </c>
      <c r="U338" s="35">
        <v>-60.917007894106199</v>
      </c>
      <c r="V338" s="35">
        <v>-61.120006089419796</v>
      </c>
      <c r="W338" s="35">
        <v>-61.181583508497489</v>
      </c>
      <c r="X338" s="35">
        <v>-61.195772823234108</v>
      </c>
      <c r="Y338" s="35">
        <v>-61.205186119049152</v>
      </c>
      <c r="Z338" s="35">
        <v>-61.146337611873228</v>
      </c>
      <c r="AA338" s="35">
        <v>-61.140629944671225</v>
      </c>
      <c r="AB338" s="35">
        <v>-61.014671982647918</v>
      </c>
      <c r="AC338" s="35">
        <v>-60.870829265388814</v>
      </c>
      <c r="AD338" s="35">
        <v>-60.739747131000385</v>
      </c>
      <c r="AE338" s="35">
        <v>-60.648381606276786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-84.882949676841079</v>
      </c>
      <c r="D340" s="35">
        <v>-85.591683134022375</v>
      </c>
      <c r="E340" s="35">
        <v>-86.350657256216721</v>
      </c>
      <c r="F340" s="35">
        <v>-86.898517242353236</v>
      </c>
      <c r="G340" s="35">
        <v>-87.597385194279795</v>
      </c>
      <c r="H340" s="35">
        <v>-88.201299253218025</v>
      </c>
      <c r="I340" s="35">
        <v>-88.69625318432989</v>
      </c>
      <c r="J340" s="35">
        <v>-89.128794762771363</v>
      </c>
      <c r="K340" s="35">
        <v>-89.369024306792568</v>
      </c>
      <c r="L340" s="35">
        <v>-89.714585304607411</v>
      </c>
      <c r="M340" s="35">
        <v>-89.94413132778314</v>
      </c>
      <c r="N340" s="35">
        <v>-90.061189722141492</v>
      </c>
      <c r="O340" s="35">
        <v>-90.064506479564457</v>
      </c>
      <c r="P340" s="35">
        <v>-89.978969903660882</v>
      </c>
      <c r="Q340" s="35">
        <v>-89.871380427508115</v>
      </c>
      <c r="R340" s="35">
        <v>-89.736758883842469</v>
      </c>
      <c r="S340" s="35">
        <v>-89.591124223750342</v>
      </c>
      <c r="T340" s="35">
        <v>-89.460815574782742</v>
      </c>
      <c r="U340" s="35">
        <v>-89.319711561996201</v>
      </c>
      <c r="V340" s="35">
        <v>-89.145441987358055</v>
      </c>
      <c r="W340" s="35">
        <v>-89.033552975146847</v>
      </c>
      <c r="X340" s="35">
        <v>-88.866098365793931</v>
      </c>
      <c r="Y340" s="35">
        <v>-88.725343820554301</v>
      </c>
      <c r="Z340" s="35">
        <v>-88.563919346466108</v>
      </c>
      <c r="AA340" s="35">
        <v>-88.416638346694924</v>
      </c>
      <c r="AB340" s="35">
        <v>-88.279342076407872</v>
      </c>
      <c r="AC340" s="35">
        <v>-88.123232418065598</v>
      </c>
      <c r="AD340" s="35">
        <v>-87.914916715773614</v>
      </c>
      <c r="AE340" s="35">
        <v>-87.720772289803463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-128.08889667330743</v>
      </c>
      <c r="D341" s="21">
        <f t="shared" si="77"/>
        <v>-162.17828300421886</v>
      </c>
      <c r="E341" s="21">
        <f t="shared" si="77"/>
        <v>-199.90925107396706</v>
      </c>
      <c r="F341" s="21">
        <f t="shared" si="77"/>
        <v>-236.75413333343141</v>
      </c>
      <c r="G341" s="21">
        <f t="shared" si="77"/>
        <v>-305.09213403523705</v>
      </c>
      <c r="H341" s="21">
        <f t="shared" si="77"/>
        <v>-413.27347007690076</v>
      </c>
      <c r="I341" s="21">
        <f t="shared" si="77"/>
        <v>-554.67296488129364</v>
      </c>
      <c r="J341" s="21">
        <f t="shared" si="77"/>
        <v>-676.87948340932996</v>
      </c>
      <c r="K341" s="21">
        <f t="shared" si="77"/>
        <v>-778.36105024306403</v>
      </c>
      <c r="L341" s="21">
        <f t="shared" si="77"/>
        <v>-846.86186203893885</v>
      </c>
      <c r="M341" s="21">
        <f t="shared" si="77"/>
        <v>-1015.8649665688101</v>
      </c>
      <c r="N341" s="21">
        <f t="shared" si="77"/>
        <v>-1151.97210542265</v>
      </c>
      <c r="O341" s="21">
        <f t="shared" si="77"/>
        <v>-1518.5856550402029</v>
      </c>
      <c r="P341" s="21">
        <f t="shared" si="77"/>
        <v>-1508.6803904462254</v>
      </c>
      <c r="Q341" s="21">
        <f t="shared" si="77"/>
        <v>-1666.6854708276373</v>
      </c>
      <c r="R341" s="21">
        <f t="shared" si="77"/>
        <v>-1364.327202159172</v>
      </c>
      <c r="S341" s="21">
        <f t="shared" si="77"/>
        <v>-1507.8437193966784</v>
      </c>
      <c r="T341" s="21">
        <f t="shared" si="77"/>
        <v>-1654.3632105281997</v>
      </c>
      <c r="U341" s="21">
        <f t="shared" si="77"/>
        <v>-1816.1836909303861</v>
      </c>
      <c r="V341" s="21">
        <f t="shared" si="77"/>
        <v>-1993.2527662935274</v>
      </c>
      <c r="W341" s="21">
        <f t="shared" si="77"/>
        <v>-2235.0717402908163</v>
      </c>
      <c r="X341" s="21">
        <f t="shared" si="77"/>
        <v>-2579.1606470894521</v>
      </c>
      <c r="Y341" s="21">
        <f t="shared" si="77"/>
        <v>-2957.3986929573248</v>
      </c>
      <c r="Z341" s="21">
        <f t="shared" si="77"/>
        <v>-3219.9583413788337</v>
      </c>
      <c r="AA341" s="21">
        <f t="shared" si="77"/>
        <v>-3646.018145229923</v>
      </c>
      <c r="AB341" s="21">
        <f t="shared" si="77"/>
        <v>-3739.891281023838</v>
      </c>
      <c r="AC341" s="21">
        <f t="shared" si="77"/>
        <v>-3885.0313068226628</v>
      </c>
      <c r="AD341" s="21">
        <f t="shared" si="77"/>
        <v>-4031.189457856643</v>
      </c>
      <c r="AE341" s="21">
        <f t="shared" si="77"/>
        <v>-4241.8523824184786</v>
      </c>
    </row>
    <row r="342" spans="1:31" x14ac:dyDescent="0.2">
      <c r="A342" s="9" t="s">
        <v>593</v>
      </c>
      <c r="B342" s="4" t="s">
        <v>594</v>
      </c>
      <c r="C342" s="35">
        <v>-114.74872017243268</v>
      </c>
      <c r="D342" s="35">
        <v>-148.83810650334411</v>
      </c>
      <c r="E342" s="35">
        <v>-186.56907457309231</v>
      </c>
      <c r="F342" s="35">
        <v>-223.41395683255666</v>
      </c>
      <c r="G342" s="35">
        <v>-291.7519575343623</v>
      </c>
      <c r="H342" s="35">
        <v>-384.55170974733221</v>
      </c>
      <c r="I342" s="35">
        <v>-505.84655191708691</v>
      </c>
      <c r="J342" s="35">
        <v>-610.67733930765723</v>
      </c>
      <c r="K342" s="35">
        <v>-697.72991788486684</v>
      </c>
      <c r="L342" s="35">
        <v>-756.49105537531432</v>
      </c>
      <c r="M342" s="35">
        <v>-871.42589127495842</v>
      </c>
      <c r="N342" s="35">
        <v>-1009.4411880172702</v>
      </c>
      <c r="O342" s="35">
        <v>-1344.0412084055436</v>
      </c>
      <c r="P342" s="35">
        <v>-1411.9911454918654</v>
      </c>
      <c r="Q342" s="35">
        <v>-1554.5791738494202</v>
      </c>
      <c r="R342" s="35">
        <v>-1249.0822397226464</v>
      </c>
      <c r="S342" s="35">
        <v>-1360.6440703917299</v>
      </c>
      <c r="T342" s="35">
        <v>-1485.2403229547301</v>
      </c>
      <c r="U342" s="35">
        <v>-1634.089147402314</v>
      </c>
      <c r="V342" s="35">
        <v>-1764.6043095794371</v>
      </c>
      <c r="W342" s="35">
        <v>-1917.8121865948228</v>
      </c>
      <c r="X342" s="35">
        <v>-2109.5250279591241</v>
      </c>
      <c r="Y342" s="35">
        <v>-2284.6136394324944</v>
      </c>
      <c r="Z342" s="35">
        <v>-2271.8783682049957</v>
      </c>
      <c r="AA342" s="35">
        <v>-2406.7504921522132</v>
      </c>
      <c r="AB342" s="35">
        <v>-2365.9658423417077</v>
      </c>
      <c r="AC342" s="35">
        <v>-2325.5771414782885</v>
      </c>
      <c r="AD342" s="35">
        <v>-2296.0577544265566</v>
      </c>
      <c r="AE342" s="35">
        <v>-2229.5518561989288</v>
      </c>
    </row>
    <row r="343" spans="1:31" x14ac:dyDescent="0.2">
      <c r="A343" s="9" t="s">
        <v>595</v>
      </c>
      <c r="B343" s="4" t="s">
        <v>596</v>
      </c>
      <c r="C343" s="35">
        <v>-2.483936208657568</v>
      </c>
      <c r="D343" s="35">
        <v>-2.483936208657568</v>
      </c>
      <c r="E343" s="35">
        <v>-2.483936208657568</v>
      </c>
      <c r="F343" s="35">
        <v>-2.483936208657568</v>
      </c>
      <c r="G343" s="35">
        <v>-2.483936208657568</v>
      </c>
      <c r="H343" s="35">
        <v>-10.353138046467086</v>
      </c>
      <c r="I343" s="35">
        <v>-20.638656834583472</v>
      </c>
      <c r="J343" s="35">
        <v>-29.528062303034634</v>
      </c>
      <c r="K343" s="35">
        <v>-36.909917264820898</v>
      </c>
      <c r="L343" s="35">
        <v>-41.892724223943041</v>
      </c>
      <c r="M343" s="35">
        <v>-73.894876458272108</v>
      </c>
      <c r="N343" s="35">
        <v>-65.659604081898436</v>
      </c>
      <c r="O343" s="35">
        <v>-90.810571069201899</v>
      </c>
      <c r="P343" s="35">
        <v>-6.551069438915964</v>
      </c>
      <c r="Q343" s="35">
        <v>-12.749388984967171</v>
      </c>
      <c r="R343" s="35">
        <v>-19.753994000423464</v>
      </c>
      <c r="S343" s="35">
        <v>-40.389862733008826</v>
      </c>
      <c r="T343" s="35">
        <v>-50.569216784247502</v>
      </c>
      <c r="U343" s="35">
        <v>-65.334319442727434</v>
      </c>
      <c r="V343" s="35">
        <v>-109.68002026000472</v>
      </c>
      <c r="W343" s="35">
        <v>-193.48331623629147</v>
      </c>
      <c r="X343" s="35">
        <v>-293.59375350851241</v>
      </c>
      <c r="Y343" s="35">
        <v>-405.85513909266024</v>
      </c>
      <c r="Z343" s="35">
        <v>-473.93610976993887</v>
      </c>
      <c r="AA343" s="35">
        <v>-526.08903928959433</v>
      </c>
      <c r="AB343" s="35">
        <v>-549.24749731847351</v>
      </c>
      <c r="AC343" s="35">
        <v>-477.16517154834077</v>
      </c>
      <c r="AD343" s="35">
        <v>-391.80145589400672</v>
      </c>
      <c r="AE343" s="35">
        <v>-440.27268767149894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-49.347145095701109</v>
      </c>
      <c r="Y344" s="35">
        <v>-143.16888776318265</v>
      </c>
      <c r="Z344" s="35">
        <v>-347.5302516715966</v>
      </c>
      <c r="AA344" s="35">
        <v>-581.44613659578783</v>
      </c>
      <c r="AB344" s="35">
        <v>-694.92608823908517</v>
      </c>
      <c r="AC344" s="35">
        <v>-944.33331391174011</v>
      </c>
      <c r="AD344" s="35">
        <v>-1187.8598787796627</v>
      </c>
      <c r="AE344" s="35">
        <v>-1406.0323946351887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-10.029471357427072</v>
      </c>
      <c r="D346" s="35">
        <v>-10.029471357427072</v>
      </c>
      <c r="E346" s="35">
        <v>-10.029471357427072</v>
      </c>
      <c r="F346" s="35">
        <v>-10.029471357427072</v>
      </c>
      <c r="G346" s="35">
        <v>-10.029471357427072</v>
      </c>
      <c r="H346" s="35">
        <v>-15.553903722156177</v>
      </c>
      <c r="I346" s="35">
        <v>-22.774668172254053</v>
      </c>
      <c r="J346" s="35">
        <v>-29.015316243721227</v>
      </c>
      <c r="K346" s="35">
        <v>-34.197615453113364</v>
      </c>
      <c r="L346" s="35">
        <v>-37.69570593287601</v>
      </c>
      <c r="M346" s="35">
        <v>-51.876575986691719</v>
      </c>
      <c r="N346" s="35">
        <v>-55.867081831821849</v>
      </c>
      <c r="O346" s="35">
        <v>-59.192503369430305</v>
      </c>
      <c r="P346" s="35">
        <v>-59.192503369430305</v>
      </c>
      <c r="Q346" s="35">
        <v>-60.855214138234523</v>
      </c>
      <c r="R346" s="35">
        <v>-70.106536855861208</v>
      </c>
      <c r="S346" s="35">
        <v>-74.828635439265199</v>
      </c>
      <c r="T346" s="35">
        <v>-73.305592375040547</v>
      </c>
      <c r="U346" s="35">
        <v>-73.884215722584401</v>
      </c>
      <c r="V346" s="35">
        <v>-73.98397836871267</v>
      </c>
      <c r="W346" s="35">
        <v>-75.440513002185156</v>
      </c>
      <c r="X346" s="35">
        <v>-78.021040115369317</v>
      </c>
      <c r="Y346" s="35">
        <v>-75.02571213416914</v>
      </c>
      <c r="Z346" s="35">
        <v>-75.02571213416914</v>
      </c>
      <c r="AA346" s="35">
        <v>-75.02571213416914</v>
      </c>
      <c r="AB346" s="35">
        <v>-75.02571213416914</v>
      </c>
      <c r="AC346" s="35">
        <v>-75.02571213416914</v>
      </c>
      <c r="AD346" s="35">
        <v>-77.762552947842238</v>
      </c>
      <c r="AE346" s="35">
        <v>-77.676283462302521</v>
      </c>
    </row>
    <row r="347" spans="1:31" x14ac:dyDescent="0.2">
      <c r="A347" s="9" t="s">
        <v>603</v>
      </c>
      <c r="B347" s="4" t="s">
        <v>604</v>
      </c>
      <c r="C347" s="35">
        <v>-0.37618068830890239</v>
      </c>
      <c r="D347" s="35">
        <v>-0.37618068830890239</v>
      </c>
      <c r="E347" s="35">
        <v>-0.37618068830890239</v>
      </c>
      <c r="F347" s="35">
        <v>-0.37618068830890239</v>
      </c>
      <c r="G347" s="35">
        <v>-0.37618068830890239</v>
      </c>
      <c r="H347" s="35">
        <v>-0.77225587573596999</v>
      </c>
      <c r="I347" s="35">
        <v>-1.2899499018586795</v>
      </c>
      <c r="J347" s="35">
        <v>-1.7373743051971675</v>
      </c>
      <c r="K347" s="35">
        <v>-2.1089201935617217</v>
      </c>
      <c r="L347" s="35">
        <v>-2.3597164294346817</v>
      </c>
      <c r="M347" s="35">
        <v>-3.7193005906247425</v>
      </c>
      <c r="N347" s="35">
        <v>-3.5067691283033287</v>
      </c>
      <c r="O347" s="35">
        <v>-3.6130348594640354</v>
      </c>
      <c r="P347" s="35">
        <v>-3.6130348594640354</v>
      </c>
      <c r="Q347" s="35">
        <v>-3.5067691283033291</v>
      </c>
      <c r="R347" s="35">
        <v>-3.4366337457372618</v>
      </c>
      <c r="S347" s="35">
        <v>-3.4366337457372618</v>
      </c>
      <c r="T347" s="35">
        <v>-3.835130237589913</v>
      </c>
      <c r="U347" s="35">
        <v>-3.6725436689140314</v>
      </c>
      <c r="V347" s="35">
        <v>-3.692734157834566</v>
      </c>
      <c r="W347" s="35">
        <v>-3.7469296807265273</v>
      </c>
      <c r="X347" s="35">
        <v>-3.8893257604818743</v>
      </c>
      <c r="Y347" s="35">
        <v>-3.9509598845550835</v>
      </c>
      <c r="Z347" s="35">
        <v>-4.0359724694836494</v>
      </c>
      <c r="AA347" s="35">
        <v>-4.0359724694836494</v>
      </c>
      <c r="AB347" s="35">
        <v>-3.1726916047626847</v>
      </c>
      <c r="AC347" s="35">
        <v>-5.0804538769075682</v>
      </c>
      <c r="AD347" s="35">
        <v>-5.3915020734529291</v>
      </c>
      <c r="AE347" s="35">
        <v>-5.3915020734529291</v>
      </c>
    </row>
    <row r="348" spans="1:31" x14ac:dyDescent="0.2">
      <c r="A348" s="9" t="s">
        <v>605</v>
      </c>
      <c r="B348" s="4" t="s">
        <v>421</v>
      </c>
      <c r="C348" s="35">
        <v>-0.45058824648119133</v>
      </c>
      <c r="D348" s="35">
        <v>-0.45058824648119133</v>
      </c>
      <c r="E348" s="35">
        <v>-0.45058824648119133</v>
      </c>
      <c r="F348" s="35">
        <v>-0.45058824648119133</v>
      </c>
      <c r="G348" s="35">
        <v>-0.45058824648118584</v>
      </c>
      <c r="H348" s="35">
        <v>-2.042462685209284</v>
      </c>
      <c r="I348" s="35">
        <v>-4.1231380555105988</v>
      </c>
      <c r="J348" s="35">
        <v>-5.9213912497197061</v>
      </c>
      <c r="K348" s="35">
        <v>-7.4146794467011317</v>
      </c>
      <c r="L348" s="35">
        <v>-8.4226600773709066</v>
      </c>
      <c r="M348" s="35">
        <v>-14.948322258263218</v>
      </c>
      <c r="N348" s="35">
        <v>-17.497462363356071</v>
      </c>
      <c r="O348" s="35">
        <v>-20.928337336563139</v>
      </c>
      <c r="P348" s="35">
        <v>-27.332637286549669</v>
      </c>
      <c r="Q348" s="35">
        <v>-34.994924726712135</v>
      </c>
      <c r="R348" s="35">
        <v>-21.94779783450381</v>
      </c>
      <c r="S348" s="35">
        <v>-28.544517086937265</v>
      </c>
      <c r="T348" s="35">
        <v>-41.412948176591513</v>
      </c>
      <c r="U348" s="35">
        <v>-39.203464693846158</v>
      </c>
      <c r="V348" s="35">
        <v>-41.291723927538179</v>
      </c>
      <c r="W348" s="35">
        <v>-44.588794776790181</v>
      </c>
      <c r="X348" s="35">
        <v>-44.784354650262991</v>
      </c>
      <c r="Y348" s="35">
        <v>-44.784354650262991</v>
      </c>
      <c r="Z348" s="35">
        <v>-47.551927128650028</v>
      </c>
      <c r="AA348" s="35">
        <v>-52.670792588674978</v>
      </c>
      <c r="AB348" s="35">
        <v>-51.553449385639468</v>
      </c>
      <c r="AC348" s="35">
        <v>-57.849513873216722</v>
      </c>
      <c r="AD348" s="35">
        <v>-72.316313735121739</v>
      </c>
      <c r="AE348" s="35">
        <v>-82.927658377105857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-621.4014285393456</v>
      </c>
      <c r="D364" s="21">
        <f t="shared" si="83"/>
        <v>-713.27084445144362</v>
      </c>
      <c r="E364" s="21">
        <f t="shared" si="83"/>
        <v>-815.80461718087395</v>
      </c>
      <c r="F364" s="21">
        <f t="shared" si="83"/>
        <v>-882.74895028967774</v>
      </c>
      <c r="G364" s="21">
        <f t="shared" si="83"/>
        <v>-993.51723753389342</v>
      </c>
      <c r="H364" s="21">
        <f t="shared" si="83"/>
        <v>-1007.8387388522402</v>
      </c>
      <c r="I364" s="21">
        <f t="shared" si="83"/>
        <v>-1032.4692517617518</v>
      </c>
      <c r="J364" s="21">
        <f t="shared" si="83"/>
        <v>-1102.2164997220059</v>
      </c>
      <c r="K364" s="21">
        <f t="shared" si="83"/>
        <v>-1164.1228822153244</v>
      </c>
      <c r="L364" s="21">
        <f t="shared" si="83"/>
        <v>-1122.3576382707961</v>
      </c>
      <c r="M364" s="21">
        <f t="shared" si="83"/>
        <v>-1143.7693947163962</v>
      </c>
      <c r="N364" s="21">
        <f t="shared" si="83"/>
        <v>-1149.6111534946692</v>
      </c>
      <c r="O364" s="21">
        <f t="shared" si="83"/>
        <v>-1086.724666976055</v>
      </c>
      <c r="P364" s="21">
        <f t="shared" si="83"/>
        <v>-976.91955191644797</v>
      </c>
      <c r="Q364" s="21">
        <f t="shared" si="83"/>
        <v>-1156.233507698043</v>
      </c>
      <c r="R364" s="21">
        <f t="shared" si="83"/>
        <v>-1264.7221746870321</v>
      </c>
      <c r="S364" s="21">
        <f t="shared" si="83"/>
        <v>-1331.6447267488729</v>
      </c>
      <c r="T364" s="21">
        <f t="shared" si="83"/>
        <v>-1407.9910759121242</v>
      </c>
      <c r="U364" s="21">
        <f t="shared" si="83"/>
        <v>-1385.2292056868291</v>
      </c>
      <c r="V364" s="21">
        <f t="shared" si="83"/>
        <v>-1358.5690706322134</v>
      </c>
      <c r="W364" s="21">
        <f t="shared" si="83"/>
        <v>-1368.1889946525666</v>
      </c>
      <c r="X364" s="21">
        <f t="shared" si="83"/>
        <v>-1307.9941644947457</v>
      </c>
      <c r="Y364" s="21">
        <f t="shared" si="83"/>
        <v>-1205.3411212792257</v>
      </c>
      <c r="Z364" s="21">
        <f t="shared" si="83"/>
        <v>-1147.2735816934428</v>
      </c>
      <c r="AA364" s="21">
        <f t="shared" si="83"/>
        <v>-1047.1421650459577</v>
      </c>
      <c r="AB364" s="21">
        <f t="shared" si="83"/>
        <v>-998.97459899253863</v>
      </c>
      <c r="AC364" s="21">
        <f t="shared" si="83"/>
        <v>-978.09257432775212</v>
      </c>
      <c r="AD364" s="21">
        <f t="shared" si="83"/>
        <v>-917.96158053907925</v>
      </c>
      <c r="AE364" s="21">
        <f t="shared" si="83"/>
        <v>-861.62799234949875</v>
      </c>
    </row>
    <row r="365" spans="1:31" x14ac:dyDescent="0.2">
      <c r="A365" s="9" t="s">
        <v>632</v>
      </c>
      <c r="B365" s="4" t="s">
        <v>633</v>
      </c>
      <c r="C365" s="35">
        <v>-0.51928045339936502</v>
      </c>
      <c r="D365" s="35">
        <v>-1.03856090679873</v>
      </c>
      <c r="E365" s="35">
        <v>-1.5578413601980956</v>
      </c>
      <c r="F365" s="35">
        <v>-2.0771218135974601</v>
      </c>
      <c r="G365" s="35">
        <v>-2.5964022669968259</v>
      </c>
      <c r="H365" s="35">
        <v>-3.1156827203961912</v>
      </c>
      <c r="I365" s="35">
        <v>-3.6349631737955548</v>
      </c>
      <c r="J365" s="35">
        <v>-4.1542436271949237</v>
      </c>
      <c r="K365" s="35">
        <v>-4.6735240805942873</v>
      </c>
      <c r="L365" s="35">
        <v>-5.1928045339936517</v>
      </c>
      <c r="M365" s="35">
        <v>-5.712084987393018</v>
      </c>
      <c r="N365" s="35">
        <v>-6.2313654407923842</v>
      </c>
      <c r="O365" s="35">
        <v>-6.6445399556241256</v>
      </c>
      <c r="P365" s="35">
        <v>-7.0577144704558723</v>
      </c>
      <c r="Q365" s="35">
        <v>-7.4708889852876146</v>
      </c>
      <c r="R365" s="35">
        <v>-7.8840635001193613</v>
      </c>
      <c r="S365" s="35">
        <v>-8.2972380149511089</v>
      </c>
      <c r="T365" s="35">
        <v>-8.7104125297828556</v>
      </c>
      <c r="U365" s="35">
        <v>-8.9787409298818996</v>
      </c>
      <c r="V365" s="35">
        <v>-9.2470693299809508</v>
      </c>
      <c r="W365" s="35">
        <v>-8.9961172766806321</v>
      </c>
      <c r="X365" s="35">
        <v>-8.7451652233803152</v>
      </c>
      <c r="Y365" s="35">
        <v>-8.4942131700800019</v>
      </c>
      <c r="Z365" s="35">
        <v>-8.2432611167796814</v>
      </c>
      <c r="AA365" s="35">
        <v>-7.7244993602996859</v>
      </c>
      <c r="AB365" s="35">
        <v>-7.2057376038196814</v>
      </c>
      <c r="AC365" s="35">
        <v>-6.6869758473396868</v>
      </c>
      <c r="AD365" s="35">
        <v>-6.1676953939403214</v>
      </c>
      <c r="AE365" s="35">
        <v>-5.6484149405409525</v>
      </c>
    </row>
    <row r="366" spans="1:31" x14ac:dyDescent="0.2">
      <c r="A366" s="9" t="s">
        <v>634</v>
      </c>
      <c r="B366" s="4" t="s">
        <v>635</v>
      </c>
      <c r="C366" s="35">
        <v>-620.88214808594626</v>
      </c>
      <c r="D366" s="35">
        <v>-712.23228354464493</v>
      </c>
      <c r="E366" s="35">
        <v>-814.24677582067591</v>
      </c>
      <c r="F366" s="35">
        <v>-880.67182847608024</v>
      </c>
      <c r="G366" s="35">
        <v>-990.92083526689657</v>
      </c>
      <c r="H366" s="35">
        <v>-1004.723056131844</v>
      </c>
      <c r="I366" s="35">
        <v>-1028.8342885879563</v>
      </c>
      <c r="J366" s="35">
        <v>-1098.0622560948109</v>
      </c>
      <c r="K366" s="35">
        <v>-1159.4493581347301</v>
      </c>
      <c r="L366" s="35">
        <v>-1117.1648337368024</v>
      </c>
      <c r="M366" s="35">
        <v>-1138.0573097290032</v>
      </c>
      <c r="N366" s="35">
        <v>-1143.3797880538768</v>
      </c>
      <c r="O366" s="35">
        <v>-1080.0801270204308</v>
      </c>
      <c r="P366" s="35">
        <v>-969.86183744599214</v>
      </c>
      <c r="Q366" s="35">
        <v>-1148.7626187127555</v>
      </c>
      <c r="R366" s="35">
        <v>-1256.8381111869128</v>
      </c>
      <c r="S366" s="35">
        <v>-1323.3474887339219</v>
      </c>
      <c r="T366" s="35">
        <v>-1399.2806633823413</v>
      </c>
      <c r="U366" s="35">
        <v>-1376.2504647569472</v>
      </c>
      <c r="V366" s="35">
        <v>-1349.3220013022324</v>
      </c>
      <c r="W366" s="35">
        <v>-1359.1928773758859</v>
      </c>
      <c r="X366" s="35">
        <v>-1299.2489992713654</v>
      </c>
      <c r="Y366" s="35">
        <v>-1196.8469081091457</v>
      </c>
      <c r="Z366" s="35">
        <v>-1139.0303205766631</v>
      </c>
      <c r="AA366" s="35">
        <v>-1039.417665685658</v>
      </c>
      <c r="AB366" s="35">
        <v>-991.76886138871896</v>
      </c>
      <c r="AC366" s="35">
        <v>-971.40559848041244</v>
      </c>
      <c r="AD366" s="35">
        <v>-911.79388514513892</v>
      </c>
      <c r="AE366" s="35">
        <v>-855.97957740895777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-1492.5416244580686</v>
      </c>
      <c r="D367" s="21">
        <f t="shared" si="84"/>
        <v>-1713.2700614355217</v>
      </c>
      <c r="E367" s="21">
        <f t="shared" si="84"/>
        <v>-1959.5318755574242</v>
      </c>
      <c r="F367" s="21">
        <f t="shared" si="84"/>
        <v>-2120.1935275125334</v>
      </c>
      <c r="G367" s="21">
        <f t="shared" si="84"/>
        <v>-2386.0819401322724</v>
      </c>
      <c r="H367" s="21">
        <f t="shared" si="84"/>
        <v>-2420.5464764433914</v>
      </c>
      <c r="I367" s="21">
        <f t="shared" si="84"/>
        <v>-2479.6635978282725</v>
      </c>
      <c r="J367" s="21">
        <f t="shared" si="84"/>
        <v>-2647.1618482394533</v>
      </c>
      <c r="K367" s="21">
        <f t="shared" si="84"/>
        <v>-2795.7285992738484</v>
      </c>
      <c r="L367" s="21">
        <f t="shared" si="84"/>
        <v>-2695.6781721112347</v>
      </c>
      <c r="M367" s="21">
        <f t="shared" si="84"/>
        <v>-2747.0772534581856</v>
      </c>
      <c r="N367" s="21">
        <f t="shared" si="84"/>
        <v>-2761.1595405111079</v>
      </c>
      <c r="O367" s="21">
        <f t="shared" si="84"/>
        <v>-2619.9303362360838</v>
      </c>
      <c r="P367" s="21">
        <f t="shared" si="84"/>
        <v>-2363.091265021671</v>
      </c>
      <c r="Q367" s="21">
        <f t="shared" si="84"/>
        <v>-2804.2139863914531</v>
      </c>
      <c r="R367" s="21">
        <f t="shared" si="84"/>
        <v>-3075.3416453099303</v>
      </c>
      <c r="S367" s="21">
        <f t="shared" si="84"/>
        <v>-3245.3182387080756</v>
      </c>
      <c r="T367" s="21">
        <f t="shared" si="84"/>
        <v>-3438.4980592653674</v>
      </c>
      <c r="U367" s="21">
        <f t="shared" si="84"/>
        <v>-3406.3910659020412</v>
      </c>
      <c r="V367" s="21">
        <f t="shared" si="84"/>
        <v>-3362.355302610159</v>
      </c>
      <c r="W367" s="21">
        <f t="shared" si="84"/>
        <v>-3412.6697583279688</v>
      </c>
      <c r="X367" s="21">
        <f t="shared" si="84"/>
        <v>-3289.3786746342557</v>
      </c>
      <c r="Y367" s="21">
        <f t="shared" si="84"/>
        <v>-3056.9048128279137</v>
      </c>
      <c r="Z367" s="21">
        <f t="shared" si="84"/>
        <v>-2935.7153481802065</v>
      </c>
      <c r="AA367" s="21">
        <f t="shared" si="84"/>
        <v>-2705.6858070686758</v>
      </c>
      <c r="AB367" s="21">
        <f t="shared" si="84"/>
        <v>-2609.5717979741162</v>
      </c>
      <c r="AC367" s="21">
        <f t="shared" si="84"/>
        <v>-2586.695615683393</v>
      </c>
      <c r="AD367" s="21">
        <f t="shared" si="84"/>
        <v>-2436.6705182163651</v>
      </c>
      <c r="AE367" s="21">
        <f t="shared" si="84"/>
        <v>-2296.9173781582376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-44.759861875784466</v>
      </c>
      <c r="D368" s="21">
        <f t="shared" si="85"/>
        <v>-51.193353618411379</v>
      </c>
      <c r="E368" s="21">
        <f t="shared" si="85"/>
        <v>-58.318771495937554</v>
      </c>
      <c r="F368" s="21">
        <f t="shared" si="85"/>
        <v>-62.74572825968653</v>
      </c>
      <c r="G368" s="21">
        <f t="shared" si="85"/>
        <v>-70.316345099164849</v>
      </c>
      <c r="H368" s="21">
        <f t="shared" si="85"/>
        <v>-71.12530845740001</v>
      </c>
      <c r="I368" s="21">
        <f t="shared" si="85"/>
        <v>-72.57314365892654</v>
      </c>
      <c r="J368" s="21">
        <f t="shared" si="85"/>
        <v>-77.307615769573289</v>
      </c>
      <c r="K368" s="21">
        <f t="shared" si="85"/>
        <v>-81.375025703509749</v>
      </c>
      <c r="L368" s="21">
        <f t="shared" si="85"/>
        <v>-78.316954816005193</v>
      </c>
      <c r="M368" s="21">
        <f t="shared" si="85"/>
        <v>-79.544490572824827</v>
      </c>
      <c r="N368" s="21">
        <f t="shared" si="85"/>
        <v>-79.723836030856717</v>
      </c>
      <c r="O368" s="21">
        <f t="shared" si="85"/>
        <v>-75.703336264021701</v>
      </c>
      <c r="P368" s="21">
        <f t="shared" si="85"/>
        <v>-68.171439787359631</v>
      </c>
      <c r="Q368" s="21">
        <f t="shared" si="85"/>
        <v>-81.075293318641755</v>
      </c>
      <c r="R368" s="21">
        <f t="shared" si="85"/>
        <v>-89.549663477700804</v>
      </c>
      <c r="S368" s="21">
        <f t="shared" si="85"/>
        <v>-94.629338834002112</v>
      </c>
      <c r="T368" s="21">
        <f t="shared" si="85"/>
        <v>-100.61853581535723</v>
      </c>
      <c r="U368" s="21">
        <f t="shared" si="85"/>
        <v>-100.45903489540214</v>
      </c>
      <c r="V368" s="21">
        <f t="shared" si="85"/>
        <v>-99.851775336601634</v>
      </c>
      <c r="W368" s="21">
        <f t="shared" si="85"/>
        <v>-102.16276796759647</v>
      </c>
      <c r="X368" s="21">
        <f t="shared" si="85"/>
        <v>-99.354400183984836</v>
      </c>
      <c r="Y368" s="21">
        <f t="shared" si="85"/>
        <v>-92.78081191920144</v>
      </c>
      <c r="Z368" s="21">
        <f t="shared" si="85"/>
        <v>-90.163317110864426</v>
      </c>
      <c r="AA368" s="21">
        <f t="shared" si="85"/>
        <v>-82.648152286472111</v>
      </c>
      <c r="AB368" s="21">
        <f t="shared" si="85"/>
        <v>-79.498996519287516</v>
      </c>
      <c r="AC368" s="21">
        <f t="shared" si="85"/>
        <v>-78.640731914040572</v>
      </c>
      <c r="AD368" s="21">
        <f t="shared" si="85"/>
        <v>-74.580774341284268</v>
      </c>
      <c r="AE368" s="21">
        <f t="shared" si="85"/>
        <v>-70.827849663585909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-44.759861875784466</v>
      </c>
      <c r="D370" s="35">
        <v>-51.193353618411379</v>
      </c>
      <c r="E370" s="35">
        <v>-58.318771495937554</v>
      </c>
      <c r="F370" s="35">
        <v>-62.74572825968653</v>
      </c>
      <c r="G370" s="35">
        <v>-70.316345099164849</v>
      </c>
      <c r="H370" s="35">
        <v>-71.12530845740001</v>
      </c>
      <c r="I370" s="35">
        <v>-72.57314365892654</v>
      </c>
      <c r="J370" s="35">
        <v>-77.307615769573289</v>
      </c>
      <c r="K370" s="35">
        <v>-81.375025703509749</v>
      </c>
      <c r="L370" s="35">
        <v>-78.316954816005193</v>
      </c>
      <c r="M370" s="35">
        <v>-79.544490572824827</v>
      </c>
      <c r="N370" s="35">
        <v>-79.723836030856717</v>
      </c>
      <c r="O370" s="35">
        <v>-75.703336264021701</v>
      </c>
      <c r="P370" s="35">
        <v>-68.171439787359631</v>
      </c>
      <c r="Q370" s="35">
        <v>-81.075293318641755</v>
      </c>
      <c r="R370" s="35">
        <v>-89.549663477700804</v>
      </c>
      <c r="S370" s="35">
        <v>-94.629338834002112</v>
      </c>
      <c r="T370" s="35">
        <v>-100.61853581535723</v>
      </c>
      <c r="U370" s="35">
        <v>-100.45903489540214</v>
      </c>
      <c r="V370" s="35">
        <v>-99.851775336601634</v>
      </c>
      <c r="W370" s="35">
        <v>-102.16276796759647</v>
      </c>
      <c r="X370" s="35">
        <v>-99.354400183984836</v>
      </c>
      <c r="Y370" s="35">
        <v>-92.78081191920144</v>
      </c>
      <c r="Z370" s="35">
        <v>-90.163317110864426</v>
      </c>
      <c r="AA370" s="35">
        <v>-82.648152286472111</v>
      </c>
      <c r="AB370" s="35">
        <v>-79.498996519287516</v>
      </c>
      <c r="AC370" s="35">
        <v>-78.640731914040572</v>
      </c>
      <c r="AD370" s="35">
        <v>-74.580774341284268</v>
      </c>
      <c r="AE370" s="35">
        <v>-70.827849663585909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-1424.3928238893186</v>
      </c>
      <c r="D371" s="21">
        <f t="shared" si="86"/>
        <v>-1635.2465641798183</v>
      </c>
      <c r="E371" s="21">
        <f t="shared" si="86"/>
        <v>-1870.5400238653101</v>
      </c>
      <c r="F371" s="21">
        <f t="shared" si="86"/>
        <v>-2024.2724543530971</v>
      </c>
      <c r="G371" s="21">
        <f t="shared" si="86"/>
        <v>-2278.4371153255042</v>
      </c>
      <c r="H371" s="21">
        <f t="shared" si="86"/>
        <v>-2311.5727517676792</v>
      </c>
      <c r="I371" s="21">
        <f t="shared" si="86"/>
        <v>-2368.3337558568128</v>
      </c>
      <c r="J371" s="21">
        <f t="shared" si="86"/>
        <v>-2528.4896822600945</v>
      </c>
      <c r="K371" s="21">
        <f t="shared" si="86"/>
        <v>-2670.6765407572493</v>
      </c>
      <c r="L371" s="21">
        <f t="shared" si="86"/>
        <v>-2575.2770635041143</v>
      </c>
      <c r="M371" s="21">
        <f t="shared" si="86"/>
        <v>-2624.6615791536483</v>
      </c>
      <c r="N371" s="21">
        <f t="shared" si="86"/>
        <v>-2638.3640203482314</v>
      </c>
      <c r="O371" s="21">
        <f t="shared" si="86"/>
        <v>-2503.6507547167803</v>
      </c>
      <c r="P371" s="21">
        <f t="shared" si="86"/>
        <v>-2258.5717645948362</v>
      </c>
      <c r="Q371" s="21">
        <f t="shared" si="86"/>
        <v>-2680.1776931500981</v>
      </c>
      <c r="R371" s="21">
        <f t="shared" si="86"/>
        <v>-2938.8788230988657</v>
      </c>
      <c r="S371" s="21">
        <f t="shared" si="86"/>
        <v>-3101.3778668843115</v>
      </c>
      <c r="T371" s="21">
        <f t="shared" si="86"/>
        <v>-3285.8198456917735</v>
      </c>
      <c r="U371" s="21">
        <f t="shared" si="86"/>
        <v>-3254.9965251545054</v>
      </c>
      <c r="V371" s="21">
        <f t="shared" si="86"/>
        <v>-3212.8093132498889</v>
      </c>
      <c r="W371" s="21">
        <f t="shared" si="86"/>
        <v>-3260.7571140329214</v>
      </c>
      <c r="X371" s="21">
        <f t="shared" si="86"/>
        <v>-3142.7761643885674</v>
      </c>
      <c r="Y371" s="21">
        <f t="shared" si="86"/>
        <v>-2920.8964160912296</v>
      </c>
      <c r="Z371" s="21">
        <f t="shared" si="86"/>
        <v>-2804.708371635194</v>
      </c>
      <c r="AA371" s="21">
        <f t="shared" si="86"/>
        <v>-2585.9468542307891</v>
      </c>
      <c r="AB371" s="21">
        <f t="shared" si="86"/>
        <v>-2494.8778731051066</v>
      </c>
      <c r="AC371" s="21">
        <f t="shared" si="86"/>
        <v>-2473.8013929948479</v>
      </c>
      <c r="AD371" s="21">
        <f t="shared" si="86"/>
        <v>-2330.227429514573</v>
      </c>
      <c r="AE371" s="21">
        <f t="shared" si="86"/>
        <v>-2196.4931014184472</v>
      </c>
    </row>
    <row r="372" spans="1:31" x14ac:dyDescent="0.2">
      <c r="A372" s="9" t="s">
        <v>646</v>
      </c>
      <c r="B372" s="4" t="s">
        <v>647</v>
      </c>
      <c r="C372" s="35">
        <v>-1.5048113727438563</v>
      </c>
      <c r="D372" s="35">
        <v>-3.0096227454877127</v>
      </c>
      <c r="E372" s="35">
        <v>-4.5144341182315699</v>
      </c>
      <c r="F372" s="35">
        <v>-6.0192454909754254</v>
      </c>
      <c r="G372" s="35">
        <v>-7.5240568637192817</v>
      </c>
      <c r="H372" s="35">
        <v>-9.0288682364631363</v>
      </c>
      <c r="I372" s="35">
        <v>-10.533679609206995</v>
      </c>
      <c r="J372" s="35">
        <v>-12.038490981950849</v>
      </c>
      <c r="K372" s="35">
        <v>-13.543302354694706</v>
      </c>
      <c r="L372" s="35">
        <v>-15.048113727438563</v>
      </c>
      <c r="M372" s="35">
        <v>-16.552925100182417</v>
      </c>
      <c r="N372" s="35">
        <v>-18.057736472926273</v>
      </c>
      <c r="O372" s="35">
        <v>-19.328500000039689</v>
      </c>
      <c r="P372" s="35">
        <v>-20.599263527153099</v>
      </c>
      <c r="Q372" s="35">
        <v>-21.870027054266519</v>
      </c>
      <c r="R372" s="35">
        <v>-23.140790581379932</v>
      </c>
      <c r="S372" s="35">
        <v>-24.411554108493348</v>
      </c>
      <c r="T372" s="35">
        <v>-25.682317635606761</v>
      </c>
      <c r="U372" s="35">
        <v>-26.66555605149594</v>
      </c>
      <c r="V372" s="35">
        <v>-27.64879446738512</v>
      </c>
      <c r="W372" s="35">
        <v>-27.127221510530443</v>
      </c>
      <c r="X372" s="35">
        <v>-26.605648553675767</v>
      </c>
      <c r="Y372" s="35">
        <v>-26.084075596821091</v>
      </c>
      <c r="Z372" s="35">
        <v>-25.562502639966414</v>
      </c>
      <c r="AA372" s="35">
        <v>-24.058878354664209</v>
      </c>
      <c r="AB372" s="35">
        <v>-22.555254069362</v>
      </c>
      <c r="AC372" s="35">
        <v>-21.051629784059791</v>
      </c>
      <c r="AD372" s="35">
        <v>-19.555872483228374</v>
      </c>
      <c r="AE372" s="35">
        <v>-18.060115182396967</v>
      </c>
    </row>
    <row r="373" spans="1:31" x14ac:dyDescent="0.2">
      <c r="A373" s="9" t="s">
        <v>648</v>
      </c>
      <c r="B373" s="4" t="s">
        <v>649</v>
      </c>
      <c r="C373" s="35">
        <v>-1422.8880125165747</v>
      </c>
      <c r="D373" s="35">
        <v>-1632.2369414343307</v>
      </c>
      <c r="E373" s="35">
        <v>-1866.0255897470786</v>
      </c>
      <c r="F373" s="35">
        <v>-2018.2532088621217</v>
      </c>
      <c r="G373" s="35">
        <v>-2270.9130584617851</v>
      </c>
      <c r="H373" s="35">
        <v>-2302.5438835312161</v>
      </c>
      <c r="I373" s="35">
        <v>-2357.8000762476058</v>
      </c>
      <c r="J373" s="35">
        <v>-2516.4511912781436</v>
      </c>
      <c r="K373" s="35">
        <v>-2657.1332384025545</v>
      </c>
      <c r="L373" s="35">
        <v>-2560.2289497766756</v>
      </c>
      <c r="M373" s="35">
        <v>-2608.1086540534657</v>
      </c>
      <c r="N373" s="35">
        <v>-2620.3062838753053</v>
      </c>
      <c r="O373" s="35">
        <v>-2484.3222547167406</v>
      </c>
      <c r="P373" s="35">
        <v>-2237.972501067683</v>
      </c>
      <c r="Q373" s="35">
        <v>-2658.3076660958318</v>
      </c>
      <c r="R373" s="35">
        <v>-2915.7380325174859</v>
      </c>
      <c r="S373" s="35">
        <v>-3076.9663127758181</v>
      </c>
      <c r="T373" s="35">
        <v>-3260.1375280561665</v>
      </c>
      <c r="U373" s="35">
        <v>-3228.3309691030095</v>
      </c>
      <c r="V373" s="35">
        <v>-3185.1605187825039</v>
      </c>
      <c r="W373" s="35">
        <v>-3233.6298925223909</v>
      </c>
      <c r="X373" s="35">
        <v>-3116.1705158348918</v>
      </c>
      <c r="Y373" s="35">
        <v>-2894.8123404944085</v>
      </c>
      <c r="Z373" s="35">
        <v>-2779.1458689952274</v>
      </c>
      <c r="AA373" s="35">
        <v>-2561.887975876125</v>
      </c>
      <c r="AB373" s="35">
        <v>-2472.3226190357445</v>
      </c>
      <c r="AC373" s="35">
        <v>-2452.7497632107879</v>
      </c>
      <c r="AD373" s="35">
        <v>-2310.6715570313445</v>
      </c>
      <c r="AE373" s="35">
        <v>-2178.4329862360501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-23.388938692965404</v>
      </c>
      <c r="D374" s="21">
        <f t="shared" si="87"/>
        <v>-26.830143637292188</v>
      </c>
      <c r="E374" s="21">
        <f t="shared" si="87"/>
        <v>-30.673080196176461</v>
      </c>
      <c r="F374" s="21">
        <f t="shared" si="87"/>
        <v>-33.175344899749788</v>
      </c>
      <c r="G374" s="21">
        <f t="shared" si="87"/>
        <v>-37.32847970760352</v>
      </c>
      <c r="H374" s="21">
        <f t="shared" si="87"/>
        <v>-37.848416218312025</v>
      </c>
      <c r="I374" s="21">
        <f t="shared" si="87"/>
        <v>-38.756698312532897</v>
      </c>
      <c r="J374" s="21">
        <f t="shared" si="87"/>
        <v>-41.364550209785854</v>
      </c>
      <c r="K374" s="21">
        <f t="shared" si="87"/>
        <v>-43.67703281308939</v>
      </c>
      <c r="L374" s="21">
        <f t="shared" si="87"/>
        <v>-42.084153791115263</v>
      </c>
      <c r="M374" s="21">
        <f t="shared" si="87"/>
        <v>-42.8711837317123</v>
      </c>
      <c r="N374" s="21">
        <f t="shared" si="87"/>
        <v>-43.071684132019925</v>
      </c>
      <c r="O374" s="21">
        <f t="shared" si="87"/>
        <v>-40.57624525528179</v>
      </c>
      <c r="P374" s="21">
        <f t="shared" si="87"/>
        <v>-36.348060639475293</v>
      </c>
      <c r="Q374" s="21">
        <f t="shared" si="87"/>
        <v>-42.960999922712986</v>
      </c>
      <c r="R374" s="21">
        <f t="shared" si="87"/>
        <v>-46.913158733363673</v>
      </c>
      <c r="S374" s="21">
        <f t="shared" si="87"/>
        <v>-49.311032989761912</v>
      </c>
      <c r="T374" s="21">
        <f t="shared" si="87"/>
        <v>-52.059677758236774</v>
      </c>
      <c r="U374" s="21">
        <f t="shared" si="87"/>
        <v>-50.935505852133574</v>
      </c>
      <c r="V374" s="21">
        <f t="shared" si="87"/>
        <v>-49.694214023668444</v>
      </c>
      <c r="W374" s="21">
        <f t="shared" si="87"/>
        <v>-49.749876327450735</v>
      </c>
      <c r="X374" s="21">
        <f t="shared" si="87"/>
        <v>-47.248110061703215</v>
      </c>
      <c r="Y374" s="21">
        <f t="shared" si="87"/>
        <v>-43.227584817482835</v>
      </c>
      <c r="Z374" s="21">
        <f t="shared" si="87"/>
        <v>-40.843659434148279</v>
      </c>
      <c r="AA374" s="21">
        <f t="shared" si="87"/>
        <v>-37.090800551414844</v>
      </c>
      <c r="AB374" s="21">
        <f t="shared" si="87"/>
        <v>-35.194928349721849</v>
      </c>
      <c r="AC374" s="21">
        <f t="shared" si="87"/>
        <v>-34.253490774504534</v>
      </c>
      <c r="AD374" s="21">
        <f t="shared" si="87"/>
        <v>-31.862314360507543</v>
      </c>
      <c r="AE374" s="21">
        <f t="shared" si="87"/>
        <v>-29.596427076204726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-23.388938692965404</v>
      </c>
      <c r="D376" s="35">
        <v>-26.830143637292188</v>
      </c>
      <c r="E376" s="35">
        <v>-30.673080196176461</v>
      </c>
      <c r="F376" s="35">
        <v>-33.175344899749788</v>
      </c>
      <c r="G376" s="35">
        <v>-37.32847970760352</v>
      </c>
      <c r="H376" s="35">
        <v>-37.848416218312025</v>
      </c>
      <c r="I376" s="35">
        <v>-38.756698312532897</v>
      </c>
      <c r="J376" s="35">
        <v>-41.364550209785854</v>
      </c>
      <c r="K376" s="35">
        <v>-43.67703281308939</v>
      </c>
      <c r="L376" s="35">
        <v>-42.084153791115263</v>
      </c>
      <c r="M376" s="35">
        <v>-42.8711837317123</v>
      </c>
      <c r="N376" s="35">
        <v>-43.071684132019925</v>
      </c>
      <c r="O376" s="35">
        <v>-40.57624525528179</v>
      </c>
      <c r="P376" s="35">
        <v>-36.348060639475293</v>
      </c>
      <c r="Q376" s="35">
        <v>-42.960999922712986</v>
      </c>
      <c r="R376" s="35">
        <v>-46.913158733363673</v>
      </c>
      <c r="S376" s="35">
        <v>-49.311032989761912</v>
      </c>
      <c r="T376" s="35">
        <v>-52.059677758236774</v>
      </c>
      <c r="U376" s="35">
        <v>-50.935505852133574</v>
      </c>
      <c r="V376" s="35">
        <v>-49.694214023668444</v>
      </c>
      <c r="W376" s="35">
        <v>-49.749876327450735</v>
      </c>
      <c r="X376" s="35">
        <v>-47.248110061703215</v>
      </c>
      <c r="Y376" s="35">
        <v>-43.227584817482835</v>
      </c>
      <c r="Z376" s="35">
        <v>-40.843659434148279</v>
      </c>
      <c r="AA376" s="35">
        <v>-37.090800551414844</v>
      </c>
      <c r="AB376" s="35">
        <v>-35.194928349721849</v>
      </c>
      <c r="AC376" s="35">
        <v>-34.253490774504534</v>
      </c>
      <c r="AD376" s="35">
        <v>-31.862314360507543</v>
      </c>
      <c r="AE376" s="35">
        <v>-29.596427076204726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-3.2617510593066674</v>
      </c>
      <c r="D391" s="21">
        <f t="shared" si="92"/>
        <v>-6.5235021186133348</v>
      </c>
      <c r="E391" s="21">
        <f t="shared" si="92"/>
        <v>-9.7852531779200014</v>
      </c>
      <c r="F391" s="21">
        <f t="shared" si="92"/>
        <v>-13.04700423722667</v>
      </c>
      <c r="G391" s="21">
        <f t="shared" si="92"/>
        <v>-16.308755296533331</v>
      </c>
      <c r="H391" s="21">
        <f t="shared" si="92"/>
        <v>-19.570506355840003</v>
      </c>
      <c r="I391" s="21">
        <f t="shared" si="92"/>
        <v>-22.832257415146668</v>
      </c>
      <c r="J391" s="21">
        <f t="shared" si="92"/>
        <v>-26.094008474453339</v>
      </c>
      <c r="K391" s="21">
        <f t="shared" si="92"/>
        <v>-29.355759533759997</v>
      </c>
      <c r="L391" s="21">
        <f t="shared" si="92"/>
        <v>-32.617510593066662</v>
      </c>
      <c r="M391" s="21">
        <f t="shared" si="92"/>
        <v>-35.879261652373337</v>
      </c>
      <c r="N391" s="21">
        <f t="shared" si="92"/>
        <v>-39.141012711679998</v>
      </c>
      <c r="O391" s="21">
        <f t="shared" si="92"/>
        <v>-41.726096901866669</v>
      </c>
      <c r="P391" s="21">
        <f t="shared" si="92"/>
        <v>-44.311181092053332</v>
      </c>
      <c r="Q391" s="21">
        <f t="shared" si="92"/>
        <v>-46.896265282239995</v>
      </c>
      <c r="R391" s="21">
        <f t="shared" si="92"/>
        <v>-49.48134947242665</v>
      </c>
      <c r="S391" s="21">
        <f t="shared" si="92"/>
        <v>-52.066433662613306</v>
      </c>
      <c r="T391" s="21">
        <f t="shared" si="92"/>
        <v>-54.651517852799991</v>
      </c>
      <c r="U391" s="21">
        <f t="shared" si="92"/>
        <v>-56.30851346867999</v>
      </c>
      <c r="V391" s="21">
        <f t="shared" si="92"/>
        <v>-57.965509084559976</v>
      </c>
      <c r="W391" s="21">
        <f t="shared" si="92"/>
        <v>-56.360753641133321</v>
      </c>
      <c r="X391" s="21">
        <f t="shared" si="92"/>
        <v>-54.755998197706646</v>
      </c>
      <c r="Y391" s="21">
        <f t="shared" si="92"/>
        <v>-53.151242754279991</v>
      </c>
      <c r="Z391" s="21">
        <f t="shared" si="92"/>
        <v>-51.546487310853337</v>
      </c>
      <c r="AA391" s="21">
        <f t="shared" si="92"/>
        <v>-48.284736251546683</v>
      </c>
      <c r="AB391" s="21">
        <f t="shared" si="92"/>
        <v>-45.02298519224</v>
      </c>
      <c r="AC391" s="21">
        <f t="shared" si="92"/>
        <v>-41.761234132933346</v>
      </c>
      <c r="AD391" s="21">
        <f t="shared" si="92"/>
        <v>-38.499483073626664</v>
      </c>
      <c r="AE391" s="21">
        <f t="shared" si="92"/>
        <v>-35.237732014320002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-3.2617510593066674</v>
      </c>
      <c r="D393" s="21">
        <f t="shared" si="93"/>
        <v>-6.5235021186133348</v>
      </c>
      <c r="E393" s="21">
        <f t="shared" si="93"/>
        <v>-9.7852531779200014</v>
      </c>
      <c r="F393" s="21">
        <f t="shared" si="93"/>
        <v>-13.04700423722667</v>
      </c>
      <c r="G393" s="21">
        <f t="shared" si="93"/>
        <v>-16.308755296533331</v>
      </c>
      <c r="H393" s="21">
        <f t="shared" si="93"/>
        <v>-19.570506355840003</v>
      </c>
      <c r="I393" s="21">
        <f t="shared" si="93"/>
        <v>-22.832257415146668</v>
      </c>
      <c r="J393" s="21">
        <f t="shared" si="93"/>
        <v>-26.094008474453339</v>
      </c>
      <c r="K393" s="21">
        <f t="shared" si="93"/>
        <v>-29.355759533759997</v>
      </c>
      <c r="L393" s="21">
        <f t="shared" si="93"/>
        <v>-32.617510593066662</v>
      </c>
      <c r="M393" s="21">
        <f t="shared" si="93"/>
        <v>-35.879261652373337</v>
      </c>
      <c r="N393" s="21">
        <f t="shared" si="93"/>
        <v>-39.141012711679998</v>
      </c>
      <c r="O393" s="21">
        <f t="shared" si="93"/>
        <v>-41.726096901866669</v>
      </c>
      <c r="P393" s="21">
        <f t="shared" si="93"/>
        <v>-44.311181092053332</v>
      </c>
      <c r="Q393" s="21">
        <f t="shared" si="93"/>
        <v>-46.896265282239995</v>
      </c>
      <c r="R393" s="21">
        <f t="shared" si="93"/>
        <v>-49.48134947242665</v>
      </c>
      <c r="S393" s="21">
        <f t="shared" si="93"/>
        <v>-52.066433662613306</v>
      </c>
      <c r="T393" s="21">
        <f t="shared" si="93"/>
        <v>-54.651517852799991</v>
      </c>
      <c r="U393" s="21">
        <f t="shared" si="93"/>
        <v>-56.30851346867999</v>
      </c>
      <c r="V393" s="21">
        <f t="shared" si="93"/>
        <v>-57.965509084559976</v>
      </c>
      <c r="W393" s="21">
        <f t="shared" si="93"/>
        <v>-56.360753641133321</v>
      </c>
      <c r="X393" s="21">
        <f t="shared" si="93"/>
        <v>-54.755998197706646</v>
      </c>
      <c r="Y393" s="21">
        <f t="shared" si="93"/>
        <v>-53.151242754279991</v>
      </c>
      <c r="Z393" s="21">
        <f t="shared" si="93"/>
        <v>-51.546487310853337</v>
      </c>
      <c r="AA393" s="21">
        <f t="shared" si="93"/>
        <v>-48.284736251546683</v>
      </c>
      <c r="AB393" s="21">
        <f t="shared" si="93"/>
        <v>-45.02298519224</v>
      </c>
      <c r="AC393" s="21">
        <f t="shared" si="93"/>
        <v>-41.761234132933346</v>
      </c>
      <c r="AD393" s="21">
        <f t="shared" si="93"/>
        <v>-38.499483073626664</v>
      </c>
      <c r="AE393" s="21">
        <f t="shared" si="93"/>
        <v>-35.237732014320002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-3.2617510593066674</v>
      </c>
      <c r="D395" s="35">
        <v>-6.5235021186133348</v>
      </c>
      <c r="E395" s="35">
        <v>-9.7852531779200014</v>
      </c>
      <c r="F395" s="35">
        <v>-13.04700423722667</v>
      </c>
      <c r="G395" s="35">
        <v>-16.308755296533331</v>
      </c>
      <c r="H395" s="35">
        <v>-19.570506355840003</v>
      </c>
      <c r="I395" s="35">
        <v>-22.832257415146668</v>
      </c>
      <c r="J395" s="35">
        <v>-26.094008474453339</v>
      </c>
      <c r="K395" s="35">
        <v>-29.355759533759997</v>
      </c>
      <c r="L395" s="35">
        <v>-32.617510593066662</v>
      </c>
      <c r="M395" s="35">
        <v>-35.879261652373337</v>
      </c>
      <c r="N395" s="35">
        <v>-39.141012711679998</v>
      </c>
      <c r="O395" s="35">
        <v>-41.726096901866669</v>
      </c>
      <c r="P395" s="35">
        <v>-44.311181092053332</v>
      </c>
      <c r="Q395" s="35">
        <v>-46.896265282239995</v>
      </c>
      <c r="R395" s="35">
        <v>-49.48134947242665</v>
      </c>
      <c r="S395" s="35">
        <v>-52.066433662613306</v>
      </c>
      <c r="T395" s="35">
        <v>-54.651517852799991</v>
      </c>
      <c r="U395" s="35">
        <v>-56.30851346867999</v>
      </c>
      <c r="V395" s="35">
        <v>-57.965509084559976</v>
      </c>
      <c r="W395" s="35">
        <v>-56.360753641133321</v>
      </c>
      <c r="X395" s="35">
        <v>-54.755998197706646</v>
      </c>
      <c r="Y395" s="35">
        <v>-53.151242754279991</v>
      </c>
      <c r="Z395" s="35">
        <v>-51.546487310853337</v>
      </c>
      <c r="AA395" s="35">
        <v>-48.284736251546683</v>
      </c>
      <c r="AB395" s="35">
        <v>-45.02298519224</v>
      </c>
      <c r="AC395" s="35">
        <v>-41.761234132933346</v>
      </c>
      <c r="AD395" s="35">
        <v>-38.499483073626664</v>
      </c>
      <c r="AE395" s="35">
        <v>-35.237732014320002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-271.09221563732376</v>
      </c>
      <c r="D423" s="35">
        <v>-223.22756440214067</v>
      </c>
      <c r="E423" s="35">
        <v>-195.77344393470651</v>
      </c>
      <c r="F423" s="35">
        <v>-213.26174055562021</v>
      </c>
      <c r="G423" s="35">
        <v>-230.4567853255376</v>
      </c>
      <c r="H423" s="35">
        <v>-416.87934298724383</v>
      </c>
      <c r="I423" s="35">
        <v>-333.35006642506681</v>
      </c>
      <c r="J423" s="35">
        <v>-442.8975992897482</v>
      </c>
      <c r="K423" s="35">
        <v>-313.13442580822044</v>
      </c>
      <c r="L423" s="35">
        <v>-297.13032862626392</v>
      </c>
      <c r="M423" s="35">
        <v>-422.49744503286524</v>
      </c>
      <c r="N423" s="35">
        <v>-433.83351339755308</v>
      </c>
      <c r="O423" s="35">
        <v>-407.77586311079403</v>
      </c>
      <c r="P423" s="35">
        <v>-339.50162094277596</v>
      </c>
      <c r="Q423" s="35">
        <v>-678.65410743914015</v>
      </c>
      <c r="R423" s="35">
        <v>-552.96874159965637</v>
      </c>
      <c r="S423" s="35">
        <v>-558.67132839224439</v>
      </c>
      <c r="T423" s="35">
        <v>-622.64618900350001</v>
      </c>
      <c r="U423" s="35">
        <v>-518.75645891300269</v>
      </c>
      <c r="V423" s="35">
        <v>-469.82542778225047</v>
      </c>
      <c r="W423" s="35">
        <v>-647.13467054056957</v>
      </c>
      <c r="X423" s="35">
        <v>-542.10834814002158</v>
      </c>
      <c r="Y423" s="35">
        <v>-496.72447277463084</v>
      </c>
      <c r="Z423" s="35">
        <v>-517.28794472348977</v>
      </c>
      <c r="AA423" s="35">
        <v>-477.94713297592932</v>
      </c>
      <c r="AB423" s="35">
        <v>-522.885380781614</v>
      </c>
      <c r="AC423" s="35">
        <v>-523.40146271848437</v>
      </c>
      <c r="AD423" s="35">
        <v>-556.78946122614923</v>
      </c>
      <c r="AE423" s="35">
        <v>-495.217555568276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9" t="s">
        <v>17</v>
      </c>
      <c r="B454" s="99" t="s">
        <v>18</v>
      </c>
      <c r="C454" s="99">
        <v>1990</v>
      </c>
      <c r="D454" s="99">
        <v>1991</v>
      </c>
      <c r="E454" s="99">
        <v>1992</v>
      </c>
      <c r="F454" s="99">
        <v>1993</v>
      </c>
      <c r="G454" s="99">
        <v>1994</v>
      </c>
      <c r="H454" s="99">
        <v>1995</v>
      </c>
      <c r="I454" s="99">
        <v>1996</v>
      </c>
      <c r="J454" s="99">
        <v>1997</v>
      </c>
      <c r="K454" s="99">
        <v>1998</v>
      </c>
      <c r="L454" s="99">
        <v>1999</v>
      </c>
      <c r="M454" s="99">
        <v>2000</v>
      </c>
      <c r="N454" s="99">
        <v>2001</v>
      </c>
      <c r="O454" s="99">
        <v>2002</v>
      </c>
      <c r="P454" s="99">
        <v>2003</v>
      </c>
      <c r="Q454" s="99">
        <v>2004</v>
      </c>
      <c r="R454" s="99">
        <v>2005</v>
      </c>
      <c r="S454" s="99">
        <v>2006</v>
      </c>
      <c r="T454" s="99">
        <v>2007</v>
      </c>
      <c r="U454" s="99">
        <v>2008</v>
      </c>
      <c r="V454" s="99">
        <v>2009</v>
      </c>
      <c r="W454" s="99">
        <v>2010</v>
      </c>
      <c r="X454" s="99">
        <v>2011</v>
      </c>
      <c r="Y454" s="99">
        <v>2012</v>
      </c>
      <c r="Z454" s="99">
        <v>2013</v>
      </c>
      <c r="AA454" s="99">
        <v>2014</v>
      </c>
      <c r="AB454" s="99">
        <v>2015</v>
      </c>
      <c r="AC454" s="99">
        <v>2016</v>
      </c>
      <c r="AD454" s="99">
        <v>2017</v>
      </c>
      <c r="AE454" s="99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-7736.775055003739</v>
      </c>
      <c r="D455" s="28">
        <f t="shared" si="105"/>
        <v>-8235.1049296813635</v>
      </c>
      <c r="E455" s="28">
        <f t="shared" si="105"/>
        <v>-8847.6152077829465</v>
      </c>
      <c r="F455" s="28">
        <f t="shared" si="105"/>
        <v>-9359.6266045881857</v>
      </c>
      <c r="G455" s="28">
        <f t="shared" si="105"/>
        <v>-10065.843706555972</v>
      </c>
      <c r="H455" s="28">
        <f t="shared" si="105"/>
        <v>-10674.45825719723</v>
      </c>
      <c r="I455" s="28">
        <f t="shared" si="105"/>
        <v>-11043.752657438876</v>
      </c>
      <c r="J455" s="28">
        <f t="shared" si="105"/>
        <v>-11754.72921358753</v>
      </c>
      <c r="K455" s="28">
        <f t="shared" si="105"/>
        <v>-12184.807696185679</v>
      </c>
      <c r="L455" s="28">
        <f t="shared" si="105"/>
        <v>-12277.677833421681</v>
      </c>
      <c r="M455" s="28">
        <f t="shared" si="105"/>
        <v>-12795.070934212039</v>
      </c>
      <c r="N455" s="28">
        <f t="shared" si="105"/>
        <v>-13110.693700872996</v>
      </c>
      <c r="O455" s="28">
        <f t="shared" si="105"/>
        <v>-13350.657570931602</v>
      </c>
      <c r="P455" s="28">
        <f t="shared" si="105"/>
        <v>-12960.742074725606</v>
      </c>
      <c r="Q455" s="28">
        <f t="shared" si="105"/>
        <v>-14121.222632734387</v>
      </c>
      <c r="R455" s="28">
        <f t="shared" si="105"/>
        <v>-14093.347087428048</v>
      </c>
      <c r="S455" s="28">
        <f t="shared" si="105"/>
        <v>-14497.096157122965</v>
      </c>
      <c r="T455" s="28">
        <f t="shared" si="105"/>
        <v>-15012.65123524873</v>
      </c>
      <c r="U455" s="28">
        <f t="shared" si="105"/>
        <v>-15026.958102149349</v>
      </c>
      <c r="V455" s="28">
        <f t="shared" si="105"/>
        <v>-15102.521894235459</v>
      </c>
      <c r="W455" s="28">
        <f t="shared" si="105"/>
        <v>-15575.890335783224</v>
      </c>
      <c r="X455" s="28">
        <f t="shared" si="105"/>
        <v>-15648.150006799793</v>
      </c>
      <c r="Y455" s="28">
        <f t="shared" si="105"/>
        <v>-15659.029938355856</v>
      </c>
      <c r="Z455" s="28">
        <f t="shared" si="105"/>
        <v>-15769.885263352662</v>
      </c>
      <c r="AA455" s="28">
        <f t="shared" si="105"/>
        <v>-15830.07048437726</v>
      </c>
      <c r="AB455" s="28">
        <f t="shared" si="105"/>
        <v>-15838.079686956899</v>
      </c>
      <c r="AC455" s="28">
        <f t="shared" si="105"/>
        <v>-15965.895933975595</v>
      </c>
      <c r="AD455" s="28">
        <f t="shared" si="105"/>
        <v>-15952.104927498178</v>
      </c>
      <c r="AE455" s="28">
        <f t="shared" si="105"/>
        <v>-15914.346502391851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-7736.775055003739</v>
      </c>
      <c r="D555" s="28">
        <f t="shared" ref="D555:AE555" si="144">+D556+D559+D562+D565+D568++D571+D574+D575</f>
        <v>-8235.1049296813635</v>
      </c>
      <c r="E555" s="28">
        <f t="shared" si="144"/>
        <v>-8847.6152077829465</v>
      </c>
      <c r="F555" s="28">
        <f t="shared" si="144"/>
        <v>-9359.6266045881857</v>
      </c>
      <c r="G555" s="28">
        <f t="shared" si="144"/>
        <v>-10065.843706555972</v>
      </c>
      <c r="H555" s="28">
        <f t="shared" si="144"/>
        <v>-10674.45825719723</v>
      </c>
      <c r="I555" s="28">
        <f t="shared" si="144"/>
        <v>-11043.752657438876</v>
      </c>
      <c r="J555" s="28">
        <f t="shared" si="144"/>
        <v>-11754.72921358753</v>
      </c>
      <c r="K555" s="28">
        <f t="shared" si="144"/>
        <v>-12184.807696185679</v>
      </c>
      <c r="L555" s="28">
        <f t="shared" si="144"/>
        <v>-12277.677833421681</v>
      </c>
      <c r="M555" s="28">
        <f t="shared" si="144"/>
        <v>-12795.070934212039</v>
      </c>
      <c r="N555" s="28">
        <f t="shared" si="144"/>
        <v>-13110.693700872996</v>
      </c>
      <c r="O555" s="28">
        <f t="shared" si="144"/>
        <v>-13350.657570931602</v>
      </c>
      <c r="P555" s="28">
        <f t="shared" si="144"/>
        <v>-12960.742074725606</v>
      </c>
      <c r="Q555" s="28">
        <f t="shared" si="144"/>
        <v>-14121.222632734387</v>
      </c>
      <c r="R555" s="28">
        <f t="shared" si="144"/>
        <v>-14093.347087428048</v>
      </c>
      <c r="S555" s="28">
        <f t="shared" si="144"/>
        <v>-14497.096157122965</v>
      </c>
      <c r="T555" s="28">
        <f t="shared" si="144"/>
        <v>-15012.65123524873</v>
      </c>
      <c r="U555" s="28">
        <f t="shared" si="144"/>
        <v>-15026.958102149349</v>
      </c>
      <c r="V555" s="28">
        <f t="shared" si="144"/>
        <v>-15102.521894235459</v>
      </c>
      <c r="W555" s="28">
        <f t="shared" si="144"/>
        <v>-15575.890335783224</v>
      </c>
      <c r="X555" s="28">
        <f t="shared" si="144"/>
        <v>-15648.150006799793</v>
      </c>
      <c r="Y555" s="28">
        <f t="shared" si="144"/>
        <v>-15659.029938355856</v>
      </c>
      <c r="Z555" s="28">
        <f t="shared" si="144"/>
        <v>-15769.885263352662</v>
      </c>
      <c r="AA555" s="28">
        <f t="shared" si="144"/>
        <v>-15830.07048437726</v>
      </c>
      <c r="AB555" s="28">
        <f t="shared" si="144"/>
        <v>-15838.079686956899</v>
      </c>
      <c r="AC555" s="28">
        <f t="shared" si="144"/>
        <v>-15965.895933975595</v>
      </c>
      <c r="AD555" s="28">
        <f t="shared" si="144"/>
        <v>-15952.104927498178</v>
      </c>
      <c r="AE555" s="28">
        <f t="shared" si="144"/>
        <v>-15914.346502391851</v>
      </c>
    </row>
    <row r="556" spans="1:31" x14ac:dyDescent="0.2">
      <c r="A556" s="9" t="s">
        <v>549</v>
      </c>
      <c r="B556" s="4" t="s">
        <v>550</v>
      </c>
      <c r="C556" s="21">
        <f>+C557+C558</f>
        <v>-7462.4210883071091</v>
      </c>
      <c r="D556" s="21">
        <f t="shared" ref="D556:AE556" si="145">+D557+D558</f>
        <v>-8005.3538631606098</v>
      </c>
      <c r="E556" s="21">
        <f t="shared" si="145"/>
        <v>-8642.0565106703198</v>
      </c>
      <c r="F556" s="21">
        <f t="shared" si="145"/>
        <v>-9133.3178597953392</v>
      </c>
      <c r="G556" s="21">
        <f t="shared" si="145"/>
        <v>-9819.0781659339009</v>
      </c>
      <c r="H556" s="21">
        <f t="shared" si="145"/>
        <v>-10238.008407854146</v>
      </c>
      <c r="I556" s="21">
        <f t="shared" si="145"/>
        <v>-10687.570333598664</v>
      </c>
      <c r="J556" s="21">
        <f t="shared" si="145"/>
        <v>-11285.737605823329</v>
      </c>
      <c r="K556" s="21">
        <f t="shared" si="145"/>
        <v>-11842.317510843697</v>
      </c>
      <c r="L556" s="21">
        <f t="shared" si="145"/>
        <v>-11947.92999420235</v>
      </c>
      <c r="M556" s="21">
        <f t="shared" si="145"/>
        <v>-12336.694227526801</v>
      </c>
      <c r="N556" s="21">
        <f t="shared" si="145"/>
        <v>-12637.719174763764</v>
      </c>
      <c r="O556" s="21">
        <f t="shared" si="145"/>
        <v>-12901.155610918942</v>
      </c>
      <c r="P556" s="21">
        <f t="shared" si="145"/>
        <v>-12576.929272690777</v>
      </c>
      <c r="Q556" s="21">
        <f t="shared" si="145"/>
        <v>-13395.672260013007</v>
      </c>
      <c r="R556" s="21">
        <f t="shared" si="145"/>
        <v>-13490.896996355967</v>
      </c>
      <c r="S556" s="21">
        <f t="shared" si="145"/>
        <v>-13886.358395068108</v>
      </c>
      <c r="T556" s="21">
        <f t="shared" si="145"/>
        <v>-14335.353528392428</v>
      </c>
      <c r="U556" s="21">
        <f t="shared" si="145"/>
        <v>-14451.893129767665</v>
      </c>
      <c r="V556" s="21">
        <f t="shared" si="145"/>
        <v>-14574.730957368647</v>
      </c>
      <c r="W556" s="21">
        <f t="shared" si="145"/>
        <v>-14872.394911601521</v>
      </c>
      <c r="X556" s="21">
        <f t="shared" si="145"/>
        <v>-15051.285660462065</v>
      </c>
      <c r="Y556" s="21">
        <f t="shared" si="145"/>
        <v>-15109.154222826945</v>
      </c>
      <c r="Z556" s="21">
        <f t="shared" si="145"/>
        <v>-15201.050831318318</v>
      </c>
      <c r="AA556" s="21">
        <f t="shared" si="145"/>
        <v>-15303.838615149785</v>
      </c>
      <c r="AB556" s="21">
        <f t="shared" si="145"/>
        <v>-15270.171320983045</v>
      </c>
      <c r="AC556" s="21">
        <f t="shared" si="145"/>
        <v>-15400.733237124177</v>
      </c>
      <c r="AD556" s="21">
        <f t="shared" si="145"/>
        <v>-15356.815983198401</v>
      </c>
      <c r="AE556" s="21">
        <f t="shared" si="145"/>
        <v>-15383.891214809255</v>
      </c>
    </row>
    <row r="557" spans="1:31" x14ac:dyDescent="0.2">
      <c r="A557" s="9" t="s">
        <v>551</v>
      </c>
      <c r="B557" s="4" t="s">
        <v>552</v>
      </c>
      <c r="C557" s="35">
        <f>+C299</f>
        <v>-5969.8794638490408</v>
      </c>
      <c r="D557" s="35">
        <f t="shared" ref="D557:AE557" si="146">+D299</f>
        <v>-6292.0838017250881</v>
      </c>
      <c r="E557" s="35">
        <f t="shared" si="146"/>
        <v>-6682.5246351128953</v>
      </c>
      <c r="F557" s="35">
        <f t="shared" si="146"/>
        <v>-7013.1243322828059</v>
      </c>
      <c r="G557" s="35">
        <f t="shared" si="146"/>
        <v>-7432.9962258016276</v>
      </c>
      <c r="H557" s="35">
        <f t="shared" si="146"/>
        <v>-7817.4619314107549</v>
      </c>
      <c r="I557" s="35">
        <f t="shared" si="146"/>
        <v>-8207.9067357703916</v>
      </c>
      <c r="J557" s="35">
        <f t="shared" si="146"/>
        <v>-8638.5757575838761</v>
      </c>
      <c r="K557" s="35">
        <f t="shared" si="146"/>
        <v>-9046.5889115698483</v>
      </c>
      <c r="L557" s="35">
        <f t="shared" si="146"/>
        <v>-9252.2518220911152</v>
      </c>
      <c r="M557" s="35">
        <f t="shared" si="146"/>
        <v>-9589.6169740686164</v>
      </c>
      <c r="N557" s="35">
        <f t="shared" si="146"/>
        <v>-9876.5596342526569</v>
      </c>
      <c r="O557" s="35">
        <f t="shared" si="146"/>
        <v>-10281.225274682858</v>
      </c>
      <c r="P557" s="35">
        <f t="shared" si="146"/>
        <v>-10213.838007669106</v>
      </c>
      <c r="Q557" s="35">
        <f t="shared" si="146"/>
        <v>-10591.458273621554</v>
      </c>
      <c r="R557" s="35">
        <f t="shared" si="146"/>
        <v>-10415.555351046036</v>
      </c>
      <c r="S557" s="35">
        <f t="shared" si="146"/>
        <v>-10641.040156360032</v>
      </c>
      <c r="T557" s="35">
        <f t="shared" si="146"/>
        <v>-10896.85546912706</v>
      </c>
      <c r="U557" s="35">
        <f t="shared" si="146"/>
        <v>-11045.502063865624</v>
      </c>
      <c r="V557" s="35">
        <f t="shared" si="146"/>
        <v>-11212.375654758489</v>
      </c>
      <c r="W557" s="35">
        <f t="shared" si="146"/>
        <v>-11459.725153273552</v>
      </c>
      <c r="X557" s="35">
        <f t="shared" si="146"/>
        <v>-11761.906985827809</v>
      </c>
      <c r="Y557" s="35">
        <f t="shared" si="146"/>
        <v>-12052.249409999031</v>
      </c>
      <c r="Z557" s="35">
        <f t="shared" si="146"/>
        <v>-12265.335483138111</v>
      </c>
      <c r="AA557" s="35">
        <f t="shared" si="146"/>
        <v>-12598.152808081109</v>
      </c>
      <c r="AB557" s="35">
        <f t="shared" si="146"/>
        <v>-12660.599523008928</v>
      </c>
      <c r="AC557" s="35">
        <f t="shared" si="146"/>
        <v>-12814.037621440784</v>
      </c>
      <c r="AD557" s="35">
        <f t="shared" si="146"/>
        <v>-12920.145464982037</v>
      </c>
      <c r="AE557" s="35">
        <f t="shared" si="146"/>
        <v>-13086.973836651017</v>
      </c>
    </row>
    <row r="558" spans="1:31" x14ac:dyDescent="0.2">
      <c r="A558" s="9" t="s">
        <v>636</v>
      </c>
      <c r="B558" s="4" t="s">
        <v>637</v>
      </c>
      <c r="C558" s="35">
        <f>+C367</f>
        <v>-1492.5416244580686</v>
      </c>
      <c r="D558" s="35">
        <f t="shared" ref="D558:AE558" si="147">+D367</f>
        <v>-1713.2700614355217</v>
      </c>
      <c r="E558" s="35">
        <f t="shared" si="147"/>
        <v>-1959.5318755574242</v>
      </c>
      <c r="F558" s="35">
        <f t="shared" si="147"/>
        <v>-2120.1935275125334</v>
      </c>
      <c r="G558" s="35">
        <f t="shared" si="147"/>
        <v>-2386.0819401322724</v>
      </c>
      <c r="H558" s="35">
        <f t="shared" si="147"/>
        <v>-2420.5464764433914</v>
      </c>
      <c r="I558" s="35">
        <f t="shared" si="147"/>
        <v>-2479.6635978282725</v>
      </c>
      <c r="J558" s="35">
        <f t="shared" si="147"/>
        <v>-2647.1618482394533</v>
      </c>
      <c r="K558" s="35">
        <f t="shared" si="147"/>
        <v>-2795.7285992738484</v>
      </c>
      <c r="L558" s="35">
        <f t="shared" si="147"/>
        <v>-2695.6781721112347</v>
      </c>
      <c r="M558" s="35">
        <f t="shared" si="147"/>
        <v>-2747.0772534581856</v>
      </c>
      <c r="N558" s="35">
        <f t="shared" si="147"/>
        <v>-2761.1595405111079</v>
      </c>
      <c r="O558" s="35">
        <f t="shared" si="147"/>
        <v>-2619.9303362360838</v>
      </c>
      <c r="P558" s="35">
        <f t="shared" si="147"/>
        <v>-2363.091265021671</v>
      </c>
      <c r="Q558" s="35">
        <f t="shared" si="147"/>
        <v>-2804.2139863914531</v>
      </c>
      <c r="R558" s="35">
        <f t="shared" si="147"/>
        <v>-3075.3416453099303</v>
      </c>
      <c r="S558" s="35">
        <f t="shared" si="147"/>
        <v>-3245.3182387080756</v>
      </c>
      <c r="T558" s="35">
        <f t="shared" si="147"/>
        <v>-3438.4980592653674</v>
      </c>
      <c r="U558" s="35">
        <f t="shared" si="147"/>
        <v>-3406.3910659020412</v>
      </c>
      <c r="V558" s="35">
        <f t="shared" si="147"/>
        <v>-3362.355302610159</v>
      </c>
      <c r="W558" s="35">
        <f t="shared" si="147"/>
        <v>-3412.6697583279688</v>
      </c>
      <c r="X558" s="35">
        <f t="shared" si="147"/>
        <v>-3289.3786746342557</v>
      </c>
      <c r="Y558" s="35">
        <f t="shared" si="147"/>
        <v>-3056.9048128279137</v>
      </c>
      <c r="Z558" s="35">
        <f t="shared" si="147"/>
        <v>-2935.7153481802065</v>
      </c>
      <c r="AA558" s="35">
        <f t="shared" si="147"/>
        <v>-2705.6858070686758</v>
      </c>
      <c r="AB558" s="35">
        <f t="shared" si="147"/>
        <v>-2609.5717979741162</v>
      </c>
      <c r="AC558" s="35">
        <f t="shared" si="147"/>
        <v>-2586.695615683393</v>
      </c>
      <c r="AD558" s="35">
        <f t="shared" si="147"/>
        <v>-2436.6705182163651</v>
      </c>
      <c r="AE558" s="35">
        <f t="shared" si="147"/>
        <v>-2296.9173781582376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-3.2617510593066674</v>
      </c>
      <c r="D562" s="21">
        <f t="shared" ref="D562:AE562" si="150">+D563+D564</f>
        <v>-6.5235021186133348</v>
      </c>
      <c r="E562" s="21">
        <f t="shared" si="150"/>
        <v>-9.7852531779200014</v>
      </c>
      <c r="F562" s="21">
        <f t="shared" si="150"/>
        <v>-13.04700423722667</v>
      </c>
      <c r="G562" s="21">
        <f t="shared" si="150"/>
        <v>-16.308755296533331</v>
      </c>
      <c r="H562" s="21">
        <f t="shared" si="150"/>
        <v>-19.570506355840003</v>
      </c>
      <c r="I562" s="21">
        <f t="shared" si="150"/>
        <v>-22.832257415146668</v>
      </c>
      <c r="J562" s="21">
        <f t="shared" si="150"/>
        <v>-26.094008474453339</v>
      </c>
      <c r="K562" s="21">
        <f t="shared" si="150"/>
        <v>-29.355759533759997</v>
      </c>
      <c r="L562" s="21">
        <f t="shared" si="150"/>
        <v>-32.617510593066662</v>
      </c>
      <c r="M562" s="21">
        <f t="shared" si="150"/>
        <v>-35.879261652373337</v>
      </c>
      <c r="N562" s="21">
        <f t="shared" si="150"/>
        <v>-39.141012711679998</v>
      </c>
      <c r="O562" s="21">
        <f t="shared" si="150"/>
        <v>-41.726096901866669</v>
      </c>
      <c r="P562" s="21">
        <f t="shared" si="150"/>
        <v>-44.311181092053332</v>
      </c>
      <c r="Q562" s="21">
        <f t="shared" si="150"/>
        <v>-46.896265282239995</v>
      </c>
      <c r="R562" s="21">
        <f t="shared" si="150"/>
        <v>-49.48134947242665</v>
      </c>
      <c r="S562" s="21">
        <f t="shared" si="150"/>
        <v>-52.066433662613306</v>
      </c>
      <c r="T562" s="21">
        <f t="shared" si="150"/>
        <v>-54.651517852799991</v>
      </c>
      <c r="U562" s="21">
        <f t="shared" si="150"/>
        <v>-56.30851346867999</v>
      </c>
      <c r="V562" s="21">
        <f t="shared" si="150"/>
        <v>-57.965509084559976</v>
      </c>
      <c r="W562" s="21">
        <f t="shared" si="150"/>
        <v>-56.360753641133321</v>
      </c>
      <c r="X562" s="21">
        <f t="shared" si="150"/>
        <v>-54.755998197706646</v>
      </c>
      <c r="Y562" s="21">
        <f t="shared" si="150"/>
        <v>-53.151242754279991</v>
      </c>
      <c r="Z562" s="21">
        <f t="shared" si="150"/>
        <v>-51.546487310853337</v>
      </c>
      <c r="AA562" s="21">
        <f t="shared" si="150"/>
        <v>-48.284736251546683</v>
      </c>
      <c r="AB562" s="21">
        <f t="shared" si="150"/>
        <v>-45.02298519224</v>
      </c>
      <c r="AC562" s="21">
        <f t="shared" si="150"/>
        <v>-41.761234132933346</v>
      </c>
      <c r="AD562" s="21">
        <f t="shared" si="150"/>
        <v>-38.499483073626664</v>
      </c>
      <c r="AE562" s="21">
        <f t="shared" si="150"/>
        <v>-35.237732014320002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-3.2617510593066674</v>
      </c>
      <c r="D564" s="35">
        <f t="shared" si="151"/>
        <v>-6.5235021186133348</v>
      </c>
      <c r="E564" s="35">
        <f t="shared" si="151"/>
        <v>-9.7852531779200014</v>
      </c>
      <c r="F564" s="35">
        <f t="shared" si="151"/>
        <v>-13.04700423722667</v>
      </c>
      <c r="G564" s="35">
        <f t="shared" si="151"/>
        <v>-16.308755296533331</v>
      </c>
      <c r="H564" s="35">
        <f t="shared" si="151"/>
        <v>-19.570506355840003</v>
      </c>
      <c r="I564" s="35">
        <f t="shared" si="151"/>
        <v>-22.832257415146668</v>
      </c>
      <c r="J564" s="35">
        <f t="shared" si="151"/>
        <v>-26.094008474453339</v>
      </c>
      <c r="K564" s="35">
        <f t="shared" si="151"/>
        <v>-29.355759533759997</v>
      </c>
      <c r="L564" s="35">
        <f t="shared" si="151"/>
        <v>-32.617510593066662</v>
      </c>
      <c r="M564" s="35">
        <f t="shared" si="151"/>
        <v>-35.879261652373337</v>
      </c>
      <c r="N564" s="35">
        <f t="shared" si="151"/>
        <v>-39.141012711679998</v>
      </c>
      <c r="O564" s="35">
        <f t="shared" si="151"/>
        <v>-41.726096901866669</v>
      </c>
      <c r="P564" s="35">
        <f t="shared" si="151"/>
        <v>-44.311181092053332</v>
      </c>
      <c r="Q564" s="35">
        <f t="shared" si="151"/>
        <v>-46.896265282239995</v>
      </c>
      <c r="R564" s="35">
        <f t="shared" si="151"/>
        <v>-49.48134947242665</v>
      </c>
      <c r="S564" s="35">
        <f t="shared" si="151"/>
        <v>-52.066433662613306</v>
      </c>
      <c r="T564" s="35">
        <f t="shared" si="151"/>
        <v>-54.651517852799991</v>
      </c>
      <c r="U564" s="35">
        <f t="shared" si="151"/>
        <v>-56.30851346867999</v>
      </c>
      <c r="V564" s="35">
        <f t="shared" si="151"/>
        <v>-57.965509084559976</v>
      </c>
      <c r="W564" s="35">
        <f t="shared" si="151"/>
        <v>-56.360753641133321</v>
      </c>
      <c r="X564" s="35">
        <f t="shared" si="151"/>
        <v>-54.755998197706646</v>
      </c>
      <c r="Y564" s="35">
        <f t="shared" si="151"/>
        <v>-53.151242754279991</v>
      </c>
      <c r="Z564" s="35">
        <f t="shared" si="151"/>
        <v>-51.546487310853337</v>
      </c>
      <c r="AA564" s="35">
        <f t="shared" si="151"/>
        <v>-48.284736251546683</v>
      </c>
      <c r="AB564" s="35">
        <f t="shared" si="151"/>
        <v>-45.02298519224</v>
      </c>
      <c r="AC564" s="35">
        <f t="shared" si="151"/>
        <v>-41.761234132933346</v>
      </c>
      <c r="AD564" s="35">
        <f t="shared" si="151"/>
        <v>-38.499483073626664</v>
      </c>
      <c r="AE564" s="35">
        <f t="shared" si="151"/>
        <v>-35.237732014320002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-271.09221563732376</v>
      </c>
      <c r="D574" s="37">
        <f t="shared" ref="D574:AE574" si="158">+D423</f>
        <v>-223.22756440214067</v>
      </c>
      <c r="E574" s="37">
        <f t="shared" si="158"/>
        <v>-195.77344393470651</v>
      </c>
      <c r="F574" s="37">
        <f t="shared" si="158"/>
        <v>-213.26174055562021</v>
      </c>
      <c r="G574" s="37">
        <f t="shared" si="158"/>
        <v>-230.4567853255376</v>
      </c>
      <c r="H574" s="37">
        <f t="shared" si="158"/>
        <v>-416.87934298724383</v>
      </c>
      <c r="I574" s="37">
        <f t="shared" si="158"/>
        <v>-333.35006642506681</v>
      </c>
      <c r="J574" s="37">
        <f t="shared" si="158"/>
        <v>-442.8975992897482</v>
      </c>
      <c r="K574" s="37">
        <f t="shared" si="158"/>
        <v>-313.13442580822044</v>
      </c>
      <c r="L574" s="37">
        <f t="shared" si="158"/>
        <v>-297.13032862626392</v>
      </c>
      <c r="M574" s="37">
        <f t="shared" si="158"/>
        <v>-422.49744503286524</v>
      </c>
      <c r="N574" s="37">
        <f t="shared" si="158"/>
        <v>-433.83351339755308</v>
      </c>
      <c r="O574" s="37">
        <f t="shared" si="158"/>
        <v>-407.77586311079403</v>
      </c>
      <c r="P574" s="37">
        <f t="shared" si="158"/>
        <v>-339.50162094277596</v>
      </c>
      <c r="Q574" s="37">
        <f t="shared" si="158"/>
        <v>-678.65410743914015</v>
      </c>
      <c r="R574" s="37">
        <f t="shared" si="158"/>
        <v>-552.96874159965637</v>
      </c>
      <c r="S574" s="37">
        <f t="shared" si="158"/>
        <v>-558.67132839224439</v>
      </c>
      <c r="T574" s="37">
        <f t="shared" si="158"/>
        <v>-622.64618900350001</v>
      </c>
      <c r="U574" s="37">
        <f t="shared" si="158"/>
        <v>-518.75645891300269</v>
      </c>
      <c r="V574" s="37">
        <f t="shared" si="158"/>
        <v>-469.82542778225047</v>
      </c>
      <c r="W574" s="37">
        <f t="shared" si="158"/>
        <v>-647.13467054056957</v>
      </c>
      <c r="X574" s="37">
        <f t="shared" si="158"/>
        <v>-542.10834814002158</v>
      </c>
      <c r="Y574" s="37">
        <f t="shared" si="158"/>
        <v>-496.72447277463084</v>
      </c>
      <c r="Z574" s="37">
        <f t="shared" si="158"/>
        <v>-517.28794472348977</v>
      </c>
      <c r="AA574" s="37">
        <f t="shared" si="158"/>
        <v>-477.94713297592932</v>
      </c>
      <c r="AB574" s="37">
        <f t="shared" si="158"/>
        <v>-522.885380781614</v>
      </c>
      <c r="AC574" s="37">
        <f t="shared" si="158"/>
        <v>-523.40146271848437</v>
      </c>
      <c r="AD574" s="37">
        <f t="shared" si="158"/>
        <v>-556.78946122614923</v>
      </c>
      <c r="AE574" s="37">
        <f t="shared" si="158"/>
        <v>-495.217555568276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9" t="s">
        <v>17</v>
      </c>
      <c r="B598" s="99" t="s">
        <v>18</v>
      </c>
      <c r="C598" s="99">
        <v>1990</v>
      </c>
      <c r="D598" s="99">
        <v>1991</v>
      </c>
      <c r="E598" s="99">
        <v>1992</v>
      </c>
      <c r="F598" s="99">
        <v>1993</v>
      </c>
      <c r="G598" s="99">
        <v>1994</v>
      </c>
      <c r="H598" s="99">
        <v>1995</v>
      </c>
      <c r="I598" s="99">
        <v>1996</v>
      </c>
      <c r="J598" s="99">
        <v>1997</v>
      </c>
      <c r="K598" s="99">
        <v>1998</v>
      </c>
      <c r="L598" s="99">
        <v>1999</v>
      </c>
      <c r="M598" s="99">
        <v>2000</v>
      </c>
      <c r="N598" s="99">
        <v>2001</v>
      </c>
      <c r="O598" s="99">
        <v>2002</v>
      </c>
      <c r="P598" s="99">
        <v>2003</v>
      </c>
      <c r="Q598" s="99">
        <v>2004</v>
      </c>
      <c r="R598" s="99">
        <v>2005</v>
      </c>
      <c r="S598" s="99">
        <v>2006</v>
      </c>
      <c r="T598" s="99">
        <v>2007</v>
      </c>
      <c r="U598" s="99">
        <v>2008</v>
      </c>
      <c r="V598" s="99">
        <v>2009</v>
      </c>
      <c r="W598" s="99">
        <v>2010</v>
      </c>
      <c r="X598" s="99">
        <v>2011</v>
      </c>
      <c r="Y598" s="99">
        <v>2012</v>
      </c>
      <c r="Z598" s="99">
        <v>2013</v>
      </c>
      <c r="AA598" s="99">
        <v>2014</v>
      </c>
      <c r="AB598" s="99">
        <v>2015</v>
      </c>
      <c r="AC598" s="99">
        <v>2016</v>
      </c>
      <c r="AD598" s="99">
        <v>2017</v>
      </c>
      <c r="AE598" s="99">
        <v>2018</v>
      </c>
    </row>
    <row r="599" spans="1:31" x14ac:dyDescent="0.2">
      <c r="A599" s="6"/>
      <c r="B599" s="31" t="s">
        <v>247</v>
      </c>
      <c r="C599" s="28">
        <f>+C600+C604+C613+C624+C633</f>
        <v>-7736.775055003739</v>
      </c>
      <c r="D599" s="28">
        <f t="shared" ref="D599:AE599" si="164">+D600+D604+D613+D624+D633</f>
        <v>-8235.1049296813635</v>
      </c>
      <c r="E599" s="28">
        <f t="shared" si="164"/>
        <v>-8847.6152077829465</v>
      </c>
      <c r="F599" s="28">
        <f t="shared" si="164"/>
        <v>-9359.6266045881857</v>
      </c>
      <c r="G599" s="28">
        <f t="shared" si="164"/>
        <v>-10065.843706555972</v>
      </c>
      <c r="H599" s="28">
        <f t="shared" si="164"/>
        <v>-10674.45825719723</v>
      </c>
      <c r="I599" s="28">
        <f t="shared" si="164"/>
        <v>-11043.752657438876</v>
      </c>
      <c r="J599" s="28">
        <f t="shared" si="164"/>
        <v>-11754.72921358753</v>
      </c>
      <c r="K599" s="28">
        <f t="shared" si="164"/>
        <v>-12184.807696185679</v>
      </c>
      <c r="L599" s="28">
        <f t="shared" si="164"/>
        <v>-12277.677833421681</v>
      </c>
      <c r="M599" s="28">
        <f t="shared" si="164"/>
        <v>-12795.070934212039</v>
      </c>
      <c r="N599" s="28">
        <f t="shared" si="164"/>
        <v>-13110.693700872996</v>
      </c>
      <c r="O599" s="28">
        <f t="shared" si="164"/>
        <v>-13350.657570931602</v>
      </c>
      <c r="P599" s="28">
        <f t="shared" si="164"/>
        <v>-12960.742074725606</v>
      </c>
      <c r="Q599" s="28">
        <f t="shared" si="164"/>
        <v>-14121.222632734387</v>
      </c>
      <c r="R599" s="28">
        <f t="shared" si="164"/>
        <v>-14093.347087428048</v>
      </c>
      <c r="S599" s="28">
        <f t="shared" si="164"/>
        <v>-14497.096157122965</v>
      </c>
      <c r="T599" s="28">
        <f t="shared" si="164"/>
        <v>-15012.65123524873</v>
      </c>
      <c r="U599" s="28">
        <f t="shared" si="164"/>
        <v>-15026.958102149349</v>
      </c>
      <c r="V599" s="28">
        <f t="shared" si="164"/>
        <v>-15102.521894235459</v>
      </c>
      <c r="W599" s="28">
        <f t="shared" si="164"/>
        <v>-15575.890335783224</v>
      </c>
      <c r="X599" s="28">
        <f t="shared" si="164"/>
        <v>-15648.150006799793</v>
      </c>
      <c r="Y599" s="28">
        <f t="shared" si="164"/>
        <v>-15659.029938355856</v>
      </c>
      <c r="Z599" s="28">
        <f t="shared" si="164"/>
        <v>-15769.885263352662</v>
      </c>
      <c r="AA599" s="28">
        <f t="shared" si="164"/>
        <v>-15830.07048437726</v>
      </c>
      <c r="AB599" s="28">
        <f t="shared" si="164"/>
        <v>-15838.079686956899</v>
      </c>
      <c r="AC599" s="28">
        <f t="shared" si="164"/>
        <v>-15965.895933975595</v>
      </c>
      <c r="AD599" s="28">
        <f t="shared" si="164"/>
        <v>-15952.104927498178</v>
      </c>
      <c r="AE599" s="28">
        <f t="shared" si="164"/>
        <v>-15914.346502391851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-7736.775055003739</v>
      </c>
      <c r="D624" s="28">
        <f t="shared" ref="D624:AE624" si="181">+D625+D626+D627+D628+D629+D630+D631+D632</f>
        <v>-8235.1049296813635</v>
      </c>
      <c r="E624" s="28">
        <f t="shared" si="181"/>
        <v>-8847.6152077829465</v>
      </c>
      <c r="F624" s="28">
        <f t="shared" si="181"/>
        <v>-9359.6266045881857</v>
      </c>
      <c r="G624" s="28">
        <f t="shared" si="181"/>
        <v>-10065.843706555972</v>
      </c>
      <c r="H624" s="28">
        <f t="shared" si="181"/>
        <v>-10674.45825719723</v>
      </c>
      <c r="I624" s="28">
        <f t="shared" si="181"/>
        <v>-11043.752657438876</v>
      </c>
      <c r="J624" s="28">
        <f t="shared" si="181"/>
        <v>-11754.72921358753</v>
      </c>
      <c r="K624" s="28">
        <f t="shared" si="181"/>
        <v>-12184.807696185679</v>
      </c>
      <c r="L624" s="28">
        <f t="shared" si="181"/>
        <v>-12277.677833421681</v>
      </c>
      <c r="M624" s="28">
        <f t="shared" si="181"/>
        <v>-12795.070934212039</v>
      </c>
      <c r="N624" s="28">
        <f t="shared" si="181"/>
        <v>-13110.693700872996</v>
      </c>
      <c r="O624" s="28">
        <f t="shared" si="181"/>
        <v>-13350.657570931602</v>
      </c>
      <c r="P624" s="28">
        <f t="shared" si="181"/>
        <v>-12960.742074725606</v>
      </c>
      <c r="Q624" s="28">
        <f t="shared" si="181"/>
        <v>-14121.222632734387</v>
      </c>
      <c r="R624" s="28">
        <f t="shared" si="181"/>
        <v>-14093.347087428048</v>
      </c>
      <c r="S624" s="28">
        <f t="shared" si="181"/>
        <v>-14497.096157122965</v>
      </c>
      <c r="T624" s="28">
        <f t="shared" si="181"/>
        <v>-15012.65123524873</v>
      </c>
      <c r="U624" s="28">
        <f t="shared" si="181"/>
        <v>-15026.958102149349</v>
      </c>
      <c r="V624" s="28">
        <f t="shared" si="181"/>
        <v>-15102.521894235459</v>
      </c>
      <c r="W624" s="28">
        <f t="shared" si="181"/>
        <v>-15575.890335783224</v>
      </c>
      <c r="X624" s="28">
        <f t="shared" si="181"/>
        <v>-15648.150006799793</v>
      </c>
      <c r="Y624" s="28">
        <f t="shared" si="181"/>
        <v>-15659.029938355856</v>
      </c>
      <c r="Z624" s="28">
        <f t="shared" si="181"/>
        <v>-15769.885263352662</v>
      </c>
      <c r="AA624" s="28">
        <f t="shared" si="181"/>
        <v>-15830.07048437726</v>
      </c>
      <c r="AB624" s="28">
        <f t="shared" si="181"/>
        <v>-15838.079686956899</v>
      </c>
      <c r="AC624" s="28">
        <f t="shared" si="181"/>
        <v>-15965.895933975595</v>
      </c>
      <c r="AD624" s="28">
        <f t="shared" si="181"/>
        <v>-15952.104927498178</v>
      </c>
      <c r="AE624" s="28">
        <f t="shared" si="181"/>
        <v>-15914.346502391851</v>
      </c>
    </row>
    <row r="625" spans="1:31" x14ac:dyDescent="0.2">
      <c r="A625" s="9" t="s">
        <v>549</v>
      </c>
      <c r="B625" s="4" t="s">
        <v>550</v>
      </c>
      <c r="C625" s="37">
        <f>+C556</f>
        <v>-7462.4210883071091</v>
      </c>
      <c r="D625" s="37">
        <f t="shared" ref="D625:AE625" si="182">+D556</f>
        <v>-8005.3538631606098</v>
      </c>
      <c r="E625" s="37">
        <f t="shared" si="182"/>
        <v>-8642.0565106703198</v>
      </c>
      <c r="F625" s="37">
        <f t="shared" si="182"/>
        <v>-9133.3178597953392</v>
      </c>
      <c r="G625" s="37">
        <f t="shared" si="182"/>
        <v>-9819.0781659339009</v>
      </c>
      <c r="H625" s="37">
        <f t="shared" si="182"/>
        <v>-10238.008407854146</v>
      </c>
      <c r="I625" s="37">
        <f t="shared" si="182"/>
        <v>-10687.570333598664</v>
      </c>
      <c r="J625" s="37">
        <f t="shared" si="182"/>
        <v>-11285.737605823329</v>
      </c>
      <c r="K625" s="37">
        <f t="shared" si="182"/>
        <v>-11842.317510843697</v>
      </c>
      <c r="L625" s="37">
        <f t="shared" si="182"/>
        <v>-11947.92999420235</v>
      </c>
      <c r="M625" s="37">
        <f t="shared" si="182"/>
        <v>-12336.694227526801</v>
      </c>
      <c r="N625" s="37">
        <f t="shared" si="182"/>
        <v>-12637.719174763764</v>
      </c>
      <c r="O625" s="37">
        <f t="shared" si="182"/>
        <v>-12901.155610918942</v>
      </c>
      <c r="P625" s="37">
        <f t="shared" si="182"/>
        <v>-12576.929272690777</v>
      </c>
      <c r="Q625" s="37">
        <f t="shared" si="182"/>
        <v>-13395.672260013007</v>
      </c>
      <c r="R625" s="37">
        <f t="shared" si="182"/>
        <v>-13490.896996355967</v>
      </c>
      <c r="S625" s="37">
        <f t="shared" si="182"/>
        <v>-13886.358395068108</v>
      </c>
      <c r="T625" s="37">
        <f t="shared" si="182"/>
        <v>-14335.353528392428</v>
      </c>
      <c r="U625" s="37">
        <f t="shared" si="182"/>
        <v>-14451.893129767665</v>
      </c>
      <c r="V625" s="37">
        <f t="shared" si="182"/>
        <v>-14574.730957368647</v>
      </c>
      <c r="W625" s="37">
        <f t="shared" si="182"/>
        <v>-14872.394911601521</v>
      </c>
      <c r="X625" s="37">
        <f t="shared" si="182"/>
        <v>-15051.285660462065</v>
      </c>
      <c r="Y625" s="37">
        <f t="shared" si="182"/>
        <v>-15109.154222826945</v>
      </c>
      <c r="Z625" s="37">
        <f t="shared" si="182"/>
        <v>-15201.050831318318</v>
      </c>
      <c r="AA625" s="37">
        <f t="shared" si="182"/>
        <v>-15303.838615149785</v>
      </c>
      <c r="AB625" s="37">
        <f t="shared" si="182"/>
        <v>-15270.171320983045</v>
      </c>
      <c r="AC625" s="37">
        <f t="shared" si="182"/>
        <v>-15400.733237124177</v>
      </c>
      <c r="AD625" s="37">
        <f t="shared" si="182"/>
        <v>-15356.815983198401</v>
      </c>
      <c r="AE625" s="37">
        <f t="shared" si="182"/>
        <v>-15383.891214809255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-3.2617510593066674</v>
      </c>
      <c r="D627" s="37">
        <f t="shared" ref="D627:AE627" si="184">+D562</f>
        <v>-6.5235021186133348</v>
      </c>
      <c r="E627" s="37">
        <f t="shared" si="184"/>
        <v>-9.7852531779200014</v>
      </c>
      <c r="F627" s="37">
        <f t="shared" si="184"/>
        <v>-13.04700423722667</v>
      </c>
      <c r="G627" s="37">
        <f t="shared" si="184"/>
        <v>-16.308755296533331</v>
      </c>
      <c r="H627" s="37">
        <f t="shared" si="184"/>
        <v>-19.570506355840003</v>
      </c>
      <c r="I627" s="37">
        <f t="shared" si="184"/>
        <v>-22.832257415146668</v>
      </c>
      <c r="J627" s="37">
        <f t="shared" si="184"/>
        <v>-26.094008474453339</v>
      </c>
      <c r="K627" s="37">
        <f t="shared" si="184"/>
        <v>-29.355759533759997</v>
      </c>
      <c r="L627" s="37">
        <f t="shared" si="184"/>
        <v>-32.617510593066662</v>
      </c>
      <c r="M627" s="37">
        <f t="shared" si="184"/>
        <v>-35.879261652373337</v>
      </c>
      <c r="N627" s="37">
        <f t="shared" si="184"/>
        <v>-39.141012711679998</v>
      </c>
      <c r="O627" s="37">
        <f t="shared" si="184"/>
        <v>-41.726096901866669</v>
      </c>
      <c r="P627" s="37">
        <f t="shared" si="184"/>
        <v>-44.311181092053332</v>
      </c>
      <c r="Q627" s="37">
        <f t="shared" si="184"/>
        <v>-46.896265282239995</v>
      </c>
      <c r="R627" s="37">
        <f t="shared" si="184"/>
        <v>-49.48134947242665</v>
      </c>
      <c r="S627" s="37">
        <f t="shared" si="184"/>
        <v>-52.066433662613306</v>
      </c>
      <c r="T627" s="37">
        <f t="shared" si="184"/>
        <v>-54.651517852799991</v>
      </c>
      <c r="U627" s="37">
        <f t="shared" si="184"/>
        <v>-56.30851346867999</v>
      </c>
      <c r="V627" s="37">
        <f t="shared" si="184"/>
        <v>-57.965509084559976</v>
      </c>
      <c r="W627" s="37">
        <f t="shared" si="184"/>
        <v>-56.360753641133321</v>
      </c>
      <c r="X627" s="37">
        <f t="shared" si="184"/>
        <v>-54.755998197706646</v>
      </c>
      <c r="Y627" s="37">
        <f t="shared" si="184"/>
        <v>-53.151242754279991</v>
      </c>
      <c r="Z627" s="37">
        <f t="shared" si="184"/>
        <v>-51.546487310853337</v>
      </c>
      <c r="AA627" s="37">
        <f t="shared" si="184"/>
        <v>-48.284736251546683</v>
      </c>
      <c r="AB627" s="37">
        <f t="shared" si="184"/>
        <v>-45.02298519224</v>
      </c>
      <c r="AC627" s="37">
        <f t="shared" si="184"/>
        <v>-41.761234132933346</v>
      </c>
      <c r="AD627" s="37">
        <f t="shared" si="184"/>
        <v>-38.499483073626664</v>
      </c>
      <c r="AE627" s="37">
        <f t="shared" si="184"/>
        <v>-35.237732014320002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-271.09221563732376</v>
      </c>
      <c r="D631" s="37">
        <f t="shared" ref="D631:AE631" si="188">+D574</f>
        <v>-223.22756440214067</v>
      </c>
      <c r="E631" s="37">
        <f t="shared" si="188"/>
        <v>-195.77344393470651</v>
      </c>
      <c r="F631" s="37">
        <f t="shared" si="188"/>
        <v>-213.26174055562021</v>
      </c>
      <c r="G631" s="37">
        <f t="shared" si="188"/>
        <v>-230.4567853255376</v>
      </c>
      <c r="H631" s="37">
        <f t="shared" si="188"/>
        <v>-416.87934298724383</v>
      </c>
      <c r="I631" s="37">
        <f t="shared" si="188"/>
        <v>-333.35006642506681</v>
      </c>
      <c r="J631" s="37">
        <f t="shared" si="188"/>
        <v>-442.8975992897482</v>
      </c>
      <c r="K631" s="37">
        <f t="shared" si="188"/>
        <v>-313.13442580822044</v>
      </c>
      <c r="L631" s="37">
        <f t="shared" si="188"/>
        <v>-297.13032862626392</v>
      </c>
      <c r="M631" s="37">
        <f t="shared" si="188"/>
        <v>-422.49744503286524</v>
      </c>
      <c r="N631" s="37">
        <f t="shared" si="188"/>
        <v>-433.83351339755308</v>
      </c>
      <c r="O631" s="37">
        <f t="shared" si="188"/>
        <v>-407.77586311079403</v>
      </c>
      <c r="P631" s="37">
        <f t="shared" si="188"/>
        <v>-339.50162094277596</v>
      </c>
      <c r="Q631" s="37">
        <f t="shared" si="188"/>
        <v>-678.65410743914015</v>
      </c>
      <c r="R631" s="37">
        <f t="shared" si="188"/>
        <v>-552.96874159965637</v>
      </c>
      <c r="S631" s="37">
        <f t="shared" si="188"/>
        <v>-558.67132839224439</v>
      </c>
      <c r="T631" s="37">
        <f t="shared" si="188"/>
        <v>-622.64618900350001</v>
      </c>
      <c r="U631" s="37">
        <f t="shared" si="188"/>
        <v>-518.75645891300269</v>
      </c>
      <c r="V631" s="37">
        <f t="shared" si="188"/>
        <v>-469.82542778225047</v>
      </c>
      <c r="W631" s="37">
        <f t="shared" si="188"/>
        <v>-647.13467054056957</v>
      </c>
      <c r="X631" s="37">
        <f t="shared" si="188"/>
        <v>-542.10834814002158</v>
      </c>
      <c r="Y631" s="37">
        <f t="shared" si="188"/>
        <v>-496.72447277463084</v>
      </c>
      <c r="Z631" s="37">
        <f t="shared" si="188"/>
        <v>-517.28794472348977</v>
      </c>
      <c r="AA631" s="37">
        <f t="shared" si="188"/>
        <v>-477.94713297592932</v>
      </c>
      <c r="AB631" s="37">
        <f t="shared" si="188"/>
        <v>-522.885380781614</v>
      </c>
      <c r="AC631" s="37">
        <f t="shared" si="188"/>
        <v>-523.40146271848437</v>
      </c>
      <c r="AD631" s="37">
        <f t="shared" si="188"/>
        <v>-556.78946122614923</v>
      </c>
      <c r="AE631" s="37">
        <f t="shared" si="188"/>
        <v>-495.217555568276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9" t="s">
        <v>17</v>
      </c>
      <c r="B655" s="99" t="s">
        <v>18</v>
      </c>
      <c r="C655" s="99">
        <v>1990</v>
      </c>
      <c r="D655" s="99">
        <v>1991</v>
      </c>
      <c r="E655" s="99">
        <v>1992</v>
      </c>
      <c r="F655" s="99">
        <v>1993</v>
      </c>
      <c r="G655" s="99">
        <v>1994</v>
      </c>
      <c r="H655" s="99">
        <v>1995</v>
      </c>
      <c r="I655" s="99">
        <v>1996</v>
      </c>
      <c r="J655" s="99">
        <v>1997</v>
      </c>
      <c r="K655" s="99">
        <v>1998</v>
      </c>
      <c r="L655" s="99">
        <v>1999</v>
      </c>
      <c r="M655" s="99">
        <v>2000</v>
      </c>
      <c r="N655" s="99">
        <v>2001</v>
      </c>
      <c r="O655" s="99">
        <v>2002</v>
      </c>
      <c r="P655" s="99">
        <v>2003</v>
      </c>
      <c r="Q655" s="99">
        <v>2004</v>
      </c>
      <c r="R655" s="99">
        <v>2005</v>
      </c>
      <c r="S655" s="99">
        <v>2006</v>
      </c>
      <c r="T655" s="99">
        <v>2007</v>
      </c>
      <c r="U655" s="99">
        <v>2008</v>
      </c>
      <c r="V655" s="99">
        <v>2009</v>
      </c>
      <c r="W655" s="99">
        <v>2010</v>
      </c>
      <c r="X655" s="99">
        <v>2011</v>
      </c>
      <c r="Y655" s="99">
        <v>2012</v>
      </c>
      <c r="Z655" s="99">
        <v>2013</v>
      </c>
      <c r="AA655" s="99">
        <v>2014</v>
      </c>
      <c r="AB655" s="99">
        <v>2015</v>
      </c>
      <c r="AC655" s="99">
        <v>2016</v>
      </c>
      <c r="AD655" s="99">
        <v>2017</v>
      </c>
      <c r="AE655" s="99">
        <v>2018</v>
      </c>
    </row>
    <row r="656" spans="1:31" x14ac:dyDescent="0.2">
      <c r="A656" s="6"/>
      <c r="B656" s="31" t="s">
        <v>247</v>
      </c>
      <c r="C656" s="28">
        <f>+C657+C658+C659+C660+C661</f>
        <v>-7736.775055003739</v>
      </c>
      <c r="D656" s="28">
        <f t="shared" ref="D656:AE656" si="195">+D657+D658+D659+D660+D661</f>
        <v>-8235.1049296813635</v>
      </c>
      <c r="E656" s="28">
        <f t="shared" si="195"/>
        <v>-8847.6152077829465</v>
      </c>
      <c r="F656" s="28">
        <f t="shared" si="195"/>
        <v>-9359.6266045881857</v>
      </c>
      <c r="G656" s="28">
        <f t="shared" si="195"/>
        <v>-10065.843706555972</v>
      </c>
      <c r="H656" s="28">
        <f t="shared" si="195"/>
        <v>-10674.45825719723</v>
      </c>
      <c r="I656" s="28">
        <f t="shared" si="195"/>
        <v>-11043.752657438876</v>
      </c>
      <c r="J656" s="28">
        <f t="shared" si="195"/>
        <v>-11754.72921358753</v>
      </c>
      <c r="K656" s="28">
        <f t="shared" si="195"/>
        <v>-12184.807696185679</v>
      </c>
      <c r="L656" s="28">
        <f t="shared" si="195"/>
        <v>-12277.677833421681</v>
      </c>
      <c r="M656" s="28">
        <f t="shared" si="195"/>
        <v>-12795.070934212039</v>
      </c>
      <c r="N656" s="28">
        <f t="shared" si="195"/>
        <v>-13110.693700872996</v>
      </c>
      <c r="O656" s="28">
        <f t="shared" si="195"/>
        <v>-13350.657570931602</v>
      </c>
      <c r="P656" s="28">
        <f t="shared" si="195"/>
        <v>-12960.742074725606</v>
      </c>
      <c r="Q656" s="28">
        <f t="shared" si="195"/>
        <v>-14121.222632734387</v>
      </c>
      <c r="R656" s="28">
        <f t="shared" si="195"/>
        <v>-14093.347087428048</v>
      </c>
      <c r="S656" s="28">
        <f t="shared" si="195"/>
        <v>-14497.096157122965</v>
      </c>
      <c r="T656" s="28">
        <f t="shared" si="195"/>
        <v>-15012.65123524873</v>
      </c>
      <c r="U656" s="28">
        <f t="shared" si="195"/>
        <v>-15026.958102149349</v>
      </c>
      <c r="V656" s="28">
        <f t="shared" si="195"/>
        <v>-15102.521894235459</v>
      </c>
      <c r="W656" s="28">
        <f t="shared" si="195"/>
        <v>-15575.890335783224</v>
      </c>
      <c r="X656" s="28">
        <f t="shared" si="195"/>
        <v>-15648.150006799793</v>
      </c>
      <c r="Y656" s="28">
        <f t="shared" si="195"/>
        <v>-15659.029938355856</v>
      </c>
      <c r="Z656" s="28">
        <f t="shared" si="195"/>
        <v>-15769.885263352662</v>
      </c>
      <c r="AA656" s="28">
        <f t="shared" si="195"/>
        <v>-15830.07048437726</v>
      </c>
      <c r="AB656" s="28">
        <f t="shared" si="195"/>
        <v>-15838.079686956899</v>
      </c>
      <c r="AC656" s="28">
        <f t="shared" si="195"/>
        <v>-15965.895933975595</v>
      </c>
      <c r="AD656" s="28">
        <f t="shared" si="195"/>
        <v>-15952.104927498178</v>
      </c>
      <c r="AE656" s="28">
        <f t="shared" si="195"/>
        <v>-15914.346502391851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-7736.775055003739</v>
      </c>
      <c r="D660" s="28">
        <f t="shared" ref="D660:AE660" si="199">+D624</f>
        <v>-8235.1049296813635</v>
      </c>
      <c r="E660" s="28">
        <f t="shared" si="199"/>
        <v>-8847.6152077829465</v>
      </c>
      <c r="F660" s="28">
        <f t="shared" si="199"/>
        <v>-9359.6266045881857</v>
      </c>
      <c r="G660" s="28">
        <f t="shared" si="199"/>
        <v>-10065.843706555972</v>
      </c>
      <c r="H660" s="28">
        <f t="shared" si="199"/>
        <v>-10674.45825719723</v>
      </c>
      <c r="I660" s="28">
        <f t="shared" si="199"/>
        <v>-11043.752657438876</v>
      </c>
      <c r="J660" s="28">
        <f t="shared" si="199"/>
        <v>-11754.72921358753</v>
      </c>
      <c r="K660" s="28">
        <f t="shared" si="199"/>
        <v>-12184.807696185679</v>
      </c>
      <c r="L660" s="28">
        <f t="shared" si="199"/>
        <v>-12277.677833421681</v>
      </c>
      <c r="M660" s="28">
        <f t="shared" si="199"/>
        <v>-12795.070934212039</v>
      </c>
      <c r="N660" s="28">
        <f t="shared" si="199"/>
        <v>-13110.693700872996</v>
      </c>
      <c r="O660" s="28">
        <f t="shared" si="199"/>
        <v>-13350.657570931602</v>
      </c>
      <c r="P660" s="28">
        <f t="shared" si="199"/>
        <v>-12960.742074725606</v>
      </c>
      <c r="Q660" s="28">
        <f t="shared" si="199"/>
        <v>-14121.222632734387</v>
      </c>
      <c r="R660" s="28">
        <f t="shared" si="199"/>
        <v>-14093.347087428048</v>
      </c>
      <c r="S660" s="28">
        <f t="shared" si="199"/>
        <v>-14497.096157122965</v>
      </c>
      <c r="T660" s="28">
        <f t="shared" si="199"/>
        <v>-15012.65123524873</v>
      </c>
      <c r="U660" s="28">
        <f t="shared" si="199"/>
        <v>-15026.958102149349</v>
      </c>
      <c r="V660" s="28">
        <f t="shared" si="199"/>
        <v>-15102.521894235459</v>
      </c>
      <c r="W660" s="28">
        <f t="shared" si="199"/>
        <v>-15575.890335783224</v>
      </c>
      <c r="X660" s="28">
        <f t="shared" si="199"/>
        <v>-15648.150006799793</v>
      </c>
      <c r="Y660" s="28">
        <f t="shared" si="199"/>
        <v>-15659.029938355856</v>
      </c>
      <c r="Z660" s="28">
        <f t="shared" si="199"/>
        <v>-15769.885263352662</v>
      </c>
      <c r="AA660" s="28">
        <f t="shared" si="199"/>
        <v>-15830.07048437726</v>
      </c>
      <c r="AB660" s="28">
        <f t="shared" si="199"/>
        <v>-15838.079686956899</v>
      </c>
      <c r="AC660" s="28">
        <f t="shared" si="199"/>
        <v>-15965.895933975595</v>
      </c>
      <c r="AD660" s="28">
        <f t="shared" si="199"/>
        <v>-15952.104927498178</v>
      </c>
      <c r="AE660" s="28">
        <f t="shared" si="199"/>
        <v>-15914.346502391851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24" priority="235" operator="equal">
      <formula>0</formula>
    </cfRule>
  </conditionalFormatting>
  <conditionalFormatting sqref="AD2:AE2">
    <cfRule type="cellIs" dxfId="723" priority="234" operator="equal">
      <formula>0</formula>
    </cfRule>
  </conditionalFormatting>
  <conditionalFormatting sqref="A425:B426 A430:B431 A434:B437 A427:A429">
    <cfRule type="cellIs" dxfId="722" priority="233" operator="lessThan">
      <formula>0</formula>
    </cfRule>
  </conditionalFormatting>
  <conditionalFormatting sqref="A432:B433">
    <cfRule type="cellIs" dxfId="721" priority="232" operator="lessThan">
      <formula>0</formula>
    </cfRule>
  </conditionalFormatting>
  <conditionalFormatting sqref="B555 A576:B581">
    <cfRule type="cellIs" dxfId="720" priority="231" operator="lessThan">
      <formula>0</formula>
    </cfRule>
  </conditionalFormatting>
  <conditionalFormatting sqref="A633:B638 B624">
    <cfRule type="cellIs" dxfId="719" priority="230" operator="lessThan">
      <formula>0</formula>
    </cfRule>
  </conditionalFormatting>
  <conditionalFormatting sqref="A661:B661">
    <cfRule type="cellIs" dxfId="718" priority="229" operator="lessThan">
      <formula>0</formula>
    </cfRule>
  </conditionalFormatting>
  <conditionalFormatting sqref="B659:B660">
    <cfRule type="cellIs" dxfId="717" priority="228" operator="lessThan">
      <formula>0</formula>
    </cfRule>
  </conditionalFormatting>
  <conditionalFormatting sqref="B613">
    <cfRule type="cellIs" dxfId="716" priority="227" operator="lessThan">
      <formula>0</formula>
    </cfRule>
  </conditionalFormatting>
  <conditionalFormatting sqref="C192:C210 C212:C215">
    <cfRule type="cellIs" dxfId="715" priority="226" operator="lessThan">
      <formula>0</formula>
    </cfRule>
  </conditionalFormatting>
  <conditionalFormatting sqref="C291">
    <cfRule type="cellIs" dxfId="714" priority="225" operator="lessThan">
      <formula>0</formula>
    </cfRule>
  </conditionalFormatting>
  <conditionalFormatting sqref="C211">
    <cfRule type="cellIs" dxfId="713" priority="224" operator="lessThan">
      <formula>0</formula>
    </cfRule>
  </conditionalFormatting>
  <conditionalFormatting sqref="C287">
    <cfRule type="cellIs" dxfId="712" priority="223" operator="lessThan">
      <formula>0</formula>
    </cfRule>
  </conditionalFormatting>
  <conditionalFormatting sqref="C453">
    <cfRule type="cellIs" dxfId="711" priority="222" operator="lessThan">
      <formula>0</formula>
    </cfRule>
  </conditionalFormatting>
  <conditionalFormatting sqref="C453">
    <cfRule type="cellIs" dxfId="710" priority="220" operator="equal">
      <formula>0</formula>
    </cfRule>
    <cfRule type="cellIs" dxfId="709" priority="221" operator="equal">
      <formula>0</formula>
    </cfRule>
  </conditionalFormatting>
  <conditionalFormatting sqref="C597">
    <cfRule type="cellIs" dxfId="708" priority="219" operator="lessThan">
      <formula>0</formula>
    </cfRule>
  </conditionalFormatting>
  <conditionalFormatting sqref="C597">
    <cfRule type="cellIs" dxfId="707" priority="217" operator="equal">
      <formula>0</formula>
    </cfRule>
    <cfRule type="cellIs" dxfId="706" priority="218" operator="equal">
      <formula>0</formula>
    </cfRule>
  </conditionalFormatting>
  <conditionalFormatting sqref="C654">
    <cfRule type="cellIs" dxfId="705" priority="216" operator="lessThan">
      <formula>0</formula>
    </cfRule>
  </conditionalFormatting>
  <conditionalFormatting sqref="C654">
    <cfRule type="cellIs" dxfId="704" priority="214" operator="equal">
      <formula>0</formula>
    </cfRule>
    <cfRule type="cellIs" dxfId="703" priority="215" operator="equal">
      <formula>0</formula>
    </cfRule>
  </conditionalFormatting>
  <conditionalFormatting sqref="C187">
    <cfRule type="cellIs" dxfId="702" priority="213" operator="lessThan">
      <formula>0</formula>
    </cfRule>
  </conditionalFormatting>
  <conditionalFormatting sqref="C216:C225 C227:C270 C273:C278 C280:C285">
    <cfRule type="cellIs" dxfId="701" priority="212" operator="lessThan">
      <formula>0</formula>
    </cfRule>
  </conditionalFormatting>
  <conditionalFormatting sqref="C271">
    <cfRule type="cellIs" dxfId="700" priority="211" operator="lessThan">
      <formula>0</formula>
    </cfRule>
  </conditionalFormatting>
  <conditionalFormatting sqref="C226">
    <cfRule type="cellIs" dxfId="699" priority="210" operator="lessThan">
      <formula>0</formula>
    </cfRule>
  </conditionalFormatting>
  <conditionalFormatting sqref="C272">
    <cfRule type="cellIs" dxfId="698" priority="209" operator="lessThan">
      <formula>0</formula>
    </cfRule>
  </conditionalFormatting>
  <conditionalFormatting sqref="C279">
    <cfRule type="cellIs" dxfId="697" priority="208" operator="lessThan">
      <formula>0</formula>
    </cfRule>
  </conditionalFormatting>
  <conditionalFormatting sqref="C191">
    <cfRule type="cellIs" dxfId="696" priority="207" operator="lessThan">
      <formula>0</formula>
    </cfRule>
  </conditionalFormatting>
  <conditionalFormatting sqref="C315 C328 C341 C349:C350 C358:C359 C364 C368 C371 C374 C377 C380 C383 C297:C302">
    <cfRule type="cellIs" dxfId="695" priority="205" operator="lessThan">
      <formula>0</formula>
    </cfRule>
  </conditionalFormatting>
  <conditionalFormatting sqref="C385 C391 C393 C399 C401 C407 C409 C415 C417 C424">
    <cfRule type="cellIs" dxfId="694" priority="204" operator="lessThan">
      <formula>0</formula>
    </cfRule>
  </conditionalFormatting>
  <conditionalFormatting sqref="C367">
    <cfRule type="cellIs" dxfId="693" priority="206" operator="lessThan">
      <formula>0</formula>
    </cfRule>
  </conditionalFormatting>
  <conditionalFormatting sqref="C303:AE314">
    <cfRule type="cellIs" dxfId="692" priority="188" operator="lessThan">
      <formula>0</formula>
    </cfRule>
  </conditionalFormatting>
  <conditionalFormatting sqref="C355">
    <cfRule type="cellIs" dxfId="691" priority="185" operator="lessThan">
      <formula>0</formula>
    </cfRule>
  </conditionalFormatting>
  <conditionalFormatting sqref="C434:C437 C425:C429 C431">
    <cfRule type="cellIs" dxfId="690" priority="184" operator="lessThan">
      <formula>0</formula>
    </cfRule>
  </conditionalFormatting>
  <conditionalFormatting sqref="C566:C567">
    <cfRule type="cellIs" dxfId="689" priority="179" operator="lessThan">
      <formula>0</formula>
    </cfRule>
  </conditionalFormatting>
  <conditionalFormatting sqref="C555:C556 C580:C581 C574:C577 C571 C568 C565 C562 C559">
    <cfRule type="cellIs" dxfId="688" priority="183" operator="lessThan">
      <formula>0</formula>
    </cfRule>
  </conditionalFormatting>
  <conditionalFormatting sqref="C557:C558">
    <cfRule type="cellIs" dxfId="687" priority="182" operator="lessThan">
      <formula>0</formula>
    </cfRule>
  </conditionalFormatting>
  <conditionalFormatting sqref="C560:C561">
    <cfRule type="cellIs" dxfId="686" priority="181" operator="lessThan">
      <formula>0</formula>
    </cfRule>
  </conditionalFormatting>
  <conditionalFormatting sqref="C563:C564">
    <cfRule type="cellIs" dxfId="685" priority="180" operator="lessThan">
      <formula>0</formula>
    </cfRule>
  </conditionalFormatting>
  <conditionalFormatting sqref="C569:C570">
    <cfRule type="cellIs" dxfId="684" priority="178" operator="lessThan">
      <formula>0</formula>
    </cfRule>
  </conditionalFormatting>
  <conditionalFormatting sqref="C572:C573">
    <cfRule type="cellIs" dxfId="683" priority="177" operator="lessThan">
      <formula>0</formula>
    </cfRule>
  </conditionalFormatting>
  <conditionalFormatting sqref="C578:C579">
    <cfRule type="cellIs" dxfId="682" priority="176" operator="lessThan">
      <formula>0</formula>
    </cfRule>
  </conditionalFormatting>
  <conditionalFormatting sqref="C585:C586">
    <cfRule type="cellIs" dxfId="681" priority="175" operator="lessThan">
      <formula>0</formula>
    </cfRule>
  </conditionalFormatting>
  <conditionalFormatting sqref="C526:C554">
    <cfRule type="cellIs" dxfId="680" priority="174" operator="lessThan">
      <formula>0</formula>
    </cfRule>
  </conditionalFormatting>
  <conditionalFormatting sqref="C524:C525">
    <cfRule type="cellIs" dxfId="679" priority="173" operator="lessThan">
      <formula>0</formula>
    </cfRule>
  </conditionalFormatting>
  <conditionalFormatting sqref="C613">
    <cfRule type="cellIs" dxfId="678" priority="172" operator="lessThan">
      <formula>0</formula>
    </cfRule>
  </conditionalFormatting>
  <conditionalFormatting sqref="C637:C638 C632:C634 C624">
    <cfRule type="cellIs" dxfId="677" priority="171" operator="lessThan">
      <formula>0</formula>
    </cfRule>
  </conditionalFormatting>
  <conditionalFormatting sqref="C601:C602">
    <cfRule type="cellIs" dxfId="676" priority="170" operator="lessThan">
      <formula>0</formula>
    </cfRule>
  </conditionalFormatting>
  <conditionalFormatting sqref="C603">
    <cfRule type="cellIs" dxfId="675" priority="169" operator="lessThan">
      <formula>0</formula>
    </cfRule>
  </conditionalFormatting>
  <conditionalFormatting sqref="C605:C609">
    <cfRule type="cellIs" dxfId="674" priority="168" operator="lessThan">
      <formula>0</formula>
    </cfRule>
  </conditionalFormatting>
  <conditionalFormatting sqref="C611:C612">
    <cfRule type="cellIs" dxfId="673" priority="167" operator="lessThan">
      <formula>0</formula>
    </cfRule>
  </conditionalFormatting>
  <conditionalFormatting sqref="C625:C631">
    <cfRule type="cellIs" dxfId="672" priority="166" operator="lessThan">
      <formula>0</formula>
    </cfRule>
  </conditionalFormatting>
  <conditionalFormatting sqref="C635:C636">
    <cfRule type="cellIs" dxfId="671" priority="165" operator="lessThan">
      <formula>0</formula>
    </cfRule>
  </conditionalFormatting>
  <conditionalFormatting sqref="C642:C644">
    <cfRule type="cellIs" dxfId="670" priority="164" operator="lessThan">
      <formula>0</formula>
    </cfRule>
  </conditionalFormatting>
  <conditionalFormatting sqref="C645">
    <cfRule type="cellIs" dxfId="669" priority="163" operator="lessThan">
      <formula>0</formula>
    </cfRule>
  </conditionalFormatting>
  <conditionalFormatting sqref="C614:C623">
    <cfRule type="cellIs" dxfId="668" priority="162" operator="lessThan">
      <formula>0</formula>
    </cfRule>
  </conditionalFormatting>
  <conditionalFormatting sqref="C659">
    <cfRule type="cellIs" dxfId="667" priority="161" operator="lessThan">
      <formula>0</formula>
    </cfRule>
  </conditionalFormatting>
  <conditionalFormatting sqref="C660">
    <cfRule type="cellIs" dxfId="666" priority="160" operator="lessThan">
      <formula>0</formula>
    </cfRule>
  </conditionalFormatting>
  <conditionalFormatting sqref="C661">
    <cfRule type="cellIs" dxfId="665" priority="159" operator="lessThan">
      <formula>0</formula>
    </cfRule>
  </conditionalFormatting>
  <conditionalFormatting sqref="D192:AE210 D212:AE215">
    <cfRule type="cellIs" dxfId="664" priority="158" operator="lessThan">
      <formula>0</formula>
    </cfRule>
  </conditionalFormatting>
  <conditionalFormatting sqref="D291:AE291">
    <cfRule type="cellIs" dxfId="663" priority="157" operator="lessThan">
      <formula>0</formula>
    </cfRule>
  </conditionalFormatting>
  <conditionalFormatting sqref="D211:AE211">
    <cfRule type="cellIs" dxfId="662" priority="156" operator="lessThan">
      <formula>0</formula>
    </cfRule>
  </conditionalFormatting>
  <conditionalFormatting sqref="D287:AE287">
    <cfRule type="cellIs" dxfId="661" priority="155" operator="lessThan">
      <formula>0</formula>
    </cfRule>
  </conditionalFormatting>
  <conditionalFormatting sqref="D453:AE453">
    <cfRule type="cellIs" dxfId="660" priority="154" operator="lessThan">
      <formula>0</formula>
    </cfRule>
  </conditionalFormatting>
  <conditionalFormatting sqref="D453:AE453">
    <cfRule type="cellIs" dxfId="659" priority="152" operator="equal">
      <formula>0</formula>
    </cfRule>
    <cfRule type="cellIs" dxfId="658" priority="153" operator="equal">
      <formula>0</formula>
    </cfRule>
  </conditionalFormatting>
  <conditionalFormatting sqref="D597:AE597">
    <cfRule type="cellIs" dxfId="657" priority="151" operator="lessThan">
      <formula>0</formula>
    </cfRule>
  </conditionalFormatting>
  <conditionalFormatting sqref="D597:AE597">
    <cfRule type="cellIs" dxfId="656" priority="149" operator="equal">
      <formula>0</formula>
    </cfRule>
    <cfRule type="cellIs" dxfId="655" priority="150" operator="equal">
      <formula>0</formula>
    </cfRule>
  </conditionalFormatting>
  <conditionalFormatting sqref="D654:AE654">
    <cfRule type="cellIs" dxfId="654" priority="148" operator="lessThan">
      <formula>0</formula>
    </cfRule>
  </conditionalFormatting>
  <conditionalFormatting sqref="D654:AE654">
    <cfRule type="cellIs" dxfId="653" priority="146" operator="equal">
      <formula>0</formula>
    </cfRule>
    <cfRule type="cellIs" dxfId="652" priority="147" operator="equal">
      <formula>0</formula>
    </cfRule>
  </conditionalFormatting>
  <conditionalFormatting sqref="D187:AE187">
    <cfRule type="cellIs" dxfId="651" priority="145" operator="lessThan">
      <formula>0</formula>
    </cfRule>
  </conditionalFormatting>
  <conditionalFormatting sqref="D216:AE225 D227:AE270 D273:AE278 D280:AE285">
    <cfRule type="cellIs" dxfId="650" priority="144" operator="lessThan">
      <formula>0</formula>
    </cfRule>
  </conditionalFormatting>
  <conditionalFormatting sqref="D271:AE271">
    <cfRule type="cellIs" dxfId="649" priority="143" operator="lessThan">
      <formula>0</formula>
    </cfRule>
  </conditionalFormatting>
  <conditionalFormatting sqref="D226:AE226">
    <cfRule type="cellIs" dxfId="648" priority="142" operator="lessThan">
      <formula>0</formula>
    </cfRule>
  </conditionalFormatting>
  <conditionalFormatting sqref="D272:AE272">
    <cfRule type="cellIs" dxfId="647" priority="141" operator="lessThan">
      <formula>0</formula>
    </cfRule>
  </conditionalFormatting>
  <conditionalFormatting sqref="D279:AE279">
    <cfRule type="cellIs" dxfId="646" priority="140" operator="lessThan">
      <formula>0</formula>
    </cfRule>
  </conditionalFormatting>
  <conditionalFormatting sqref="D191:AE191">
    <cfRule type="cellIs" dxfId="645" priority="139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44" priority="137" operator="lessThan">
      <formula>0</formula>
    </cfRule>
  </conditionalFormatting>
  <conditionalFormatting sqref="D385:AE385 D391:AE391 D393:AE393 D399:AE399 D401:AE401 D407:AE407 D409:AE409 D415:AE415 D417:AE417 D424:AE424">
    <cfRule type="cellIs" dxfId="643" priority="136" operator="lessThan">
      <formula>0</formula>
    </cfRule>
  </conditionalFormatting>
  <conditionalFormatting sqref="D367:AE367">
    <cfRule type="cellIs" dxfId="642" priority="138" operator="lessThan">
      <formula>0</formula>
    </cfRule>
  </conditionalFormatting>
  <conditionalFormatting sqref="D355:AE355">
    <cfRule type="cellIs" dxfId="641" priority="117" operator="lessThan">
      <formula>0</formula>
    </cfRule>
  </conditionalFormatting>
  <conditionalFormatting sqref="D434:AE437 D425:AE429 D431:AE431">
    <cfRule type="cellIs" dxfId="640" priority="116" operator="lessThan">
      <formula>0</formula>
    </cfRule>
  </conditionalFormatting>
  <conditionalFormatting sqref="D566:AE567">
    <cfRule type="cellIs" dxfId="639" priority="111" operator="lessThan">
      <formula>0</formula>
    </cfRule>
  </conditionalFormatting>
  <conditionalFormatting sqref="D555:AE556 D580:AE581 D574:AE577 D571:AE571 D568:AE568 D565:AE565 D562:AE562 D559:AE559">
    <cfRule type="cellIs" dxfId="638" priority="115" operator="lessThan">
      <formula>0</formula>
    </cfRule>
  </conditionalFormatting>
  <conditionalFormatting sqref="D557:AE558">
    <cfRule type="cellIs" dxfId="637" priority="114" operator="lessThan">
      <formula>0</formula>
    </cfRule>
  </conditionalFormatting>
  <conditionalFormatting sqref="D560:AE561">
    <cfRule type="cellIs" dxfId="636" priority="113" operator="lessThan">
      <formula>0</formula>
    </cfRule>
  </conditionalFormatting>
  <conditionalFormatting sqref="D563:AE564">
    <cfRule type="cellIs" dxfId="635" priority="112" operator="lessThan">
      <formula>0</formula>
    </cfRule>
  </conditionalFormatting>
  <conditionalFormatting sqref="D569:AE570">
    <cfRule type="cellIs" dxfId="634" priority="110" operator="lessThan">
      <formula>0</formula>
    </cfRule>
  </conditionalFormatting>
  <conditionalFormatting sqref="D572:AE573">
    <cfRule type="cellIs" dxfId="633" priority="109" operator="lessThan">
      <formula>0</formula>
    </cfRule>
  </conditionalFormatting>
  <conditionalFormatting sqref="D578:AE579">
    <cfRule type="cellIs" dxfId="632" priority="108" operator="lessThan">
      <formula>0</formula>
    </cfRule>
  </conditionalFormatting>
  <conditionalFormatting sqref="D585:AE586">
    <cfRule type="cellIs" dxfId="631" priority="107" operator="lessThan">
      <formula>0</formula>
    </cfRule>
  </conditionalFormatting>
  <conditionalFormatting sqref="D526:AE554">
    <cfRule type="cellIs" dxfId="630" priority="106" operator="lessThan">
      <formula>0</formula>
    </cfRule>
  </conditionalFormatting>
  <conditionalFormatting sqref="D524:AE525">
    <cfRule type="cellIs" dxfId="629" priority="105" operator="lessThan">
      <formula>0</formula>
    </cfRule>
  </conditionalFormatting>
  <conditionalFormatting sqref="D613:AE613">
    <cfRule type="cellIs" dxfId="628" priority="104" operator="lessThan">
      <formula>0</formula>
    </cfRule>
  </conditionalFormatting>
  <conditionalFormatting sqref="D637:AE638 D632:AE634 D624:AE624">
    <cfRule type="cellIs" dxfId="627" priority="103" operator="lessThan">
      <formula>0</formula>
    </cfRule>
  </conditionalFormatting>
  <conditionalFormatting sqref="D601:AE602">
    <cfRule type="cellIs" dxfId="626" priority="102" operator="lessThan">
      <formula>0</formula>
    </cfRule>
  </conditionalFormatting>
  <conditionalFormatting sqref="D603:AE603">
    <cfRule type="cellIs" dxfId="625" priority="101" operator="lessThan">
      <formula>0</formula>
    </cfRule>
  </conditionalFormatting>
  <conditionalFormatting sqref="D605:AE609">
    <cfRule type="cellIs" dxfId="624" priority="100" operator="lessThan">
      <formula>0</formula>
    </cfRule>
  </conditionalFormatting>
  <conditionalFormatting sqref="D611:AE612">
    <cfRule type="cellIs" dxfId="623" priority="99" operator="lessThan">
      <formula>0</formula>
    </cfRule>
  </conditionalFormatting>
  <conditionalFormatting sqref="D625:AE631">
    <cfRule type="cellIs" dxfId="622" priority="98" operator="lessThan">
      <formula>0</formula>
    </cfRule>
  </conditionalFormatting>
  <conditionalFormatting sqref="D635:AE636">
    <cfRule type="cellIs" dxfId="621" priority="97" operator="lessThan">
      <formula>0</formula>
    </cfRule>
  </conditionalFormatting>
  <conditionalFormatting sqref="D642:AE644">
    <cfRule type="cellIs" dxfId="620" priority="96" operator="lessThan">
      <formula>0</formula>
    </cfRule>
  </conditionalFormatting>
  <conditionalFormatting sqref="D645:AE645">
    <cfRule type="cellIs" dxfId="619" priority="95" operator="lessThan">
      <formula>0</formula>
    </cfRule>
  </conditionalFormatting>
  <conditionalFormatting sqref="D614:AE623">
    <cfRule type="cellIs" dxfId="618" priority="94" operator="lessThan">
      <formula>0</formula>
    </cfRule>
  </conditionalFormatting>
  <conditionalFormatting sqref="D659:AE659">
    <cfRule type="cellIs" dxfId="617" priority="93" operator="lessThan">
      <formula>0</formula>
    </cfRule>
  </conditionalFormatting>
  <conditionalFormatting sqref="D660:AE660">
    <cfRule type="cellIs" dxfId="616" priority="92" operator="lessThan">
      <formula>0</formula>
    </cfRule>
  </conditionalFormatting>
  <conditionalFormatting sqref="D661:AE661">
    <cfRule type="cellIs" dxfId="615" priority="91" operator="lessThan">
      <formula>0</formula>
    </cfRule>
  </conditionalFormatting>
  <conditionalFormatting sqref="C430">
    <cfRule type="cellIs" dxfId="614" priority="51" operator="lessThan">
      <formula>0</formula>
    </cfRule>
  </conditionalFormatting>
  <conditionalFormatting sqref="D430:AE430">
    <cfRule type="cellIs" dxfId="613" priority="50" operator="lessThan">
      <formula>0</formula>
    </cfRule>
  </conditionalFormatting>
  <conditionalFormatting sqref="C432:C433">
    <cfRule type="cellIs" dxfId="612" priority="49" operator="lessThan">
      <formula>0</formula>
    </cfRule>
  </conditionalFormatting>
  <conditionalFormatting sqref="D432:AE433">
    <cfRule type="cellIs" dxfId="611" priority="48" operator="lessThan">
      <formula>0</formula>
    </cfRule>
  </conditionalFormatting>
  <conditionalFormatting sqref="C441:C444">
    <cfRule type="cellIs" dxfId="610" priority="47" operator="lessThan">
      <formula>0</formula>
    </cfRule>
  </conditionalFormatting>
  <conditionalFormatting sqref="D441:AE444">
    <cfRule type="cellIs" dxfId="609" priority="46" operator="lessThan">
      <formula>0</formula>
    </cfRule>
  </conditionalFormatting>
  <conditionalFormatting sqref="C316:AE327">
    <cfRule type="cellIs" dxfId="608" priority="22" operator="lessThan">
      <formula>0</formula>
    </cfRule>
  </conditionalFormatting>
  <conditionalFormatting sqref="C329:AE340">
    <cfRule type="cellIs" dxfId="607" priority="21" operator="lessThan">
      <formula>0</formula>
    </cfRule>
  </conditionalFormatting>
  <conditionalFormatting sqref="C342:AE348">
    <cfRule type="cellIs" dxfId="606" priority="20" operator="lessThan">
      <formula>0</formula>
    </cfRule>
  </conditionalFormatting>
  <conditionalFormatting sqref="C351:AE354">
    <cfRule type="cellIs" dxfId="605" priority="19" operator="lessThan">
      <formula>0</formula>
    </cfRule>
  </conditionalFormatting>
  <conditionalFormatting sqref="C356:AE357">
    <cfRule type="cellIs" dxfId="604" priority="18" operator="lessThan">
      <formula>0</formula>
    </cfRule>
  </conditionalFormatting>
  <conditionalFormatting sqref="C360:AE363">
    <cfRule type="cellIs" dxfId="603" priority="17" operator="lessThan">
      <formula>0</formula>
    </cfRule>
  </conditionalFormatting>
  <conditionalFormatting sqref="C365:AE366">
    <cfRule type="cellIs" dxfId="602" priority="16" operator="lessThan">
      <formula>0</formula>
    </cfRule>
  </conditionalFormatting>
  <conditionalFormatting sqref="C369:AE370">
    <cfRule type="cellIs" dxfId="601" priority="15" operator="lessThan">
      <formula>0</formula>
    </cfRule>
  </conditionalFormatting>
  <conditionalFormatting sqref="C372:AE373">
    <cfRule type="cellIs" dxfId="600" priority="14" operator="lessThan">
      <formula>0</formula>
    </cfRule>
  </conditionalFormatting>
  <conditionalFormatting sqref="C375:AE376">
    <cfRule type="cellIs" dxfId="599" priority="13" operator="lessThan">
      <formula>0</formula>
    </cfRule>
  </conditionalFormatting>
  <conditionalFormatting sqref="C378:AE379">
    <cfRule type="cellIs" dxfId="598" priority="12" operator="lessThan">
      <formula>0</formula>
    </cfRule>
  </conditionalFormatting>
  <conditionalFormatting sqref="C381:AE382">
    <cfRule type="cellIs" dxfId="597" priority="11" operator="lessThan">
      <formula>0</formula>
    </cfRule>
  </conditionalFormatting>
  <conditionalFormatting sqref="C384:AE384">
    <cfRule type="cellIs" dxfId="596" priority="10" operator="lessThan">
      <formula>0</formula>
    </cfRule>
  </conditionalFormatting>
  <conditionalFormatting sqref="C386:AE390">
    <cfRule type="cellIs" dxfId="595" priority="9" operator="lessThan">
      <formula>0</formula>
    </cfRule>
  </conditionalFormatting>
  <conditionalFormatting sqref="C392:AE392">
    <cfRule type="cellIs" dxfId="594" priority="8" operator="lessThan">
      <formula>0</formula>
    </cfRule>
  </conditionalFormatting>
  <conditionalFormatting sqref="C394:AE398">
    <cfRule type="cellIs" dxfId="593" priority="7" operator="lessThan">
      <formula>0</formula>
    </cfRule>
  </conditionalFormatting>
  <conditionalFormatting sqref="C400:AE400">
    <cfRule type="cellIs" dxfId="592" priority="6" operator="lessThan">
      <formula>0</formula>
    </cfRule>
  </conditionalFormatting>
  <conditionalFormatting sqref="C402:AE406">
    <cfRule type="cellIs" dxfId="591" priority="5" operator="lessThan">
      <formula>0</formula>
    </cfRule>
  </conditionalFormatting>
  <conditionalFormatting sqref="C408:AE408">
    <cfRule type="cellIs" dxfId="590" priority="4" operator="lessThan">
      <formula>0</formula>
    </cfRule>
  </conditionalFormatting>
  <conditionalFormatting sqref="C410:AE414">
    <cfRule type="cellIs" dxfId="589" priority="3" operator="lessThan">
      <formula>0</formula>
    </cfRule>
  </conditionalFormatting>
  <conditionalFormatting sqref="C416:AE416">
    <cfRule type="cellIs" dxfId="588" priority="2" operator="lessThan">
      <formula>0</formula>
    </cfRule>
  </conditionalFormatting>
  <conditionalFormatting sqref="C418:AE423">
    <cfRule type="cellIs" dxfId="587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zoomScale="70" zoomScaleNormal="70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0">+C5+C111+C191+C297+C425</f>
        <v>36.923023714296775</v>
      </c>
      <c r="D4" s="28">
        <f t="shared" ref="D4:AE4" si="1">+D5+D111+D191+D297+D425</f>
        <v>37.723635684120339</v>
      </c>
      <c r="E4" s="28">
        <f t="shared" si="1"/>
        <v>38.056949996590689</v>
      </c>
      <c r="F4" s="28">
        <f t="shared" si="1"/>
        <v>39.390415219054177</v>
      </c>
      <c r="G4" s="28">
        <f t="shared" si="1"/>
        <v>40.795658895557906</v>
      </c>
      <c r="H4" s="28">
        <f t="shared" si="1"/>
        <v>41.440222619889624</v>
      </c>
      <c r="I4" s="28">
        <f t="shared" si="1"/>
        <v>42.564915326480047</v>
      </c>
      <c r="J4" s="28">
        <f t="shared" si="1"/>
        <v>44.374594262934458</v>
      </c>
      <c r="K4" s="28">
        <f t="shared" si="1"/>
        <v>44.963436715153875</v>
      </c>
      <c r="L4" s="28">
        <f t="shared" si="1"/>
        <v>45.054241513595407</v>
      </c>
      <c r="M4" s="28">
        <f t="shared" si="1"/>
        <v>44.796712003171379</v>
      </c>
      <c r="N4" s="28">
        <f t="shared" si="1"/>
        <v>45.584596197738634</v>
      </c>
      <c r="O4" s="28">
        <f t="shared" si="1"/>
        <v>46.323550114183888</v>
      </c>
      <c r="P4" s="28">
        <f t="shared" si="1"/>
        <v>45.911855718465858</v>
      </c>
      <c r="Q4" s="28">
        <f t="shared" si="1"/>
        <v>47.346309353176544</v>
      </c>
      <c r="R4" s="28">
        <f t="shared" si="1"/>
        <v>47.858984271890286</v>
      </c>
      <c r="S4" s="28">
        <f t="shared" si="1"/>
        <v>49.252399451388357</v>
      </c>
      <c r="T4" s="28">
        <f t="shared" si="1"/>
        <v>49.526730213807042</v>
      </c>
      <c r="U4" s="28">
        <f t="shared" si="1"/>
        <v>48.56248496780961</v>
      </c>
      <c r="V4" s="28">
        <f t="shared" si="1"/>
        <v>47.101070090797236</v>
      </c>
      <c r="W4" s="28">
        <f t="shared" si="1"/>
        <v>46.120626584177884</v>
      </c>
      <c r="X4" s="28">
        <f t="shared" si="1"/>
        <v>45.62004381586793</v>
      </c>
      <c r="Y4" s="28">
        <f t="shared" si="1"/>
        <v>47.046994918820488</v>
      </c>
      <c r="Z4" s="28">
        <f t="shared" si="1"/>
        <v>48.588397313673106</v>
      </c>
      <c r="AA4" s="28">
        <f t="shared" si="1"/>
        <v>47.678787833929945</v>
      </c>
      <c r="AB4" s="28">
        <f t="shared" si="1"/>
        <v>46.99872920741285</v>
      </c>
      <c r="AC4" s="28">
        <f t="shared" si="1"/>
        <v>49.779413476600794</v>
      </c>
      <c r="AD4" s="28">
        <f t="shared" si="1"/>
        <v>52.487582908131394</v>
      </c>
      <c r="AE4" s="28">
        <f t="shared" si="1"/>
        <v>55.282105556360094</v>
      </c>
    </row>
    <row r="5" spans="1:31" x14ac:dyDescent="0.2">
      <c r="A5" s="31" t="s">
        <v>19</v>
      </c>
      <c r="B5" s="7" t="s">
        <v>20</v>
      </c>
      <c r="C5" s="21">
        <f t="shared" ref="C5" si="2">+C7+C67+C102</f>
        <v>1.301346496751643</v>
      </c>
      <c r="D5" s="21">
        <f t="shared" ref="D5:AE5" si="3">+D7+D67+D102</f>
        <v>1.3298335381810473</v>
      </c>
      <c r="E5" s="21">
        <f t="shared" si="3"/>
        <v>1.3710111422543494</v>
      </c>
      <c r="F5" s="21">
        <f t="shared" si="3"/>
        <v>1.4055476117094727</v>
      </c>
      <c r="G5" s="21">
        <f t="shared" si="3"/>
        <v>1.4516111524966657</v>
      </c>
      <c r="H5" s="21">
        <f t="shared" si="3"/>
        <v>1.4235439158386793</v>
      </c>
      <c r="I5" s="21">
        <f t="shared" si="3"/>
        <v>1.6004055578522323</v>
      </c>
      <c r="J5" s="21">
        <f t="shared" si="3"/>
        <v>1.5184845166584764</v>
      </c>
      <c r="K5" s="21">
        <f t="shared" si="3"/>
        <v>1.6031685934865219</v>
      </c>
      <c r="L5" s="21">
        <f t="shared" si="3"/>
        <v>1.6528244299336559</v>
      </c>
      <c r="M5" s="21">
        <f t="shared" si="3"/>
        <v>1.7129691921746399</v>
      </c>
      <c r="N5" s="21">
        <f t="shared" si="3"/>
        <v>1.794503467682383</v>
      </c>
      <c r="O5" s="21">
        <f t="shared" si="3"/>
        <v>1.7828090599300306</v>
      </c>
      <c r="P5" s="21">
        <f t="shared" si="3"/>
        <v>1.6464638345838587</v>
      </c>
      <c r="Q5" s="21">
        <f t="shared" si="3"/>
        <v>1.7936483997817103</v>
      </c>
      <c r="R5" s="21">
        <f t="shared" si="3"/>
        <v>1.8006187875151933</v>
      </c>
      <c r="S5" s="21">
        <f t="shared" si="3"/>
        <v>1.820735347773466</v>
      </c>
      <c r="T5" s="21">
        <f t="shared" si="3"/>
        <v>1.7838445724808301</v>
      </c>
      <c r="U5" s="21">
        <f t="shared" si="3"/>
        <v>1.8251028010331802</v>
      </c>
      <c r="V5" s="21">
        <f t="shared" si="3"/>
        <v>1.8398463025403053</v>
      </c>
      <c r="W5" s="21">
        <f t="shared" si="3"/>
        <v>1.794565134342559</v>
      </c>
      <c r="X5" s="21">
        <f t="shared" si="3"/>
        <v>1.9691633492419711</v>
      </c>
      <c r="Y5" s="21">
        <f t="shared" si="3"/>
        <v>2.1044788811550341</v>
      </c>
      <c r="Z5" s="21">
        <f t="shared" si="3"/>
        <v>2.1645451010764805</v>
      </c>
      <c r="AA5" s="21">
        <f t="shared" si="3"/>
        <v>2.1698428341994989</v>
      </c>
      <c r="AB5" s="21">
        <f t="shared" si="3"/>
        <v>2.201140868644782</v>
      </c>
      <c r="AC5" s="21">
        <f t="shared" si="3"/>
        <v>2.2119204885008412</v>
      </c>
      <c r="AD5" s="21">
        <f t="shared" si="3"/>
        <v>2.2056858828373089</v>
      </c>
      <c r="AE5" s="21">
        <f t="shared" si="3"/>
        <v>2.0893031483600768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4">+C8+C17+C31+C53+C60</f>
        <v>1.301346496751643</v>
      </c>
      <c r="D7" s="21">
        <f t="shared" ref="D7:AE7" si="5">+D8+D17+D31+D53+D60</f>
        <v>1.3298335381810473</v>
      </c>
      <c r="E7" s="21">
        <f t="shared" si="5"/>
        <v>1.3710111422543494</v>
      </c>
      <c r="F7" s="21">
        <f t="shared" si="5"/>
        <v>1.4055476117094727</v>
      </c>
      <c r="G7" s="21">
        <f t="shared" si="5"/>
        <v>1.4516111524966657</v>
      </c>
      <c r="H7" s="21">
        <f t="shared" si="5"/>
        <v>1.4235439158386793</v>
      </c>
      <c r="I7" s="21">
        <f t="shared" si="5"/>
        <v>1.6004055578522323</v>
      </c>
      <c r="J7" s="21">
        <f t="shared" si="5"/>
        <v>1.5184845166584764</v>
      </c>
      <c r="K7" s="21">
        <f t="shared" si="5"/>
        <v>1.6031685934865219</v>
      </c>
      <c r="L7" s="21">
        <f t="shared" si="5"/>
        <v>1.6528244299336559</v>
      </c>
      <c r="M7" s="21">
        <f t="shared" si="5"/>
        <v>1.7129691921746399</v>
      </c>
      <c r="N7" s="21">
        <f t="shared" si="5"/>
        <v>1.794503467682383</v>
      </c>
      <c r="O7" s="21">
        <f t="shared" si="5"/>
        <v>1.7828090599300306</v>
      </c>
      <c r="P7" s="21">
        <f t="shared" si="5"/>
        <v>1.6464638345838587</v>
      </c>
      <c r="Q7" s="21">
        <f t="shared" si="5"/>
        <v>1.7936483997817103</v>
      </c>
      <c r="R7" s="21">
        <f t="shared" si="5"/>
        <v>1.8006187875151933</v>
      </c>
      <c r="S7" s="21">
        <f t="shared" si="5"/>
        <v>1.820735347773466</v>
      </c>
      <c r="T7" s="21">
        <f t="shared" si="5"/>
        <v>1.7838445724808301</v>
      </c>
      <c r="U7" s="21">
        <f t="shared" si="5"/>
        <v>1.8251028010331802</v>
      </c>
      <c r="V7" s="21">
        <f t="shared" si="5"/>
        <v>1.8398463025403053</v>
      </c>
      <c r="W7" s="21">
        <f t="shared" si="5"/>
        <v>1.794565134342559</v>
      </c>
      <c r="X7" s="21">
        <f t="shared" si="5"/>
        <v>1.9691633492419711</v>
      </c>
      <c r="Y7" s="21">
        <f t="shared" si="5"/>
        <v>2.1044788811550341</v>
      </c>
      <c r="Z7" s="21">
        <f t="shared" si="5"/>
        <v>2.1645451010764805</v>
      </c>
      <c r="AA7" s="21">
        <f t="shared" si="5"/>
        <v>2.1698428341994989</v>
      </c>
      <c r="AB7" s="21">
        <f t="shared" si="5"/>
        <v>2.201140868644782</v>
      </c>
      <c r="AC7" s="21">
        <f t="shared" si="5"/>
        <v>2.2119204885008412</v>
      </c>
      <c r="AD7" s="21">
        <f t="shared" si="5"/>
        <v>2.2056858828373089</v>
      </c>
      <c r="AE7" s="21">
        <f t="shared" si="5"/>
        <v>2.0893031483600768</v>
      </c>
    </row>
    <row r="8" spans="1:31" x14ac:dyDescent="0.2">
      <c r="A8" s="13" t="s">
        <v>25</v>
      </c>
      <c r="B8" s="4" t="s">
        <v>26</v>
      </c>
      <c r="C8" s="21">
        <f t="shared" ref="C8" si="6">+C9+C13+C14</f>
        <v>3.6495947621336034E-4</v>
      </c>
      <c r="D8" s="21">
        <f t="shared" ref="D8:AE8" si="7">+D9+D13+D14</f>
        <v>2.3900023246646915E-4</v>
      </c>
      <c r="E8" s="21">
        <f t="shared" si="7"/>
        <v>1.3503096648862263E-4</v>
      </c>
      <c r="F8" s="21">
        <f t="shared" si="7"/>
        <v>1.7317031564829602E-4</v>
      </c>
      <c r="G8" s="21">
        <f t="shared" si="7"/>
        <v>2.2982582252178562E-4</v>
      </c>
      <c r="H8" s="21">
        <f t="shared" si="7"/>
        <v>1.6225733136692748E-4</v>
      </c>
      <c r="I8" s="21">
        <f t="shared" si="7"/>
        <v>5.9226525973952321E-4</v>
      </c>
      <c r="J8" s="21">
        <f t="shared" si="7"/>
        <v>5.311624822253141E-4</v>
      </c>
      <c r="K8" s="21">
        <f t="shared" si="7"/>
        <v>4.2804918623548554E-4</v>
      </c>
      <c r="L8" s="21">
        <f t="shared" si="7"/>
        <v>7.339079355981325E-4</v>
      </c>
      <c r="M8" s="21">
        <f t="shared" si="7"/>
        <v>3.7022496714790402E-4</v>
      </c>
      <c r="N8" s="21">
        <f t="shared" si="7"/>
        <v>3.9928336218675616E-6</v>
      </c>
      <c r="O8" s="21">
        <f t="shared" si="7"/>
        <v>0</v>
      </c>
      <c r="P8" s="21">
        <f t="shared" si="7"/>
        <v>0</v>
      </c>
      <c r="Q8" s="21">
        <f t="shared" si="7"/>
        <v>8.8391207502412027E-6</v>
      </c>
      <c r="R8" s="21">
        <f t="shared" si="7"/>
        <v>4.8639665380295567E-4</v>
      </c>
      <c r="S8" s="21">
        <f t="shared" si="7"/>
        <v>1.6061858335857424E-4</v>
      </c>
      <c r="T8" s="21">
        <f t="shared" si="7"/>
        <v>5.4090724164148141E-3</v>
      </c>
      <c r="U8" s="21">
        <f t="shared" si="7"/>
        <v>3.7008954591682729E-3</v>
      </c>
      <c r="V8" s="21">
        <f t="shared" si="7"/>
        <v>1.4949357314135636E-3</v>
      </c>
      <c r="W8" s="21">
        <f t="shared" si="7"/>
        <v>8.2303141893170476E-4</v>
      </c>
      <c r="X8" s="21">
        <f t="shared" si="7"/>
        <v>2.5127892425558683E-3</v>
      </c>
      <c r="Y8" s="21">
        <f t="shared" si="7"/>
        <v>2.1288514133264223E-3</v>
      </c>
      <c r="Z8" s="21">
        <f t="shared" si="7"/>
        <v>2.9717160811175681E-3</v>
      </c>
      <c r="AA8" s="21">
        <f t="shared" si="7"/>
        <v>2.9142762645007472E-3</v>
      </c>
      <c r="AB8" s="21">
        <f t="shared" si="7"/>
        <v>3.6681095707595942E-3</v>
      </c>
      <c r="AC8" s="21">
        <f t="shared" si="7"/>
        <v>3.4853754499297512E-3</v>
      </c>
      <c r="AD8" s="21">
        <f t="shared" si="7"/>
        <v>9.7525331681529929E-4</v>
      </c>
      <c r="AE8" s="21">
        <f t="shared" si="7"/>
        <v>4.4733274432039497E-4</v>
      </c>
    </row>
    <row r="9" spans="1:31" x14ac:dyDescent="0.2">
      <c r="A9" s="13" t="s">
        <v>27</v>
      </c>
      <c r="B9" s="4" t="s">
        <v>28</v>
      </c>
      <c r="C9" s="21">
        <f t="shared" ref="C9" si="8">+C10+C11+C12</f>
        <v>3.6495947621336034E-4</v>
      </c>
      <c r="D9" s="21">
        <f t="shared" ref="D9:AE9" si="9">+D10+D11+D12</f>
        <v>2.3900023246646915E-4</v>
      </c>
      <c r="E9" s="21">
        <f t="shared" si="9"/>
        <v>1.3503096648862263E-4</v>
      </c>
      <c r="F9" s="21">
        <f t="shared" si="9"/>
        <v>1.7317031564829602E-4</v>
      </c>
      <c r="G9" s="21">
        <f t="shared" si="9"/>
        <v>2.2982582252178562E-4</v>
      </c>
      <c r="H9" s="21">
        <f t="shared" si="9"/>
        <v>1.6225733136692748E-4</v>
      </c>
      <c r="I9" s="21">
        <f t="shared" si="9"/>
        <v>5.9226525973952321E-4</v>
      </c>
      <c r="J9" s="21">
        <f t="shared" si="9"/>
        <v>5.311624822253141E-4</v>
      </c>
      <c r="K9" s="21">
        <f t="shared" si="9"/>
        <v>4.2804918623548554E-4</v>
      </c>
      <c r="L9" s="21">
        <f t="shared" si="9"/>
        <v>7.339079355981325E-4</v>
      </c>
      <c r="M9" s="21">
        <f t="shared" si="9"/>
        <v>3.7022496714790402E-4</v>
      </c>
      <c r="N9" s="21">
        <f t="shared" si="9"/>
        <v>3.9928336218675616E-6</v>
      </c>
      <c r="O9" s="21">
        <f t="shared" si="9"/>
        <v>0</v>
      </c>
      <c r="P9" s="21">
        <f t="shared" si="9"/>
        <v>0</v>
      </c>
      <c r="Q9" s="21">
        <f t="shared" si="9"/>
        <v>8.8391207502412027E-6</v>
      </c>
      <c r="R9" s="21">
        <f t="shared" si="9"/>
        <v>4.8639665380295567E-4</v>
      </c>
      <c r="S9" s="21">
        <f t="shared" si="9"/>
        <v>1.6061858335857424E-4</v>
      </c>
      <c r="T9" s="21">
        <f t="shared" si="9"/>
        <v>5.4090724164148141E-3</v>
      </c>
      <c r="U9" s="21">
        <f t="shared" si="9"/>
        <v>3.7008954591682729E-3</v>
      </c>
      <c r="V9" s="21">
        <f t="shared" si="9"/>
        <v>1.4949357314135636E-3</v>
      </c>
      <c r="W9" s="21">
        <f t="shared" si="9"/>
        <v>8.2303141893170476E-4</v>
      </c>
      <c r="X9" s="21">
        <f t="shared" si="9"/>
        <v>2.5127892425558683E-3</v>
      </c>
      <c r="Y9" s="21">
        <f t="shared" si="9"/>
        <v>2.1288514133264223E-3</v>
      </c>
      <c r="Z9" s="21">
        <f t="shared" si="9"/>
        <v>2.9717160811175681E-3</v>
      </c>
      <c r="AA9" s="21">
        <f t="shared" si="9"/>
        <v>2.9142762645007472E-3</v>
      </c>
      <c r="AB9" s="21">
        <f t="shared" si="9"/>
        <v>3.6681095707595942E-3</v>
      </c>
      <c r="AC9" s="21">
        <f t="shared" si="9"/>
        <v>3.4853754499297512E-3</v>
      </c>
      <c r="AD9" s="21">
        <f t="shared" si="9"/>
        <v>9.7525331681529929E-4</v>
      </c>
      <c r="AE9" s="21">
        <f t="shared" si="9"/>
        <v>4.4733274432039497E-4</v>
      </c>
    </row>
    <row r="10" spans="1:31" x14ac:dyDescent="0.2">
      <c r="A10" s="13" t="s">
        <v>29</v>
      </c>
      <c r="B10" s="4" t="s">
        <v>30</v>
      </c>
      <c r="C10" s="27">
        <v>3.6495947621336034E-4</v>
      </c>
      <c r="D10" s="27">
        <v>2.3900023246646915E-4</v>
      </c>
      <c r="E10" s="27">
        <v>1.3503096648862263E-4</v>
      </c>
      <c r="F10" s="27">
        <v>1.7317031564829602E-4</v>
      </c>
      <c r="G10" s="27">
        <v>2.2982582252178562E-4</v>
      </c>
      <c r="H10" s="27">
        <v>1.6225733136692748E-4</v>
      </c>
      <c r="I10" s="27">
        <v>5.9226525973952321E-4</v>
      </c>
      <c r="J10" s="27">
        <v>5.311624822253141E-4</v>
      </c>
      <c r="K10" s="27">
        <v>4.2804918623548554E-4</v>
      </c>
      <c r="L10" s="27">
        <v>7.339079355981325E-4</v>
      </c>
      <c r="M10" s="27">
        <v>3.7022496714790402E-4</v>
      </c>
      <c r="N10" s="27">
        <v>3.9928336218675616E-6</v>
      </c>
      <c r="O10" s="27">
        <v>0</v>
      </c>
      <c r="P10" s="27">
        <v>0</v>
      </c>
      <c r="Q10" s="27">
        <v>8.8391207502412027E-6</v>
      </c>
      <c r="R10" s="27">
        <v>4.8639665380295567E-4</v>
      </c>
      <c r="S10" s="27">
        <v>1.6061858335857424E-4</v>
      </c>
      <c r="T10" s="27">
        <v>5.4090724164148141E-3</v>
      </c>
      <c r="U10" s="27">
        <v>3.7008954591682729E-3</v>
      </c>
      <c r="V10" s="27">
        <v>1.4949357314135636E-3</v>
      </c>
      <c r="W10" s="27">
        <v>8.2303141893170476E-4</v>
      </c>
      <c r="X10" s="27">
        <v>2.5127892425558683E-3</v>
      </c>
      <c r="Y10" s="27">
        <v>2.1288514133264223E-3</v>
      </c>
      <c r="Z10" s="27">
        <v>2.9717160811175681E-3</v>
      </c>
      <c r="AA10" s="27">
        <v>2.9142762645007472E-3</v>
      </c>
      <c r="AB10" s="27">
        <v>3.6681095707595942E-3</v>
      </c>
      <c r="AC10" s="27">
        <v>3.4853754499297512E-3</v>
      </c>
      <c r="AD10" s="27">
        <v>9.7525331681529929E-4</v>
      </c>
      <c r="AE10" s="27">
        <v>4.4733274432039497E-4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10">+C15+C16</f>
        <v>0</v>
      </c>
      <c r="D14" s="21">
        <f t="shared" ref="D14:AE14" si="11">+D15+D16</f>
        <v>0</v>
      </c>
      <c r="E14" s="21">
        <f t="shared" si="11"/>
        <v>0</v>
      </c>
      <c r="F14" s="21">
        <f t="shared" si="11"/>
        <v>0</v>
      </c>
      <c r="G14" s="21">
        <f t="shared" si="11"/>
        <v>0</v>
      </c>
      <c r="H14" s="21">
        <f t="shared" si="11"/>
        <v>0</v>
      </c>
      <c r="I14" s="21">
        <f t="shared" si="11"/>
        <v>0</v>
      </c>
      <c r="J14" s="21">
        <f t="shared" si="11"/>
        <v>0</v>
      </c>
      <c r="K14" s="21">
        <f t="shared" si="11"/>
        <v>0</v>
      </c>
      <c r="L14" s="21">
        <f t="shared" si="11"/>
        <v>0</v>
      </c>
      <c r="M14" s="21">
        <f t="shared" si="11"/>
        <v>0</v>
      </c>
      <c r="N14" s="21">
        <f t="shared" si="11"/>
        <v>0</v>
      </c>
      <c r="O14" s="21">
        <f t="shared" si="11"/>
        <v>0</v>
      </c>
      <c r="P14" s="21">
        <f t="shared" si="11"/>
        <v>0</v>
      </c>
      <c r="Q14" s="21">
        <f t="shared" si="11"/>
        <v>0</v>
      </c>
      <c r="R14" s="21">
        <f t="shared" si="11"/>
        <v>0</v>
      </c>
      <c r="S14" s="21">
        <f t="shared" si="11"/>
        <v>0</v>
      </c>
      <c r="T14" s="21">
        <f t="shared" si="11"/>
        <v>0</v>
      </c>
      <c r="U14" s="21">
        <f t="shared" si="11"/>
        <v>0</v>
      </c>
      <c r="V14" s="21">
        <f t="shared" si="11"/>
        <v>0</v>
      </c>
      <c r="W14" s="21">
        <f t="shared" si="11"/>
        <v>0</v>
      </c>
      <c r="X14" s="21">
        <f t="shared" si="11"/>
        <v>0</v>
      </c>
      <c r="Y14" s="21">
        <f t="shared" si="11"/>
        <v>0</v>
      </c>
      <c r="Z14" s="21">
        <f t="shared" si="11"/>
        <v>0</v>
      </c>
      <c r="AA14" s="21">
        <f t="shared" si="11"/>
        <v>0</v>
      </c>
      <c r="AB14" s="21">
        <f t="shared" si="11"/>
        <v>0</v>
      </c>
      <c r="AC14" s="21">
        <f t="shared" si="11"/>
        <v>0</v>
      </c>
      <c r="AD14" s="21">
        <f t="shared" si="11"/>
        <v>0</v>
      </c>
      <c r="AE14" s="21">
        <f t="shared" si="11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" si="12">+C18+C19+C20+C21+C22+C23+C24+C25+C26+C27+C28+C29+C30</f>
        <v>7.7401958995280129E-3</v>
      </c>
      <c r="D17" s="79">
        <f t="shared" ref="D17:AE17" si="13">+D18+D19+D20+D21+D22+D23+D24+D25+D26+D27+D28+D29+D30</f>
        <v>7.4437971306896902E-3</v>
      </c>
      <c r="E17" s="79">
        <f t="shared" si="13"/>
        <v>1.0590675290890892E-2</v>
      </c>
      <c r="F17" s="79">
        <f t="shared" si="13"/>
        <v>9.0733835839247531E-3</v>
      </c>
      <c r="G17" s="79">
        <f t="shared" si="13"/>
        <v>8.3608458424101438E-3</v>
      </c>
      <c r="H17" s="79">
        <f t="shared" si="13"/>
        <v>7.8523093371670044E-3</v>
      </c>
      <c r="I17" s="79">
        <f t="shared" si="13"/>
        <v>0.18131282238355295</v>
      </c>
      <c r="J17" s="79">
        <f t="shared" si="13"/>
        <v>0.15030451924144386</v>
      </c>
      <c r="K17" s="79">
        <f t="shared" si="13"/>
        <v>0.2379063768213408</v>
      </c>
      <c r="L17" s="79">
        <f t="shared" si="13"/>
        <v>0.25487425648283613</v>
      </c>
      <c r="M17" s="79">
        <f t="shared" si="13"/>
        <v>0.28016820768905354</v>
      </c>
      <c r="N17" s="79">
        <f t="shared" si="13"/>
        <v>0.36152280566014305</v>
      </c>
      <c r="O17" s="79">
        <f t="shared" si="13"/>
        <v>0.34484279655837108</v>
      </c>
      <c r="P17" s="79">
        <f t="shared" si="13"/>
        <v>0.21367660971524807</v>
      </c>
      <c r="Q17" s="79">
        <f t="shared" si="13"/>
        <v>0.3230391628971005</v>
      </c>
      <c r="R17" s="79">
        <f t="shared" si="13"/>
        <v>0.31272160783951847</v>
      </c>
      <c r="S17" s="79">
        <f t="shared" si="13"/>
        <v>0.31170477311436162</v>
      </c>
      <c r="T17" s="79">
        <f t="shared" si="13"/>
        <v>0.25249652993175359</v>
      </c>
      <c r="U17" s="79">
        <f t="shared" si="13"/>
        <v>0.27415241579138017</v>
      </c>
      <c r="V17" s="79">
        <f t="shared" si="13"/>
        <v>0.26506162735816979</v>
      </c>
      <c r="W17" s="79">
        <f t="shared" si="13"/>
        <v>0.24226202022745086</v>
      </c>
      <c r="X17" s="79">
        <f t="shared" si="13"/>
        <v>0.41784462373028541</v>
      </c>
      <c r="Y17" s="79">
        <f t="shared" si="13"/>
        <v>0.52163715762397367</v>
      </c>
      <c r="Z17" s="79">
        <f t="shared" si="13"/>
        <v>0.55594574891144322</v>
      </c>
      <c r="AA17" s="79">
        <f t="shared" si="13"/>
        <v>0.54764651745473747</v>
      </c>
      <c r="AB17" s="79">
        <f t="shared" si="13"/>
        <v>0.61611077932317493</v>
      </c>
      <c r="AC17" s="79">
        <f t="shared" si="13"/>
        <v>0.65505068212216744</v>
      </c>
      <c r="AD17" s="79">
        <f t="shared" si="13"/>
        <v>0.67081415659909593</v>
      </c>
      <c r="AE17" s="79">
        <f t="shared" si="13"/>
        <v>0.52604434714345205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0.17112991458629861</v>
      </c>
      <c r="J21" s="27">
        <v>0.13624163958630564</v>
      </c>
      <c r="K21" s="27">
        <v>0.22435673978928644</v>
      </c>
      <c r="L21" s="27">
        <v>0.24054813841081332</v>
      </c>
      <c r="M21" s="27">
        <v>0.26627387893370114</v>
      </c>
      <c r="N21" s="27">
        <v>0.34750250229421448</v>
      </c>
      <c r="O21" s="27">
        <v>0.33097923836549364</v>
      </c>
      <c r="P21" s="27">
        <v>0.20259110361863689</v>
      </c>
      <c r="Q21" s="27">
        <v>0.31241269350253514</v>
      </c>
      <c r="R21" s="27">
        <v>0.30300693896981673</v>
      </c>
      <c r="S21" s="27">
        <v>0.30250004751991738</v>
      </c>
      <c r="T21" s="27">
        <v>0.24337817086150712</v>
      </c>
      <c r="U21" s="27">
        <v>0.26434312808848204</v>
      </c>
      <c r="V21" s="27">
        <v>0.25669925258322868</v>
      </c>
      <c r="W21" s="27">
        <v>0.23313784460102846</v>
      </c>
      <c r="X21" s="27">
        <v>0.40776833983016919</v>
      </c>
      <c r="Y21" s="27">
        <v>0.51174778718232716</v>
      </c>
      <c r="Z21" s="27">
        <v>0.54425946703553851</v>
      </c>
      <c r="AA21" s="27">
        <v>0.53436985721998476</v>
      </c>
      <c r="AB21" s="27">
        <v>0.6019653727701223</v>
      </c>
      <c r="AC21" s="27">
        <v>0.64065399598385631</v>
      </c>
      <c r="AD21" s="27">
        <v>0.6562926807426599</v>
      </c>
      <c r="AE21" s="27">
        <v>0.51204079759697119</v>
      </c>
    </row>
    <row r="22" spans="1:31" x14ac:dyDescent="0.2">
      <c r="A22" s="13" t="s">
        <v>53</v>
      </c>
      <c r="B22" s="4" t="s">
        <v>54</v>
      </c>
      <c r="C22" s="27">
        <v>4.5925029341834095E-3</v>
      </c>
      <c r="D22" s="27">
        <v>4.5105196514656819E-3</v>
      </c>
      <c r="E22" s="27">
        <v>6.7096907996508212E-3</v>
      </c>
      <c r="F22" s="27">
        <v>4.9638387399712049E-3</v>
      </c>
      <c r="G22" s="27">
        <v>4.136424703908779E-3</v>
      </c>
      <c r="H22" s="27">
        <v>2.9224221523951248E-3</v>
      </c>
      <c r="I22" s="27">
        <v>3.7549575034090572E-3</v>
      </c>
      <c r="J22" s="27">
        <v>4.6493694273430407E-3</v>
      </c>
      <c r="K22" s="27">
        <v>5.6646524275532038E-3</v>
      </c>
      <c r="L22" s="27">
        <v>5.8903181864405022E-3</v>
      </c>
      <c r="M22" s="27">
        <v>6.3197717817654632E-3</v>
      </c>
      <c r="N22" s="27">
        <v>5.6564095932200376E-3</v>
      </c>
      <c r="O22" s="27">
        <v>5.6058770744330001E-3</v>
      </c>
      <c r="P22" s="27">
        <v>3.1098994336706529E-3</v>
      </c>
      <c r="Q22" s="27">
        <v>3.3823015281989376E-3</v>
      </c>
      <c r="R22" s="27">
        <v>3.1072098192878009E-3</v>
      </c>
      <c r="S22" s="27">
        <v>2.4297109436481374E-3</v>
      </c>
      <c r="T22" s="27">
        <v>1.9602118014893982E-3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3.9073616318237003E-7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5.8163908193519719E-8</v>
      </c>
      <c r="AE26" s="27">
        <v>8.4357675979858532E-8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3.1476929653446038E-3</v>
      </c>
      <c r="D30" s="27">
        <v>2.9332774792240083E-3</v>
      </c>
      <c r="E30" s="27">
        <v>3.8809844912400704E-3</v>
      </c>
      <c r="F30" s="27">
        <v>4.1095448439535491E-3</v>
      </c>
      <c r="G30" s="27">
        <v>4.2244211385013657E-3</v>
      </c>
      <c r="H30" s="27">
        <v>4.9298871847718801E-3</v>
      </c>
      <c r="I30" s="27">
        <v>6.4279502938452606E-3</v>
      </c>
      <c r="J30" s="27">
        <v>9.4135102277951906E-3</v>
      </c>
      <c r="K30" s="27">
        <v>7.884984604501143E-3</v>
      </c>
      <c r="L30" s="27">
        <v>8.4357998855823166E-3</v>
      </c>
      <c r="M30" s="27">
        <v>7.5745569735869199E-3</v>
      </c>
      <c r="N30" s="27">
        <v>8.3638937727085211E-3</v>
      </c>
      <c r="O30" s="27">
        <v>8.257681118444455E-3</v>
      </c>
      <c r="P30" s="27">
        <v>7.9756066629405285E-3</v>
      </c>
      <c r="Q30" s="27">
        <v>7.2441678663663685E-3</v>
      </c>
      <c r="R30" s="27">
        <v>6.6074590504139469E-3</v>
      </c>
      <c r="S30" s="27">
        <v>6.7750146507961273E-3</v>
      </c>
      <c r="T30" s="27">
        <v>7.1581472687570783E-3</v>
      </c>
      <c r="U30" s="27">
        <v>9.8092877028981233E-3</v>
      </c>
      <c r="V30" s="27">
        <v>8.3623747749411153E-3</v>
      </c>
      <c r="W30" s="27">
        <v>9.1241756264223896E-3</v>
      </c>
      <c r="X30" s="27">
        <v>1.0076283900116232E-2</v>
      </c>
      <c r="Y30" s="27">
        <v>9.8893704416465125E-3</v>
      </c>
      <c r="Z30" s="27">
        <v>1.1686281875904729E-2</v>
      </c>
      <c r="AA30" s="27">
        <v>1.3276660234752746E-2</v>
      </c>
      <c r="AB30" s="27">
        <v>1.4145406553052579E-2</v>
      </c>
      <c r="AC30" s="27">
        <v>1.4396686138311148E-2</v>
      </c>
      <c r="AD30" s="27">
        <v>1.4521026956364636E-2</v>
      </c>
      <c r="AE30" s="27">
        <v>1.4003465188804874E-2</v>
      </c>
    </row>
    <row r="31" spans="1:31" x14ac:dyDescent="0.2">
      <c r="A31" s="13" t="s">
        <v>71</v>
      </c>
      <c r="B31" s="4" t="s">
        <v>72</v>
      </c>
      <c r="C31" s="21">
        <f t="shared" ref="C31" si="14">+C32+C35+C46+C47+C50</f>
        <v>3.6149273635043465E-2</v>
      </c>
      <c r="D31" s="21">
        <f t="shared" ref="D31:AE31" si="15">+D32+D35+D46+D47+D50</f>
        <v>3.7904568541785401E-2</v>
      </c>
      <c r="E31" s="21">
        <f t="shared" si="15"/>
        <v>4.2080300879184442E-2</v>
      </c>
      <c r="F31" s="21">
        <f t="shared" si="15"/>
        <v>4.5284458169393402E-2</v>
      </c>
      <c r="G31" s="21">
        <f t="shared" si="15"/>
        <v>5.1507835822830292E-2</v>
      </c>
      <c r="H31" s="21">
        <f t="shared" si="15"/>
        <v>5.5821293313064874E-2</v>
      </c>
      <c r="I31" s="21">
        <f t="shared" si="15"/>
        <v>5.993638798668062E-2</v>
      </c>
      <c r="J31" s="21">
        <f t="shared" si="15"/>
        <v>6.2494602955859208E-2</v>
      </c>
      <c r="K31" s="21">
        <f t="shared" si="15"/>
        <v>6.5356319406853242E-2</v>
      </c>
      <c r="L31" s="21">
        <f t="shared" si="15"/>
        <v>6.7759368783262428E-2</v>
      </c>
      <c r="M31" s="21">
        <f t="shared" si="15"/>
        <v>6.902150198892526E-2</v>
      </c>
      <c r="N31" s="21">
        <f t="shared" si="15"/>
        <v>6.4251043758374704E-2</v>
      </c>
      <c r="O31" s="21">
        <f t="shared" si="15"/>
        <v>6.4516667461670354E-2</v>
      </c>
      <c r="P31" s="21">
        <f t="shared" si="15"/>
        <v>6.1402768561834631E-2</v>
      </c>
      <c r="Q31" s="21">
        <f t="shared" si="15"/>
        <v>6.0028845613275261E-2</v>
      </c>
      <c r="R31" s="21">
        <f t="shared" si="15"/>
        <v>6.1704493224082495E-2</v>
      </c>
      <c r="S31" s="21">
        <f t="shared" si="15"/>
        <v>6.1464038074771049E-2</v>
      </c>
      <c r="T31" s="21">
        <f t="shared" si="15"/>
        <v>6.0923057551339824E-2</v>
      </c>
      <c r="U31" s="21">
        <f t="shared" si="15"/>
        <v>6.6343145302560802E-2</v>
      </c>
      <c r="V31" s="21">
        <f t="shared" si="15"/>
        <v>7.4181490902748268E-2</v>
      </c>
      <c r="W31" s="21">
        <f t="shared" si="15"/>
        <v>8.0128653010178519E-2</v>
      </c>
      <c r="X31" s="21">
        <f t="shared" si="15"/>
        <v>7.6146613716411016E-2</v>
      </c>
      <c r="Y31" s="21">
        <f t="shared" si="15"/>
        <v>7.8242338000127865E-2</v>
      </c>
      <c r="Z31" s="21">
        <f t="shared" si="15"/>
        <v>8.4941027428163923E-2</v>
      </c>
      <c r="AA31" s="21">
        <f t="shared" si="15"/>
        <v>8.8450628790120264E-2</v>
      </c>
      <c r="AB31" s="21">
        <f t="shared" si="15"/>
        <v>9.1327647361307648E-2</v>
      </c>
      <c r="AC31" s="21">
        <f t="shared" si="15"/>
        <v>9.9296796543358684E-2</v>
      </c>
      <c r="AD31" s="21">
        <f t="shared" si="15"/>
        <v>9.9609623050052637E-2</v>
      </c>
      <c r="AE31" s="21">
        <f t="shared" si="15"/>
        <v>9.9636648924138038E-2</v>
      </c>
    </row>
    <row r="32" spans="1:31" x14ac:dyDescent="0.2">
      <c r="A32" s="13" t="s">
        <v>73</v>
      </c>
      <c r="B32" s="4" t="s">
        <v>74</v>
      </c>
      <c r="C32" s="21">
        <f t="shared" ref="C32" si="16">+C34</f>
        <v>2.0920738118120135E-5</v>
      </c>
      <c r="D32" s="21">
        <f t="shared" ref="D32:AE32" si="17">+D34</f>
        <v>9.8593335443688603E-6</v>
      </c>
      <c r="E32" s="21">
        <f t="shared" si="17"/>
        <v>1.4774118555046505E-5</v>
      </c>
      <c r="F32" s="21">
        <f t="shared" si="17"/>
        <v>2.2909923567320949E-5</v>
      </c>
      <c r="G32" s="21">
        <f t="shared" si="17"/>
        <v>2.4914050347824064E-5</v>
      </c>
      <c r="H32" s="21">
        <f t="shared" si="17"/>
        <v>3.3573739071688911E-5</v>
      </c>
      <c r="I32" s="21">
        <f t="shared" si="17"/>
        <v>4.4911732583688229E-5</v>
      </c>
      <c r="J32" s="21">
        <f t="shared" si="17"/>
        <v>3.783501402493082E-5</v>
      </c>
      <c r="K32" s="21">
        <f t="shared" si="17"/>
        <v>5.2568430912767886E-5</v>
      </c>
      <c r="L32" s="21">
        <f t="shared" si="17"/>
        <v>5.4602328921955601E-5</v>
      </c>
      <c r="M32" s="21">
        <f t="shared" si="17"/>
        <v>2.8727372241209209E-5</v>
      </c>
      <c r="N32" s="21">
        <f t="shared" si="17"/>
        <v>5.4295133781879178E-5</v>
      </c>
      <c r="O32" s="21">
        <f t="shared" si="17"/>
        <v>4.6982909707985149E-5</v>
      </c>
      <c r="P32" s="21">
        <f t="shared" si="17"/>
        <v>3.3817212760347302E-5</v>
      </c>
      <c r="Q32" s="21">
        <f t="shared" si="17"/>
        <v>3.5655439365620421E-5</v>
      </c>
      <c r="R32" s="21">
        <f t="shared" si="17"/>
        <v>4.1278641343200302E-5</v>
      </c>
      <c r="S32" s="21">
        <f t="shared" si="17"/>
        <v>3.6411977788314956E-5</v>
      </c>
      <c r="T32" s="21">
        <f t="shared" si="17"/>
        <v>3.9442948829772123E-5</v>
      </c>
      <c r="U32" s="21">
        <f t="shared" si="17"/>
        <v>6.7465613168429895E-5</v>
      </c>
      <c r="V32" s="21">
        <f t="shared" si="17"/>
        <v>2.4429584156772284E-5</v>
      </c>
      <c r="W32" s="21">
        <f t="shared" si="17"/>
        <v>3.067929073531894E-5</v>
      </c>
      <c r="X32" s="21">
        <f t="shared" si="17"/>
        <v>3.1148653190082129E-5</v>
      </c>
      <c r="Y32" s="21">
        <f t="shared" si="17"/>
        <v>4.9528749707518923E-5</v>
      </c>
      <c r="Z32" s="21">
        <f t="shared" si="17"/>
        <v>2.873921575541464E-5</v>
      </c>
      <c r="AA32" s="21">
        <f t="shared" si="17"/>
        <v>3.2363094853712282E-5</v>
      </c>
      <c r="AB32" s="21">
        <f t="shared" si="17"/>
        <v>4.5087653039607054E-5</v>
      </c>
      <c r="AC32" s="21">
        <f t="shared" si="17"/>
        <v>4.0611027492983091E-5</v>
      </c>
      <c r="AD32" s="21">
        <f t="shared" si="17"/>
        <v>8.5071723894233062E-5</v>
      </c>
      <c r="AE32" s="21">
        <f t="shared" si="17"/>
        <v>1.1731725277376947E-4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2.0920738118120135E-5</v>
      </c>
      <c r="D34" s="27">
        <v>9.8593335443688603E-6</v>
      </c>
      <c r="E34" s="27">
        <v>1.4774118555046505E-5</v>
      </c>
      <c r="F34" s="27">
        <v>2.2909923567320949E-5</v>
      </c>
      <c r="G34" s="27">
        <v>2.4914050347824064E-5</v>
      </c>
      <c r="H34" s="27">
        <v>3.3573739071688911E-5</v>
      </c>
      <c r="I34" s="27">
        <v>4.4911732583688229E-5</v>
      </c>
      <c r="J34" s="27">
        <v>3.783501402493082E-5</v>
      </c>
      <c r="K34" s="27">
        <v>5.2568430912767886E-5</v>
      </c>
      <c r="L34" s="27">
        <v>5.4602328921955601E-5</v>
      </c>
      <c r="M34" s="27">
        <v>2.8727372241209209E-5</v>
      </c>
      <c r="N34" s="27">
        <v>5.4295133781879178E-5</v>
      </c>
      <c r="O34" s="27">
        <v>4.6982909707985149E-5</v>
      </c>
      <c r="P34" s="27">
        <v>3.3817212760347302E-5</v>
      </c>
      <c r="Q34" s="27">
        <v>3.5655439365620421E-5</v>
      </c>
      <c r="R34" s="27">
        <v>4.1278641343200302E-5</v>
      </c>
      <c r="S34" s="27">
        <v>3.6411977788314956E-5</v>
      </c>
      <c r="T34" s="27">
        <v>3.9442948829772123E-5</v>
      </c>
      <c r="U34" s="27">
        <v>6.7465613168429895E-5</v>
      </c>
      <c r="V34" s="27">
        <v>2.4429584156772284E-5</v>
      </c>
      <c r="W34" s="27">
        <v>3.067929073531894E-5</v>
      </c>
      <c r="X34" s="27">
        <v>3.1148653190082129E-5</v>
      </c>
      <c r="Y34" s="27">
        <v>4.9528749707518923E-5</v>
      </c>
      <c r="Z34" s="27">
        <v>2.873921575541464E-5</v>
      </c>
      <c r="AA34" s="27">
        <v>3.2363094853712282E-5</v>
      </c>
      <c r="AB34" s="27">
        <v>4.5087653039607054E-5</v>
      </c>
      <c r="AC34" s="27">
        <v>4.0611027492983091E-5</v>
      </c>
      <c r="AD34" s="27">
        <v>8.5071723894233062E-5</v>
      </c>
      <c r="AE34" s="27">
        <v>1.1731725277376947E-4</v>
      </c>
    </row>
    <row r="35" spans="1:31" x14ac:dyDescent="0.2">
      <c r="A35" s="13" t="s">
        <v>79</v>
      </c>
      <c r="B35" s="4" t="s">
        <v>80</v>
      </c>
      <c r="C35" s="21">
        <f t="shared" ref="C35" si="18">+C36+C39+C42+C43+C44+C45</f>
        <v>2.2706568563180908E-2</v>
      </c>
      <c r="D35" s="21">
        <f t="shared" ref="D35:AE35" si="19">+D36+D39+D42+D43+D44+D45</f>
        <v>2.353177864917828E-2</v>
      </c>
      <c r="E35" s="21">
        <f t="shared" si="19"/>
        <v>2.5694384163369038E-2</v>
      </c>
      <c r="F35" s="21">
        <f t="shared" si="19"/>
        <v>2.7380490595379978E-2</v>
      </c>
      <c r="G35" s="21">
        <f t="shared" si="19"/>
        <v>3.0704979625270194E-2</v>
      </c>
      <c r="H35" s="21">
        <f t="shared" si="19"/>
        <v>3.2584532511650499E-2</v>
      </c>
      <c r="I35" s="21">
        <f t="shared" si="19"/>
        <v>3.4249124276787259E-2</v>
      </c>
      <c r="J35" s="21">
        <f t="shared" si="19"/>
        <v>3.4950079262563008E-2</v>
      </c>
      <c r="K35" s="21">
        <f t="shared" si="19"/>
        <v>3.5789292812948757E-2</v>
      </c>
      <c r="L35" s="21">
        <f t="shared" si="19"/>
        <v>3.5645804265214028E-2</v>
      </c>
      <c r="M35" s="21">
        <f t="shared" si="19"/>
        <v>3.5373502658452328E-2</v>
      </c>
      <c r="N35" s="21">
        <f t="shared" si="19"/>
        <v>3.2125864455628247E-2</v>
      </c>
      <c r="O35" s="21">
        <f t="shared" si="19"/>
        <v>3.3437971364497748E-2</v>
      </c>
      <c r="P35" s="21">
        <f t="shared" si="19"/>
        <v>3.1921256903125118E-2</v>
      </c>
      <c r="Q35" s="21">
        <f t="shared" si="19"/>
        <v>3.1369679593794518E-2</v>
      </c>
      <c r="R35" s="21">
        <f t="shared" si="19"/>
        <v>3.2867301486927437E-2</v>
      </c>
      <c r="S35" s="21">
        <f t="shared" si="19"/>
        <v>3.3359729619081104E-2</v>
      </c>
      <c r="T35" s="21">
        <f t="shared" si="19"/>
        <v>3.4232155835600471E-2</v>
      </c>
      <c r="U35" s="21">
        <f t="shared" si="19"/>
        <v>3.5848478530941329E-2</v>
      </c>
      <c r="V35" s="21">
        <f t="shared" si="19"/>
        <v>3.8745106736621432E-2</v>
      </c>
      <c r="W35" s="21">
        <f t="shared" si="19"/>
        <v>4.1073743960338291E-2</v>
      </c>
      <c r="X35" s="21">
        <f t="shared" si="19"/>
        <v>3.9968281193731775E-2</v>
      </c>
      <c r="Y35" s="21">
        <f t="shared" si="19"/>
        <v>4.0472172926495908E-2</v>
      </c>
      <c r="Z35" s="21">
        <f t="shared" si="19"/>
        <v>4.3727011002859667E-2</v>
      </c>
      <c r="AA35" s="21">
        <f t="shared" si="19"/>
        <v>4.4620029711682781E-2</v>
      </c>
      <c r="AB35" s="21">
        <f t="shared" si="19"/>
        <v>4.7296843667935413E-2</v>
      </c>
      <c r="AC35" s="21">
        <f t="shared" si="19"/>
        <v>5.1312262269126115E-2</v>
      </c>
      <c r="AD35" s="21">
        <f t="shared" si="19"/>
        <v>5.104839026909002E-2</v>
      </c>
      <c r="AE35" s="21">
        <f t="shared" si="19"/>
        <v>5.4676055784360814E-2</v>
      </c>
    </row>
    <row r="36" spans="1:31" x14ac:dyDescent="0.2">
      <c r="A36" s="13" t="s">
        <v>81</v>
      </c>
      <c r="B36" s="4" t="s">
        <v>82</v>
      </c>
      <c r="C36" s="21">
        <f t="shared" ref="C36" si="20">+C37+C38</f>
        <v>6.5696314795129955E-3</v>
      </c>
      <c r="D36" s="21">
        <f t="shared" ref="D36:AE36" si="21">+D37+D38</f>
        <v>6.8337701345713084E-3</v>
      </c>
      <c r="E36" s="21">
        <f t="shared" si="21"/>
        <v>7.4141652157289567E-3</v>
      </c>
      <c r="F36" s="21">
        <f t="shared" si="21"/>
        <v>7.8853320434605721E-3</v>
      </c>
      <c r="G36" s="21">
        <f t="shared" si="21"/>
        <v>8.8597864933032105E-3</v>
      </c>
      <c r="H36" s="21">
        <f t="shared" si="21"/>
        <v>9.5925663953210696E-3</v>
      </c>
      <c r="I36" s="21">
        <f t="shared" si="21"/>
        <v>1.0272657418206831E-2</v>
      </c>
      <c r="J36" s="21">
        <f t="shared" si="21"/>
        <v>1.0655777128243163E-2</v>
      </c>
      <c r="K36" s="21">
        <f t="shared" si="21"/>
        <v>1.1093099643833027E-2</v>
      </c>
      <c r="L36" s="21">
        <f t="shared" si="21"/>
        <v>1.1486255786787754E-2</v>
      </c>
      <c r="M36" s="21">
        <f t="shared" si="21"/>
        <v>1.1567064748374052E-2</v>
      </c>
      <c r="N36" s="21">
        <f t="shared" si="21"/>
        <v>1.0624914184609901E-2</v>
      </c>
      <c r="O36" s="21">
        <f t="shared" si="21"/>
        <v>1.1109376380876355E-2</v>
      </c>
      <c r="P36" s="21">
        <f t="shared" si="21"/>
        <v>1.0932416075808042E-2</v>
      </c>
      <c r="Q36" s="21">
        <f t="shared" si="21"/>
        <v>1.1095253722856059E-2</v>
      </c>
      <c r="R36" s="21">
        <f t="shared" si="21"/>
        <v>1.1843060965105144E-2</v>
      </c>
      <c r="S36" s="21">
        <f t="shared" si="21"/>
        <v>1.2271169868209024E-2</v>
      </c>
      <c r="T36" s="21">
        <f t="shared" si="21"/>
        <v>1.269768092784526E-2</v>
      </c>
      <c r="U36" s="21">
        <f t="shared" si="21"/>
        <v>1.3380461802471374E-2</v>
      </c>
      <c r="V36" s="21">
        <f t="shared" si="21"/>
        <v>1.5424902759232723E-2</v>
      </c>
      <c r="W36" s="21">
        <f t="shared" si="21"/>
        <v>1.7665306432679828E-2</v>
      </c>
      <c r="X36" s="21">
        <f t="shared" si="21"/>
        <v>1.7304322283295818E-2</v>
      </c>
      <c r="Y36" s="21">
        <f t="shared" si="21"/>
        <v>1.9343757486166312E-2</v>
      </c>
      <c r="Z36" s="21">
        <f t="shared" si="21"/>
        <v>2.1772941849952664E-2</v>
      </c>
      <c r="AA36" s="21">
        <f t="shared" si="21"/>
        <v>2.3406581056597431E-2</v>
      </c>
      <c r="AB36" s="21">
        <f t="shared" si="21"/>
        <v>2.4573862393079418E-2</v>
      </c>
      <c r="AC36" s="21">
        <f t="shared" si="21"/>
        <v>2.719337322460014E-2</v>
      </c>
      <c r="AD36" s="21">
        <f t="shared" si="21"/>
        <v>2.8659140840013583E-2</v>
      </c>
      <c r="AE36" s="21">
        <f t="shared" si="21"/>
        <v>2.9945865202425984E-2</v>
      </c>
    </row>
    <row r="37" spans="1:31" x14ac:dyDescent="0.2">
      <c r="A37" s="13" t="s">
        <v>83</v>
      </c>
      <c r="B37" s="4" t="s">
        <v>84</v>
      </c>
      <c r="C37" s="27">
        <v>1.6880601836117369E-4</v>
      </c>
      <c r="D37" s="27">
        <v>2.0692350637821288E-4</v>
      </c>
      <c r="E37" s="27">
        <v>1.2252049719762605E-4</v>
      </c>
      <c r="F37" s="27">
        <v>1.6063798521466526E-4</v>
      </c>
      <c r="G37" s="27">
        <v>1.878647623696933E-4</v>
      </c>
      <c r="H37" s="27">
        <v>9.4178677349025287E-4</v>
      </c>
      <c r="I37" s="27">
        <v>1.7478076601618836E-3</v>
      </c>
      <c r="J37" s="27">
        <v>2.5187258155756937E-3</v>
      </c>
      <c r="K37" s="27">
        <v>3.3403203793013004E-3</v>
      </c>
      <c r="L37" s="27">
        <v>4.1465519240240284E-3</v>
      </c>
      <c r="M37" s="27">
        <v>4.8694298457315063E-3</v>
      </c>
      <c r="N37" s="27">
        <v>5.0872447362989926E-3</v>
      </c>
      <c r="O37" s="27">
        <v>6.0643423870444758E-3</v>
      </c>
      <c r="P37" s="27">
        <v>6.4860375692336863E-3</v>
      </c>
      <c r="Q37" s="27">
        <v>7.1321762280778071E-3</v>
      </c>
      <c r="R37" s="27">
        <v>8.1354402993161559E-3</v>
      </c>
      <c r="S37" s="27">
        <v>8.9629075063826728E-3</v>
      </c>
      <c r="T37" s="27">
        <v>9.7054669643624296E-3</v>
      </c>
      <c r="U37" s="27">
        <v>1.0696802346788707E-2</v>
      </c>
      <c r="V37" s="27">
        <v>1.2824925152353622E-2</v>
      </c>
      <c r="W37" s="27">
        <v>1.5106344639755673E-2</v>
      </c>
      <c r="X37" s="27">
        <v>1.5218407731166799E-2</v>
      </c>
      <c r="Y37" s="27">
        <v>1.7439622238387062E-2</v>
      </c>
      <c r="Z37" s="27">
        <v>1.9956776308236449E-2</v>
      </c>
      <c r="AA37" s="27">
        <v>2.1773320577477811E-2</v>
      </c>
      <c r="AB37" s="27">
        <v>2.3133312649702514E-2</v>
      </c>
      <c r="AC37" s="27">
        <v>2.5846981965161664E-2</v>
      </c>
      <c r="AD37" s="27">
        <v>2.7499195673985878E-2</v>
      </c>
      <c r="AE37" s="27">
        <v>2.8934648026258912E-2</v>
      </c>
    </row>
    <row r="38" spans="1:31" x14ac:dyDescent="0.2">
      <c r="A38" s="13" t="s">
        <v>85</v>
      </c>
      <c r="B38" s="4" t="s">
        <v>86</v>
      </c>
      <c r="C38" s="27">
        <v>6.4008254611518222E-3</v>
      </c>
      <c r="D38" s="27">
        <v>6.6268466281930952E-3</v>
      </c>
      <c r="E38" s="27">
        <v>7.2916447185313307E-3</v>
      </c>
      <c r="F38" s="27">
        <v>7.7246940582459062E-3</v>
      </c>
      <c r="G38" s="27">
        <v>8.6719217309335177E-3</v>
      </c>
      <c r="H38" s="27">
        <v>8.6507796218308168E-3</v>
      </c>
      <c r="I38" s="27">
        <v>8.5248497580449473E-3</v>
      </c>
      <c r="J38" s="27">
        <v>8.1370513126674694E-3</v>
      </c>
      <c r="K38" s="27">
        <v>7.7527792645317277E-3</v>
      </c>
      <c r="L38" s="27">
        <v>7.3397038627637254E-3</v>
      </c>
      <c r="M38" s="27">
        <v>6.6976349026425467E-3</v>
      </c>
      <c r="N38" s="27">
        <v>5.5376694483109086E-3</v>
      </c>
      <c r="O38" s="27">
        <v>5.0450339938318788E-3</v>
      </c>
      <c r="P38" s="27">
        <v>4.4463785065743562E-3</v>
      </c>
      <c r="Q38" s="27">
        <v>3.9630774947782528E-3</v>
      </c>
      <c r="R38" s="27">
        <v>3.7076206657889882E-3</v>
      </c>
      <c r="S38" s="27">
        <v>3.3082623618263503E-3</v>
      </c>
      <c r="T38" s="27">
        <v>2.9922139634828309E-3</v>
      </c>
      <c r="U38" s="27">
        <v>2.6836594556826662E-3</v>
      </c>
      <c r="V38" s="27">
        <v>2.5999776068791006E-3</v>
      </c>
      <c r="W38" s="27">
        <v>2.5589617929241545E-3</v>
      </c>
      <c r="X38" s="27">
        <v>2.0859145521290186E-3</v>
      </c>
      <c r="Y38" s="27">
        <v>1.9041352477792513E-3</v>
      </c>
      <c r="Z38" s="27">
        <v>1.8161655417162146E-3</v>
      </c>
      <c r="AA38" s="27">
        <v>1.6332604791196197E-3</v>
      </c>
      <c r="AB38" s="27">
        <v>1.4405497433769038E-3</v>
      </c>
      <c r="AC38" s="27">
        <v>1.3463912594384761E-3</v>
      </c>
      <c r="AD38" s="27">
        <v>1.1599451660277045E-3</v>
      </c>
      <c r="AE38" s="27">
        <v>1.0112171761670731E-3</v>
      </c>
    </row>
    <row r="39" spans="1:31" x14ac:dyDescent="0.2">
      <c r="A39" s="13" t="s">
        <v>87</v>
      </c>
      <c r="B39" s="4" t="s">
        <v>88</v>
      </c>
      <c r="C39" s="21">
        <f t="shared" ref="C39" si="22">+C40+C41</f>
        <v>7.3531319775757423E-3</v>
      </c>
      <c r="D39" s="21">
        <f t="shared" ref="D39:AE39" si="23">+D40+D41</f>
        <v>7.6275567635005767E-3</v>
      </c>
      <c r="E39" s="21">
        <f t="shared" si="23"/>
        <v>8.4107567171036839E-3</v>
      </c>
      <c r="F39" s="21">
        <f t="shared" si="23"/>
        <v>8.9305659017115107E-3</v>
      </c>
      <c r="G39" s="21">
        <f t="shared" si="23"/>
        <v>1.0051358579786058E-2</v>
      </c>
      <c r="H39" s="21">
        <f t="shared" si="23"/>
        <v>1.0657818783408239E-2</v>
      </c>
      <c r="I39" s="21">
        <f t="shared" si="23"/>
        <v>1.1191652826727728E-2</v>
      </c>
      <c r="J39" s="21">
        <f t="shared" si="23"/>
        <v>1.1415996299851254E-2</v>
      </c>
      <c r="K39" s="21">
        <f t="shared" si="23"/>
        <v>1.1661201810854087E-2</v>
      </c>
      <c r="L39" s="21">
        <f t="shared" si="23"/>
        <v>1.1859491976405073E-2</v>
      </c>
      <c r="M39" s="21">
        <f t="shared" si="23"/>
        <v>1.1748731196497601E-2</v>
      </c>
      <c r="N39" s="21">
        <f t="shared" si="23"/>
        <v>1.0539241179405204E-2</v>
      </c>
      <c r="O39" s="21">
        <f t="shared" si="23"/>
        <v>1.0620901093621172E-2</v>
      </c>
      <c r="P39" s="21">
        <f t="shared" si="23"/>
        <v>1.0018924758171521E-2</v>
      </c>
      <c r="Q39" s="21">
        <f t="shared" si="23"/>
        <v>9.7752121882742384E-3</v>
      </c>
      <c r="R39" s="21">
        <f t="shared" si="23"/>
        <v>9.8062411889211481E-3</v>
      </c>
      <c r="S39" s="21">
        <f t="shared" si="23"/>
        <v>9.9369344149335855E-3</v>
      </c>
      <c r="T39" s="21">
        <f t="shared" si="23"/>
        <v>9.9945423165345403E-3</v>
      </c>
      <c r="U39" s="21">
        <f t="shared" si="23"/>
        <v>1.0594915908058026E-2</v>
      </c>
      <c r="V39" s="21">
        <f t="shared" si="23"/>
        <v>1.1502474942421253E-2</v>
      </c>
      <c r="W39" s="21">
        <f t="shared" si="23"/>
        <v>1.2506260385556359E-2</v>
      </c>
      <c r="X39" s="21">
        <f t="shared" si="23"/>
        <v>1.1480755717991628E-2</v>
      </c>
      <c r="Y39" s="21">
        <f t="shared" si="23"/>
        <v>1.110067710924244E-2</v>
      </c>
      <c r="Z39" s="21">
        <f t="shared" si="23"/>
        <v>1.1799975146865935E-2</v>
      </c>
      <c r="AA39" s="21">
        <f t="shared" si="23"/>
        <v>1.1790343492608124E-2</v>
      </c>
      <c r="AB39" s="21">
        <f t="shared" si="23"/>
        <v>1.20702831539716E-2</v>
      </c>
      <c r="AC39" s="21">
        <f t="shared" si="23"/>
        <v>1.2814763174845735E-2</v>
      </c>
      <c r="AD39" s="21">
        <f t="shared" si="23"/>
        <v>1.2729204996185271E-2</v>
      </c>
      <c r="AE39" s="21">
        <f t="shared" si="23"/>
        <v>1.2781850097014932E-2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8.5771919580029311E-20</v>
      </c>
      <c r="H40" s="27">
        <v>6.0083160630904791E-4</v>
      </c>
      <c r="I40" s="27">
        <v>1.2481771521300313E-3</v>
      </c>
      <c r="J40" s="27">
        <v>1.8898317990595811E-3</v>
      </c>
      <c r="K40" s="27">
        <v>2.547658339237294E-3</v>
      </c>
      <c r="L40" s="27">
        <v>3.20534169283631E-3</v>
      </c>
      <c r="M40" s="27">
        <v>3.7742188268439459E-3</v>
      </c>
      <c r="N40" s="27">
        <v>3.9150375434532682E-3</v>
      </c>
      <c r="O40" s="27">
        <v>4.4721172425261826E-3</v>
      </c>
      <c r="P40" s="27">
        <v>4.7110615748889931E-3</v>
      </c>
      <c r="Q40" s="27">
        <v>5.0708599286263031E-3</v>
      </c>
      <c r="R40" s="27">
        <v>5.5683909823816945E-3</v>
      </c>
      <c r="S40" s="27">
        <v>6.1246853919653564E-3</v>
      </c>
      <c r="T40" s="27">
        <v>6.6427211347812182E-3</v>
      </c>
      <c r="U40" s="27">
        <v>7.5604573625855567E-3</v>
      </c>
      <c r="V40" s="27">
        <v>8.5085519582369044E-3</v>
      </c>
      <c r="W40" s="27">
        <v>9.5405356711707034E-3</v>
      </c>
      <c r="X40" s="27">
        <v>9.0412541587659972E-3</v>
      </c>
      <c r="Y40" s="27">
        <v>8.824429770666711E-3</v>
      </c>
      <c r="Z40" s="27">
        <v>9.5724850098555612E-3</v>
      </c>
      <c r="AA40" s="27">
        <v>9.7087719950989942E-3</v>
      </c>
      <c r="AB40" s="27">
        <v>1.0146665564539924E-2</v>
      </c>
      <c r="AC40" s="27">
        <v>1.0959074981844985E-2</v>
      </c>
      <c r="AD40" s="27">
        <v>1.1118292629633786E-2</v>
      </c>
      <c r="AE40" s="27">
        <v>1.1274176064330068E-2</v>
      </c>
    </row>
    <row r="41" spans="1:31" x14ac:dyDescent="0.2">
      <c r="A41" s="13" t="s">
        <v>91</v>
      </c>
      <c r="B41" s="4" t="s">
        <v>92</v>
      </c>
      <c r="C41" s="27">
        <v>7.3531319775757423E-3</v>
      </c>
      <c r="D41" s="27">
        <v>7.6275567635005767E-3</v>
      </c>
      <c r="E41" s="27">
        <v>8.4107567171036839E-3</v>
      </c>
      <c r="F41" s="27">
        <v>8.9305659017115107E-3</v>
      </c>
      <c r="G41" s="27">
        <v>1.0051358579786058E-2</v>
      </c>
      <c r="H41" s="27">
        <v>1.0056987177099191E-2</v>
      </c>
      <c r="I41" s="27">
        <v>9.9434756745976956E-3</v>
      </c>
      <c r="J41" s="27">
        <v>9.5261645007916739E-3</v>
      </c>
      <c r="K41" s="27">
        <v>9.1135434716167925E-3</v>
      </c>
      <c r="L41" s="27">
        <v>8.6541502835687633E-3</v>
      </c>
      <c r="M41" s="27">
        <v>7.9745123696536562E-3</v>
      </c>
      <c r="N41" s="27">
        <v>6.6242036359519356E-3</v>
      </c>
      <c r="O41" s="27">
        <v>6.1487838510949884E-3</v>
      </c>
      <c r="P41" s="27">
        <v>5.3078631832825284E-3</v>
      </c>
      <c r="Q41" s="27">
        <v>4.7043522596479353E-3</v>
      </c>
      <c r="R41" s="27">
        <v>4.2378502065394535E-3</v>
      </c>
      <c r="S41" s="27">
        <v>3.8122490229682299E-3</v>
      </c>
      <c r="T41" s="27">
        <v>3.3518211817533225E-3</v>
      </c>
      <c r="U41" s="27">
        <v>3.0344585454724696E-3</v>
      </c>
      <c r="V41" s="27">
        <v>2.9939229841843486E-3</v>
      </c>
      <c r="W41" s="27">
        <v>2.9657247143856551E-3</v>
      </c>
      <c r="X41" s="27">
        <v>2.4395015592256317E-3</v>
      </c>
      <c r="Y41" s="27">
        <v>2.276247338575729E-3</v>
      </c>
      <c r="Z41" s="27">
        <v>2.2274901370103735E-3</v>
      </c>
      <c r="AA41" s="27">
        <v>2.0815714975091298E-3</v>
      </c>
      <c r="AB41" s="27">
        <v>1.9236175894316765E-3</v>
      </c>
      <c r="AC41" s="27">
        <v>1.8556881930007507E-3</v>
      </c>
      <c r="AD41" s="27">
        <v>1.6109123665514835E-3</v>
      </c>
      <c r="AE41" s="27">
        <v>1.5076740326848631E-3</v>
      </c>
    </row>
    <row r="42" spans="1:31" x14ac:dyDescent="0.2">
      <c r="A42" s="13" t="s">
        <v>93</v>
      </c>
      <c r="B42" s="4" t="s">
        <v>94</v>
      </c>
      <c r="C42" s="27">
        <v>8.7659388114819086E-3</v>
      </c>
      <c r="D42" s="27">
        <v>9.0524951031974669E-3</v>
      </c>
      <c r="E42" s="27">
        <v>9.8502027729211131E-3</v>
      </c>
      <c r="F42" s="27">
        <v>1.0544787648998733E-2</v>
      </c>
      <c r="G42" s="27">
        <v>1.1772111877881774E-2</v>
      </c>
      <c r="H42" s="27">
        <v>1.2312946459048417E-2</v>
      </c>
      <c r="I42" s="27">
        <v>1.2764314179075626E-2</v>
      </c>
      <c r="J42" s="27">
        <v>1.2859041813788151E-2</v>
      </c>
      <c r="K42" s="27">
        <v>1.3016867179422536E-2</v>
      </c>
      <c r="L42" s="27">
        <v>1.2282772977420944E-2</v>
      </c>
      <c r="M42" s="27">
        <v>1.2043068165669543E-2</v>
      </c>
      <c r="N42" s="27">
        <v>1.0949475218342447E-2</v>
      </c>
      <c r="O42" s="27">
        <v>1.1696441905704021E-2</v>
      </c>
      <c r="P42" s="27">
        <v>1.0959718524660914E-2</v>
      </c>
      <c r="Q42" s="27">
        <v>1.049166108326363E-2</v>
      </c>
      <c r="R42" s="27">
        <v>1.1209408247712617E-2</v>
      </c>
      <c r="S42" s="27">
        <v>1.1140607310801513E-2</v>
      </c>
      <c r="T42" s="27">
        <v>1.1525003765839016E-2</v>
      </c>
      <c r="U42" s="27">
        <v>1.1851709708165467E-2</v>
      </c>
      <c r="V42" s="27">
        <v>1.1789321895431467E-2</v>
      </c>
      <c r="W42" s="27">
        <v>1.086727341533263E-2</v>
      </c>
      <c r="X42" s="27">
        <v>1.1147447592752416E-2</v>
      </c>
      <c r="Y42" s="27">
        <v>9.9833756342406973E-3</v>
      </c>
      <c r="Z42" s="27">
        <v>1.0101668483977252E-2</v>
      </c>
      <c r="AA42" s="27">
        <v>9.3620169410993954E-3</v>
      </c>
      <c r="AB42" s="27">
        <v>1.0588413958816281E-2</v>
      </c>
      <c r="AC42" s="27">
        <v>1.1234942343142682E-2</v>
      </c>
      <c r="AD42" s="27">
        <v>9.5903608532994806E-3</v>
      </c>
      <c r="AE42" s="27">
        <v>1.188136395405949E-2</v>
      </c>
    </row>
    <row r="43" spans="1:31" x14ac:dyDescent="0.2">
      <c r="A43" s="13" t="s">
        <v>95</v>
      </c>
      <c r="B43" s="4" t="s">
        <v>96</v>
      </c>
      <c r="C43" s="27">
        <v>1.7866294610260078E-5</v>
      </c>
      <c r="D43" s="27">
        <v>1.7956647908932118E-5</v>
      </c>
      <c r="E43" s="27">
        <v>1.9259457615284801E-5</v>
      </c>
      <c r="F43" s="27">
        <v>1.9805001209161431E-5</v>
      </c>
      <c r="G43" s="27">
        <v>2.1722674299148967E-5</v>
      </c>
      <c r="H43" s="27">
        <v>2.1200873872771153E-5</v>
      </c>
      <c r="I43" s="27">
        <v>2.0499852777071873E-5</v>
      </c>
      <c r="J43" s="27">
        <v>1.9264020680443351E-5</v>
      </c>
      <c r="K43" s="27">
        <v>1.8124178839113384E-5</v>
      </c>
      <c r="L43" s="27">
        <v>1.7283524600255174E-5</v>
      </c>
      <c r="M43" s="27">
        <v>1.4638547911132973E-5</v>
      </c>
      <c r="N43" s="27">
        <v>1.2233873270690364E-5</v>
      </c>
      <c r="O43" s="27">
        <v>1.1251984296205754E-5</v>
      </c>
      <c r="P43" s="27">
        <v>1.0197544484640306E-5</v>
      </c>
      <c r="Q43" s="27">
        <v>7.5525994005900184E-6</v>
      </c>
      <c r="R43" s="27">
        <v>8.5910851885259904E-6</v>
      </c>
      <c r="S43" s="27">
        <v>1.1018025136981337E-5</v>
      </c>
      <c r="T43" s="27">
        <v>1.4928825381653359E-5</v>
      </c>
      <c r="U43" s="27">
        <v>2.1391112246464326E-5</v>
      </c>
      <c r="V43" s="27">
        <v>2.8407139535986401E-5</v>
      </c>
      <c r="W43" s="27">
        <v>3.4903726769474261E-5</v>
      </c>
      <c r="X43" s="27">
        <v>3.575559969191431E-5</v>
      </c>
      <c r="Y43" s="27">
        <v>4.4362696846464063E-5</v>
      </c>
      <c r="Z43" s="27">
        <v>5.2425522063817626E-5</v>
      </c>
      <c r="AA43" s="27">
        <v>6.1088221377833405E-5</v>
      </c>
      <c r="AB43" s="27">
        <v>6.4284162068112196E-5</v>
      </c>
      <c r="AC43" s="27">
        <v>6.9183526537557876E-5</v>
      </c>
      <c r="AD43" s="27">
        <v>6.9683579591687649E-5</v>
      </c>
      <c r="AE43" s="27">
        <v>6.6976530860409617E-5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7">
        <v>7.4272517253656228E-6</v>
      </c>
      <c r="D46" s="27">
        <v>7.2560872078438783E-6</v>
      </c>
      <c r="E46" s="27">
        <v>7.8289361979368147E-6</v>
      </c>
      <c r="F46" s="27">
        <v>6.6450482850780774E-6</v>
      </c>
      <c r="G46" s="27">
        <v>5.6521100355836529E-6</v>
      </c>
      <c r="H46" s="27">
        <v>4.8119315167806772E-6</v>
      </c>
      <c r="I46" s="27">
        <v>5.9576294969665525E-6</v>
      </c>
      <c r="J46" s="27">
        <v>5.3465905742007516E-6</v>
      </c>
      <c r="K46" s="27">
        <v>6.0721992949851402E-6</v>
      </c>
      <c r="L46" s="27">
        <v>7.5616066692267779E-6</v>
      </c>
      <c r="M46" s="27">
        <v>7.4088469385353281E-6</v>
      </c>
      <c r="N46" s="27">
        <v>7.1033274771524285E-6</v>
      </c>
      <c r="O46" s="27">
        <v>7.6761764672453649E-6</v>
      </c>
      <c r="P46" s="27">
        <v>7.7143663999182277E-6</v>
      </c>
      <c r="Q46" s="27">
        <v>7.2751348493758613E-6</v>
      </c>
      <c r="R46" s="27">
        <v>6.9406879490310621E-6</v>
      </c>
      <c r="S46" s="27">
        <v>7.5280778422966011E-6</v>
      </c>
      <c r="T46" s="27">
        <v>7.9513798298025987E-6</v>
      </c>
      <c r="U46" s="27">
        <v>1.8537489814374149E-5</v>
      </c>
      <c r="V46" s="27">
        <v>1.7833328006172055E-5</v>
      </c>
      <c r="W46" s="27">
        <v>1.7708952494895423E-5</v>
      </c>
      <c r="X46" s="27">
        <v>1.8358137824622872E-5</v>
      </c>
      <c r="Y46" s="27">
        <v>1.9154900289751914E-5</v>
      </c>
      <c r="Z46" s="27">
        <v>1.7540267069526648E-5</v>
      </c>
      <c r="AA46" s="27">
        <v>5.1299302234628869E-5</v>
      </c>
      <c r="AB46" s="27">
        <v>0</v>
      </c>
      <c r="AC46" s="27">
        <v>1.1856872725103757E-5</v>
      </c>
      <c r="AD46" s="27">
        <v>1.1813736861105002E-5</v>
      </c>
      <c r="AE46" s="27">
        <v>4.9611268531462399E-7</v>
      </c>
    </row>
    <row r="47" spans="1:31" x14ac:dyDescent="0.2">
      <c r="A47" s="13" t="s">
        <v>103</v>
      </c>
      <c r="B47" s="4" t="s">
        <v>104</v>
      </c>
      <c r="C47" s="21">
        <f t="shared" ref="C47" si="24">+C49</f>
        <v>0</v>
      </c>
      <c r="D47" s="21">
        <f t="shared" ref="D47:AE47" si="25">+D49</f>
        <v>0</v>
      </c>
      <c r="E47" s="21">
        <f t="shared" si="25"/>
        <v>0</v>
      </c>
      <c r="F47" s="21">
        <f t="shared" si="25"/>
        <v>0</v>
      </c>
      <c r="G47" s="21">
        <f t="shared" si="25"/>
        <v>0</v>
      </c>
      <c r="H47" s="21">
        <f t="shared" si="25"/>
        <v>0</v>
      </c>
      <c r="I47" s="21">
        <f t="shared" si="25"/>
        <v>0</v>
      </c>
      <c r="J47" s="21">
        <f t="shared" si="25"/>
        <v>0</v>
      </c>
      <c r="K47" s="21">
        <f t="shared" si="25"/>
        <v>0</v>
      </c>
      <c r="L47" s="21">
        <f t="shared" si="25"/>
        <v>0</v>
      </c>
      <c r="M47" s="21">
        <f t="shared" si="25"/>
        <v>0</v>
      </c>
      <c r="N47" s="21">
        <f t="shared" si="25"/>
        <v>0</v>
      </c>
      <c r="O47" s="21">
        <f t="shared" si="25"/>
        <v>0</v>
      </c>
      <c r="P47" s="21">
        <f t="shared" si="25"/>
        <v>0</v>
      </c>
      <c r="Q47" s="21">
        <f t="shared" si="25"/>
        <v>0</v>
      </c>
      <c r="R47" s="21">
        <f t="shared" si="25"/>
        <v>0</v>
      </c>
      <c r="S47" s="21">
        <f t="shared" si="25"/>
        <v>0</v>
      </c>
      <c r="T47" s="21">
        <f t="shared" si="25"/>
        <v>0</v>
      </c>
      <c r="U47" s="21">
        <f t="shared" si="25"/>
        <v>0</v>
      </c>
      <c r="V47" s="21">
        <f t="shared" si="25"/>
        <v>0</v>
      </c>
      <c r="W47" s="21">
        <f t="shared" si="25"/>
        <v>0</v>
      </c>
      <c r="X47" s="21">
        <f t="shared" si="25"/>
        <v>0</v>
      </c>
      <c r="Y47" s="21">
        <f t="shared" si="25"/>
        <v>0</v>
      </c>
      <c r="Z47" s="21">
        <f t="shared" si="25"/>
        <v>0</v>
      </c>
      <c r="AA47" s="21">
        <f t="shared" si="25"/>
        <v>2.9185506960424185E-4</v>
      </c>
      <c r="AB47" s="21">
        <f t="shared" si="25"/>
        <v>2.323799055898446E-4</v>
      </c>
      <c r="AC47" s="21">
        <f t="shared" si="25"/>
        <v>3.3493081367508122E-5</v>
      </c>
      <c r="AD47" s="21">
        <f t="shared" si="25"/>
        <v>9.5585010764425633E-5</v>
      </c>
      <c r="AE47" s="21">
        <f t="shared" si="25"/>
        <v>1.9638366694326852E-4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2.9185506960424185E-4</v>
      </c>
      <c r="AB49" s="27">
        <v>2.323799055898446E-4</v>
      </c>
      <c r="AC49" s="27">
        <v>3.3493081367508122E-5</v>
      </c>
      <c r="AD49" s="27">
        <v>9.5585010764425633E-5</v>
      </c>
      <c r="AE49" s="27">
        <v>1.9638366694326852E-4</v>
      </c>
    </row>
    <row r="50" spans="1:31" x14ac:dyDescent="0.2">
      <c r="A50" s="13" t="s">
        <v>109</v>
      </c>
      <c r="B50" s="4" t="s">
        <v>110</v>
      </c>
      <c r="C50" s="21">
        <f t="shared" ref="C50" si="26">+C51+C52</f>
        <v>1.341435708201907E-2</v>
      </c>
      <c r="D50" s="21">
        <f t="shared" ref="D50:AE50" si="27">+D51+D52</f>
        <v>1.435567447185491E-2</v>
      </c>
      <c r="E50" s="21">
        <f t="shared" si="27"/>
        <v>1.6363313661062421E-2</v>
      </c>
      <c r="F50" s="21">
        <f t="shared" si="27"/>
        <v>1.7874412602161022E-2</v>
      </c>
      <c r="G50" s="21">
        <f t="shared" si="27"/>
        <v>2.0772290037176691E-2</v>
      </c>
      <c r="H50" s="21">
        <f t="shared" si="27"/>
        <v>2.3198375130825909E-2</v>
      </c>
      <c r="I50" s="21">
        <f t="shared" si="27"/>
        <v>2.5636394347812699E-2</v>
      </c>
      <c r="J50" s="21">
        <f t="shared" si="27"/>
        <v>2.7501342088697058E-2</v>
      </c>
      <c r="K50" s="21">
        <f t="shared" si="27"/>
        <v>2.9508385963696732E-2</v>
      </c>
      <c r="L50" s="21">
        <f t="shared" si="27"/>
        <v>3.2051400582457222E-2</v>
      </c>
      <c r="M50" s="21">
        <f t="shared" si="27"/>
        <v>3.3611863111293196E-2</v>
      </c>
      <c r="N50" s="21">
        <f t="shared" si="27"/>
        <v>3.2063780841487428E-2</v>
      </c>
      <c r="O50" s="21">
        <f t="shared" si="27"/>
        <v>3.1024037010997377E-2</v>
      </c>
      <c r="P50" s="21">
        <f t="shared" si="27"/>
        <v>2.9439980079549247E-2</v>
      </c>
      <c r="Q50" s="21">
        <f t="shared" si="27"/>
        <v>2.8616235445265745E-2</v>
      </c>
      <c r="R50" s="21">
        <f t="shared" si="27"/>
        <v>2.878897240786283E-2</v>
      </c>
      <c r="S50" s="21">
        <f t="shared" si="27"/>
        <v>2.8060368400059335E-2</v>
      </c>
      <c r="T50" s="21">
        <f t="shared" si="27"/>
        <v>2.6643507387079775E-2</v>
      </c>
      <c r="U50" s="21">
        <f t="shared" si="27"/>
        <v>3.0408663668636666E-2</v>
      </c>
      <c r="V50" s="21">
        <f t="shared" si="27"/>
        <v>3.5394121253963892E-2</v>
      </c>
      <c r="W50" s="21">
        <f t="shared" si="27"/>
        <v>3.9006520806610025E-2</v>
      </c>
      <c r="X50" s="21">
        <f t="shared" si="27"/>
        <v>3.6128825731664531E-2</v>
      </c>
      <c r="Y50" s="21">
        <f t="shared" si="27"/>
        <v>3.7701481423634678E-2</v>
      </c>
      <c r="Z50" s="21">
        <f t="shared" si="27"/>
        <v>4.1167736942479306E-2</v>
      </c>
      <c r="AA50" s="21">
        <f t="shared" si="27"/>
        <v>4.3455081611744897E-2</v>
      </c>
      <c r="AB50" s="21">
        <f t="shared" si="27"/>
        <v>4.3753336134742783E-2</v>
      </c>
      <c r="AC50" s="21">
        <f t="shared" si="27"/>
        <v>4.7898573292646976E-2</v>
      </c>
      <c r="AD50" s="21">
        <f t="shared" si="27"/>
        <v>4.8368762309442849E-2</v>
      </c>
      <c r="AE50" s="21">
        <f t="shared" si="27"/>
        <v>4.4646396107374871E-2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1.341435708201907E-2</v>
      </c>
      <c r="D52" s="27">
        <v>1.435567447185491E-2</v>
      </c>
      <c r="E52" s="27">
        <v>1.6363313661062421E-2</v>
      </c>
      <c r="F52" s="27">
        <v>1.7874412602161022E-2</v>
      </c>
      <c r="G52" s="27">
        <v>2.0772290037176691E-2</v>
      </c>
      <c r="H52" s="27">
        <v>2.3198375130825909E-2</v>
      </c>
      <c r="I52" s="27">
        <v>2.5636394347812699E-2</v>
      </c>
      <c r="J52" s="27">
        <v>2.7501342088697058E-2</v>
      </c>
      <c r="K52" s="27">
        <v>2.9508385963696732E-2</v>
      </c>
      <c r="L52" s="27">
        <v>3.2051400582457222E-2</v>
      </c>
      <c r="M52" s="27">
        <v>3.3611863111293196E-2</v>
      </c>
      <c r="N52" s="27">
        <v>3.2063780841487428E-2</v>
      </c>
      <c r="O52" s="27">
        <v>3.1024037010997377E-2</v>
      </c>
      <c r="P52" s="27">
        <v>2.9439980079549247E-2</v>
      </c>
      <c r="Q52" s="27">
        <v>2.8616235445265745E-2</v>
      </c>
      <c r="R52" s="27">
        <v>2.878897240786283E-2</v>
      </c>
      <c r="S52" s="27">
        <v>2.8060368400059335E-2</v>
      </c>
      <c r="T52" s="27">
        <v>2.6643507387079775E-2</v>
      </c>
      <c r="U52" s="27">
        <v>3.0408663668636666E-2</v>
      </c>
      <c r="V52" s="27">
        <v>3.5394121253963892E-2</v>
      </c>
      <c r="W52" s="27">
        <v>3.9006520806610025E-2</v>
      </c>
      <c r="X52" s="27">
        <v>3.6128825731664531E-2</v>
      </c>
      <c r="Y52" s="27">
        <v>3.7701481423634678E-2</v>
      </c>
      <c r="Z52" s="27">
        <v>4.1167736942479306E-2</v>
      </c>
      <c r="AA52" s="27">
        <v>4.3455081611744897E-2</v>
      </c>
      <c r="AB52" s="27">
        <v>4.3753336134742783E-2</v>
      </c>
      <c r="AC52" s="27">
        <v>4.7898573292646976E-2</v>
      </c>
      <c r="AD52" s="27">
        <v>4.8368762309442849E-2</v>
      </c>
      <c r="AE52" s="27">
        <v>4.4646396107374871E-2</v>
      </c>
    </row>
    <row r="53" spans="1:31" x14ac:dyDescent="0.2">
      <c r="A53" s="13" t="s">
        <v>115</v>
      </c>
      <c r="B53" s="4" t="s">
        <v>116</v>
      </c>
      <c r="C53" s="21">
        <f t="shared" ref="C53" si="28">+C54+C55+C56</f>
        <v>1.2570920677408581</v>
      </c>
      <c r="D53" s="21">
        <f t="shared" ref="D53:AE53" si="29">+D54+D55+D56</f>
        <v>1.2842461722761058</v>
      </c>
      <c r="E53" s="21">
        <f t="shared" si="29"/>
        <v>1.3182051351177855</v>
      </c>
      <c r="F53" s="21">
        <f t="shared" si="29"/>
        <v>1.3510165996405064</v>
      </c>
      <c r="G53" s="21">
        <f t="shared" si="29"/>
        <v>1.3915126450089035</v>
      </c>
      <c r="H53" s="21">
        <f t="shared" si="29"/>
        <v>1.3597080558570804</v>
      </c>
      <c r="I53" s="21">
        <f t="shared" si="29"/>
        <v>1.3585640822222591</v>
      </c>
      <c r="J53" s="21">
        <f t="shared" si="29"/>
        <v>1.305154231978948</v>
      </c>
      <c r="K53" s="21">
        <f t="shared" si="29"/>
        <v>1.2994778480720923</v>
      </c>
      <c r="L53" s="21">
        <f t="shared" si="29"/>
        <v>1.3294568967319591</v>
      </c>
      <c r="M53" s="21">
        <f t="shared" si="29"/>
        <v>1.3634092575295131</v>
      </c>
      <c r="N53" s="21">
        <f t="shared" si="29"/>
        <v>1.3687256254302433</v>
      </c>
      <c r="O53" s="21">
        <f t="shared" si="29"/>
        <v>1.3734495959099893</v>
      </c>
      <c r="P53" s="21">
        <f t="shared" si="29"/>
        <v>1.3713844563067759</v>
      </c>
      <c r="Q53" s="21">
        <f t="shared" si="29"/>
        <v>1.4105715521505844</v>
      </c>
      <c r="R53" s="21">
        <f t="shared" si="29"/>
        <v>1.4257062897977895</v>
      </c>
      <c r="S53" s="21">
        <f t="shared" si="29"/>
        <v>1.4474059180009746</v>
      </c>
      <c r="T53" s="21">
        <f t="shared" si="29"/>
        <v>1.4650159125813218</v>
      </c>
      <c r="U53" s="21">
        <f t="shared" si="29"/>
        <v>1.480906344480071</v>
      </c>
      <c r="V53" s="21">
        <f t="shared" si="29"/>
        <v>1.4991082485479736</v>
      </c>
      <c r="W53" s="21">
        <f t="shared" si="29"/>
        <v>1.4713506581387015</v>
      </c>
      <c r="X53" s="21">
        <f t="shared" si="29"/>
        <v>1.4726585044451088</v>
      </c>
      <c r="Y53" s="21">
        <f t="shared" si="29"/>
        <v>1.5024655541233123</v>
      </c>
      <c r="Z53" s="21">
        <f t="shared" si="29"/>
        <v>1.5206825614359196</v>
      </c>
      <c r="AA53" s="21">
        <f t="shared" si="29"/>
        <v>1.5308268255612025</v>
      </c>
      <c r="AB53" s="21">
        <f t="shared" si="29"/>
        <v>1.4900309094897175</v>
      </c>
      <c r="AC53" s="21">
        <f t="shared" si="29"/>
        <v>1.4540873607602951</v>
      </c>
      <c r="AD53" s="21">
        <f t="shared" si="29"/>
        <v>1.4342861975850676</v>
      </c>
      <c r="AE53" s="21">
        <f t="shared" si="29"/>
        <v>1.4631745624312325</v>
      </c>
    </row>
    <row r="54" spans="1:31" x14ac:dyDescent="0.2">
      <c r="A54" s="13" t="s">
        <v>117</v>
      </c>
      <c r="B54" s="4" t="s">
        <v>118</v>
      </c>
      <c r="C54" s="27">
        <v>4.0310629597740615E-2</v>
      </c>
      <c r="D54" s="27">
        <v>3.8950035837855786E-2</v>
      </c>
      <c r="E54" s="27">
        <v>3.9616299150600831E-2</v>
      </c>
      <c r="F54" s="27">
        <v>4.0053340149138854E-2</v>
      </c>
      <c r="G54" s="27">
        <v>4.4336041278564137E-2</v>
      </c>
      <c r="H54" s="27">
        <v>4.5849189935642805E-2</v>
      </c>
      <c r="I54" s="27">
        <v>5.5908193506106436E-2</v>
      </c>
      <c r="J54" s="27">
        <v>1.2907824795620477E-3</v>
      </c>
      <c r="K54" s="27">
        <v>6.6331773795141001E-4</v>
      </c>
      <c r="L54" s="27">
        <v>7.1801020942761776E-4</v>
      </c>
      <c r="M54" s="27">
        <v>8.6703339326538436E-4</v>
      </c>
      <c r="N54" s="27">
        <v>6.7031052598780314E-4</v>
      </c>
      <c r="O54" s="27">
        <v>7.4340696916337385E-4</v>
      </c>
      <c r="P54" s="27">
        <v>1.2216259112580799E-3</v>
      </c>
      <c r="Q54" s="27">
        <v>3.2921618882461347E-3</v>
      </c>
      <c r="R54" s="27">
        <v>1.4228380073323284E-3</v>
      </c>
      <c r="S54" s="27">
        <v>1.44454876043604E-3</v>
      </c>
      <c r="T54" s="27">
        <v>1.6643599916583663E-3</v>
      </c>
      <c r="U54" s="27">
        <v>2.4721274123037824E-3</v>
      </c>
      <c r="V54" s="27">
        <v>2.2422005189922573E-3</v>
      </c>
      <c r="W54" s="27">
        <v>3.06619981365194E-3</v>
      </c>
      <c r="X54" s="27">
        <v>3.1912923062545387E-3</v>
      </c>
      <c r="Y54" s="27">
        <v>3.0123204241647673E-3</v>
      </c>
      <c r="Z54" s="27">
        <v>2.7660544957264655E-3</v>
      </c>
      <c r="AA54" s="27">
        <v>1.6673681461931825E-2</v>
      </c>
      <c r="AB54" s="27">
        <v>4.0508347579643325E-3</v>
      </c>
      <c r="AC54" s="27">
        <v>6.2681934482925802E-3</v>
      </c>
      <c r="AD54" s="27">
        <v>5.7203765773240637E-3</v>
      </c>
      <c r="AE54" s="27">
        <v>6.383468174347361E-3</v>
      </c>
    </row>
    <row r="55" spans="1:31" x14ac:dyDescent="0.2">
      <c r="A55" s="13" t="s">
        <v>119</v>
      </c>
      <c r="B55" s="4" t="s">
        <v>120</v>
      </c>
      <c r="C55" s="27">
        <v>1.2034868905983149</v>
      </c>
      <c r="D55" s="27">
        <v>1.220052194386543</v>
      </c>
      <c r="E55" s="27">
        <v>1.2546997967811984</v>
      </c>
      <c r="F55" s="27">
        <v>1.2894709864413803</v>
      </c>
      <c r="G55" s="27">
        <v>1.3284221995937613</v>
      </c>
      <c r="H55" s="27">
        <v>1.3010637317349674</v>
      </c>
      <c r="I55" s="27">
        <v>1.2725036672095336</v>
      </c>
      <c r="J55" s="27">
        <v>1.2750691783531247</v>
      </c>
      <c r="K55" s="27">
        <v>1.2806387457741981</v>
      </c>
      <c r="L55" s="27">
        <v>1.3178282307388896</v>
      </c>
      <c r="M55" s="27">
        <v>1.3528745929926089</v>
      </c>
      <c r="N55" s="27">
        <v>1.3582321453827888</v>
      </c>
      <c r="O55" s="27">
        <v>1.3622263881286054</v>
      </c>
      <c r="P55" s="27">
        <v>1.3640593640575958</v>
      </c>
      <c r="Q55" s="27">
        <v>1.3903090094819073</v>
      </c>
      <c r="R55" s="27">
        <v>1.4149253587958945</v>
      </c>
      <c r="S55" s="27">
        <v>1.439129301071022</v>
      </c>
      <c r="T55" s="27">
        <v>1.458303633905484</v>
      </c>
      <c r="U55" s="27">
        <v>1.4739569896858444</v>
      </c>
      <c r="V55" s="27">
        <v>1.4925793629053774</v>
      </c>
      <c r="W55" s="27">
        <v>1.4609400965979897</v>
      </c>
      <c r="X55" s="27">
        <v>1.4626472398214063</v>
      </c>
      <c r="Y55" s="27">
        <v>1.4944055285832933</v>
      </c>
      <c r="Z55" s="27">
        <v>1.5144622639549201</v>
      </c>
      <c r="AA55" s="27">
        <v>1.5107284804605132</v>
      </c>
      <c r="AB55" s="27">
        <v>1.4837779118503807</v>
      </c>
      <c r="AC55" s="27">
        <v>1.4444873766326098</v>
      </c>
      <c r="AD55" s="27">
        <v>1.4244902100106944</v>
      </c>
      <c r="AE55" s="27">
        <v>1.4527415983303593</v>
      </c>
    </row>
    <row r="56" spans="1:31" x14ac:dyDescent="0.2">
      <c r="A56" s="13" t="s">
        <v>121</v>
      </c>
      <c r="B56" s="4" t="s">
        <v>122</v>
      </c>
      <c r="C56" s="21">
        <f t="shared" ref="C56" si="30">+C57+C58+C59</f>
        <v>1.3294547544802499E-2</v>
      </c>
      <c r="D56" s="21">
        <f t="shared" ref="D56:AE56" si="31">+D57+D58+D59</f>
        <v>2.5243942051707078E-2</v>
      </c>
      <c r="E56" s="21">
        <f t="shared" si="31"/>
        <v>2.3889039185986276E-2</v>
      </c>
      <c r="F56" s="21">
        <f t="shared" si="31"/>
        <v>2.1492273049987441E-2</v>
      </c>
      <c r="G56" s="21">
        <f t="shared" si="31"/>
        <v>1.875440413657806E-2</v>
      </c>
      <c r="H56" s="21">
        <f t="shared" si="31"/>
        <v>1.2795134186470172E-2</v>
      </c>
      <c r="I56" s="21">
        <f t="shared" si="31"/>
        <v>3.0152221506618924E-2</v>
      </c>
      <c r="J56" s="21">
        <f t="shared" si="31"/>
        <v>2.8794271146261253E-2</v>
      </c>
      <c r="K56" s="21">
        <f t="shared" si="31"/>
        <v>1.8175784559942905E-2</v>
      </c>
      <c r="L56" s="21">
        <f t="shared" si="31"/>
        <v>1.091065578364209E-2</v>
      </c>
      <c r="M56" s="21">
        <f t="shared" si="31"/>
        <v>9.6676311436388173E-3</v>
      </c>
      <c r="N56" s="21">
        <f t="shared" si="31"/>
        <v>9.8231695214667444E-3</v>
      </c>
      <c r="O56" s="21">
        <f t="shared" si="31"/>
        <v>1.0479800812220472E-2</v>
      </c>
      <c r="P56" s="21">
        <f t="shared" si="31"/>
        <v>6.1034663379221131E-3</v>
      </c>
      <c r="Q56" s="21">
        <f t="shared" si="31"/>
        <v>1.6970380780431005E-2</v>
      </c>
      <c r="R56" s="21">
        <f t="shared" si="31"/>
        <v>9.3580929945626511E-3</v>
      </c>
      <c r="S56" s="21">
        <f t="shared" si="31"/>
        <v>6.8320681695166249E-3</v>
      </c>
      <c r="T56" s="21">
        <f t="shared" si="31"/>
        <v>5.0479186841793401E-3</v>
      </c>
      <c r="U56" s="21">
        <f t="shared" si="31"/>
        <v>4.4772273819227888E-3</v>
      </c>
      <c r="V56" s="21">
        <f t="shared" si="31"/>
        <v>4.2866851236039978E-3</v>
      </c>
      <c r="W56" s="21">
        <f t="shared" si="31"/>
        <v>7.3443617270599519E-3</v>
      </c>
      <c r="X56" s="21">
        <f t="shared" si="31"/>
        <v>6.8199723174480198E-3</v>
      </c>
      <c r="Y56" s="21">
        <f t="shared" si="31"/>
        <v>5.0477051158542225E-3</v>
      </c>
      <c r="Z56" s="21">
        <f t="shared" si="31"/>
        <v>3.4542429852730929E-3</v>
      </c>
      <c r="AA56" s="21">
        <f t="shared" si="31"/>
        <v>3.4246636387573444E-3</v>
      </c>
      <c r="AB56" s="21">
        <f t="shared" si="31"/>
        <v>2.2021628813723398E-3</v>
      </c>
      <c r="AC56" s="21">
        <f t="shared" si="31"/>
        <v>3.3317906793927012E-3</v>
      </c>
      <c r="AD56" s="21">
        <f t="shared" si="31"/>
        <v>4.0756109970490114E-3</v>
      </c>
      <c r="AE56" s="21">
        <f t="shared" si="31"/>
        <v>4.0494959265258753E-3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1.4234330189333177E-4</v>
      </c>
      <c r="D58" s="27">
        <v>1.6652953165243695E-4</v>
      </c>
      <c r="E58" s="27">
        <v>1.5970728767795885E-4</v>
      </c>
      <c r="F58" s="27">
        <v>1.7208569499674125E-4</v>
      </c>
      <c r="G58" s="27">
        <v>1.8549416319045789E-4</v>
      </c>
      <c r="H58" s="27">
        <v>1.9244094381261641E-4</v>
      </c>
      <c r="I58" s="27">
        <v>2.5629531406791569E-4</v>
      </c>
      <c r="J58" s="27">
        <v>2.645735737653172E-4</v>
      </c>
      <c r="K58" s="27">
        <v>2.5781527309999379E-4</v>
      </c>
      <c r="L58" s="27">
        <v>2.5314807250163439E-4</v>
      </c>
      <c r="M58" s="27">
        <v>2.3424290632128561E-4</v>
      </c>
      <c r="N58" s="27">
        <v>2.1699361552042623E-4</v>
      </c>
      <c r="O58" s="27">
        <v>2.0612366187613488E-4</v>
      </c>
      <c r="P58" s="27">
        <v>1.6245386990881955E-4</v>
      </c>
      <c r="Q58" s="27">
        <v>1.6681066410171739E-4</v>
      </c>
      <c r="R58" s="27">
        <v>1.7773300898934929E-4</v>
      </c>
      <c r="S58" s="27">
        <v>1.837471186535418E-4</v>
      </c>
      <c r="T58" s="27">
        <v>1.6173753833825951E-4</v>
      </c>
      <c r="U58" s="27">
        <v>1.9638632190283883E-4</v>
      </c>
      <c r="V58" s="27">
        <v>1.7293464063283231E-4</v>
      </c>
      <c r="W58" s="27">
        <v>1.9424710995091386E-4</v>
      </c>
      <c r="X58" s="27">
        <v>2.2792848431815857E-4</v>
      </c>
      <c r="Y58" s="27">
        <v>2.3984684226679171E-4</v>
      </c>
      <c r="Z58" s="27">
        <v>2.2374746766471007E-4</v>
      </c>
      <c r="AA58" s="27">
        <v>1.9706933267719259E-4</v>
      </c>
      <c r="AB58" s="27">
        <v>2.2959742999863666E-4</v>
      </c>
      <c r="AC58" s="27">
        <v>2.1633743627820173E-4</v>
      </c>
      <c r="AD58" s="27">
        <v>2.0419271919082363E-4</v>
      </c>
      <c r="AE58" s="27">
        <v>1.8947586412761442E-4</v>
      </c>
    </row>
    <row r="59" spans="1:31" x14ac:dyDescent="0.2">
      <c r="A59" s="13" t="s">
        <v>127</v>
      </c>
      <c r="B59" s="4" t="s">
        <v>128</v>
      </c>
      <c r="C59" s="27">
        <v>1.3152204242909167E-2</v>
      </c>
      <c r="D59" s="27">
        <v>2.5077412520054642E-2</v>
      </c>
      <c r="E59" s="27">
        <v>2.3729331898308316E-2</v>
      </c>
      <c r="F59" s="27">
        <v>2.1320187354990701E-2</v>
      </c>
      <c r="G59" s="27">
        <v>1.8568909973387601E-2</v>
      </c>
      <c r="H59" s="27">
        <v>1.2602693242657555E-2</v>
      </c>
      <c r="I59" s="27">
        <v>2.989592619255101E-2</v>
      </c>
      <c r="J59" s="27">
        <v>2.8529697572495936E-2</v>
      </c>
      <c r="K59" s="27">
        <v>1.7917969286842913E-2</v>
      </c>
      <c r="L59" s="27">
        <v>1.0657507711140456E-2</v>
      </c>
      <c r="M59" s="27">
        <v>9.4333882373175311E-3</v>
      </c>
      <c r="N59" s="27">
        <v>9.6061759059463177E-3</v>
      </c>
      <c r="O59" s="27">
        <v>1.0273677150344338E-2</v>
      </c>
      <c r="P59" s="27">
        <v>5.9410124680132938E-3</v>
      </c>
      <c r="Q59" s="27">
        <v>1.6803570116329287E-2</v>
      </c>
      <c r="R59" s="27">
        <v>9.1803599855733026E-3</v>
      </c>
      <c r="S59" s="27">
        <v>6.6483210508630833E-3</v>
      </c>
      <c r="T59" s="27">
        <v>4.8861811458410804E-3</v>
      </c>
      <c r="U59" s="27">
        <v>4.2808410600199496E-3</v>
      </c>
      <c r="V59" s="27">
        <v>4.1137504829711659E-3</v>
      </c>
      <c r="W59" s="27">
        <v>7.1501146171090383E-3</v>
      </c>
      <c r="X59" s="27">
        <v>6.5920438331298608E-3</v>
      </c>
      <c r="Y59" s="27">
        <v>4.8078582735874304E-3</v>
      </c>
      <c r="Z59" s="27">
        <v>3.2304955176083827E-3</v>
      </c>
      <c r="AA59" s="27">
        <v>3.227594306080152E-3</v>
      </c>
      <c r="AB59" s="27">
        <v>1.9725654513737031E-3</v>
      </c>
      <c r="AC59" s="27">
        <v>3.1154532431144997E-3</v>
      </c>
      <c r="AD59" s="27">
        <v>3.8714182778581876E-3</v>
      </c>
      <c r="AE59" s="27">
        <v>3.8600200623982611E-3</v>
      </c>
    </row>
    <row r="60" spans="1:31" x14ac:dyDescent="0.2">
      <c r="A60" s="13" t="s">
        <v>129</v>
      </c>
      <c r="B60" s="4" t="s">
        <v>130</v>
      </c>
      <c r="C60" s="21">
        <f t="shared" ref="C60" si="32">+C61+C62</f>
        <v>0</v>
      </c>
      <c r="D60" s="21">
        <f t="shared" ref="D60:AE60" si="33">+D61+D62</f>
        <v>0</v>
      </c>
      <c r="E60" s="21">
        <f t="shared" si="33"/>
        <v>0</v>
      </c>
      <c r="F60" s="21">
        <f t="shared" si="33"/>
        <v>0</v>
      </c>
      <c r="G60" s="21">
        <f t="shared" si="33"/>
        <v>0</v>
      </c>
      <c r="H60" s="21">
        <f t="shared" si="33"/>
        <v>0</v>
      </c>
      <c r="I60" s="21">
        <f t="shared" si="33"/>
        <v>0</v>
      </c>
      <c r="J60" s="21">
        <f t="shared" si="33"/>
        <v>0</v>
      </c>
      <c r="K60" s="21">
        <f t="shared" si="33"/>
        <v>0</v>
      </c>
      <c r="L60" s="21">
        <f t="shared" si="33"/>
        <v>0</v>
      </c>
      <c r="M60" s="21">
        <f t="shared" si="33"/>
        <v>0</v>
      </c>
      <c r="N60" s="21">
        <f t="shared" si="33"/>
        <v>0</v>
      </c>
      <c r="O60" s="21">
        <f t="shared" si="33"/>
        <v>0</v>
      </c>
      <c r="P60" s="21">
        <f t="shared" si="33"/>
        <v>0</v>
      </c>
      <c r="Q60" s="21">
        <f t="shared" si="33"/>
        <v>0</v>
      </c>
      <c r="R60" s="21">
        <f t="shared" si="33"/>
        <v>0</v>
      </c>
      <c r="S60" s="21">
        <f t="shared" si="33"/>
        <v>0</v>
      </c>
      <c r="T60" s="21">
        <f t="shared" si="33"/>
        <v>0</v>
      </c>
      <c r="U60" s="21">
        <f t="shared" si="33"/>
        <v>0</v>
      </c>
      <c r="V60" s="21">
        <f t="shared" si="33"/>
        <v>0</v>
      </c>
      <c r="W60" s="21">
        <f t="shared" si="33"/>
        <v>7.7154729651942758E-7</v>
      </c>
      <c r="X60" s="21">
        <f t="shared" si="33"/>
        <v>8.1810760979339408E-7</v>
      </c>
      <c r="Y60" s="21">
        <f t="shared" si="33"/>
        <v>4.9799942940257486E-6</v>
      </c>
      <c r="Z60" s="21">
        <f t="shared" si="33"/>
        <v>4.0472198360751102E-6</v>
      </c>
      <c r="AA60" s="21">
        <f t="shared" si="33"/>
        <v>4.5861289378488179E-6</v>
      </c>
      <c r="AB60" s="21">
        <f t="shared" si="33"/>
        <v>3.4228998223222921E-6</v>
      </c>
      <c r="AC60" s="21">
        <f t="shared" si="33"/>
        <v>2.7362508999707813E-7</v>
      </c>
      <c r="AD60" s="21">
        <f t="shared" si="33"/>
        <v>6.5228627764511731E-7</v>
      </c>
      <c r="AE60" s="21">
        <f t="shared" si="33"/>
        <v>2.5711693411396496E-7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" si="34">+C63+C64+C65</f>
        <v>0</v>
      </c>
      <c r="D62" s="21">
        <f t="shared" ref="D62:AE62" si="35">+D63+D64+D65</f>
        <v>0</v>
      </c>
      <c r="E62" s="21">
        <f t="shared" si="35"/>
        <v>0</v>
      </c>
      <c r="F62" s="21">
        <f t="shared" si="35"/>
        <v>0</v>
      </c>
      <c r="G62" s="21">
        <f t="shared" si="35"/>
        <v>0</v>
      </c>
      <c r="H62" s="21">
        <f t="shared" si="35"/>
        <v>0</v>
      </c>
      <c r="I62" s="21">
        <f t="shared" si="35"/>
        <v>0</v>
      </c>
      <c r="J62" s="21">
        <f t="shared" si="35"/>
        <v>0</v>
      </c>
      <c r="K62" s="21">
        <f t="shared" si="35"/>
        <v>0</v>
      </c>
      <c r="L62" s="21">
        <f t="shared" si="35"/>
        <v>0</v>
      </c>
      <c r="M62" s="21">
        <f t="shared" si="35"/>
        <v>0</v>
      </c>
      <c r="N62" s="21">
        <f t="shared" si="35"/>
        <v>0</v>
      </c>
      <c r="O62" s="21">
        <f t="shared" si="35"/>
        <v>0</v>
      </c>
      <c r="P62" s="21">
        <f t="shared" si="35"/>
        <v>0</v>
      </c>
      <c r="Q62" s="21">
        <f t="shared" si="35"/>
        <v>0</v>
      </c>
      <c r="R62" s="21">
        <f t="shared" si="35"/>
        <v>0</v>
      </c>
      <c r="S62" s="21">
        <f t="shared" si="35"/>
        <v>0</v>
      </c>
      <c r="T62" s="21">
        <f t="shared" si="35"/>
        <v>0</v>
      </c>
      <c r="U62" s="21">
        <f t="shared" si="35"/>
        <v>0</v>
      </c>
      <c r="V62" s="21">
        <f t="shared" si="35"/>
        <v>0</v>
      </c>
      <c r="W62" s="21">
        <f t="shared" si="35"/>
        <v>7.7154729651942758E-7</v>
      </c>
      <c r="X62" s="21">
        <f t="shared" si="35"/>
        <v>8.1810760979339408E-7</v>
      </c>
      <c r="Y62" s="21">
        <f t="shared" si="35"/>
        <v>4.9799942940257486E-6</v>
      </c>
      <c r="Z62" s="21">
        <f t="shared" si="35"/>
        <v>4.0472198360751102E-6</v>
      </c>
      <c r="AA62" s="21">
        <f t="shared" si="35"/>
        <v>4.5861289378488179E-6</v>
      </c>
      <c r="AB62" s="21">
        <f t="shared" si="35"/>
        <v>3.4228998223222921E-6</v>
      </c>
      <c r="AC62" s="21">
        <f t="shared" si="35"/>
        <v>2.7362508999707813E-7</v>
      </c>
      <c r="AD62" s="21">
        <f t="shared" si="35"/>
        <v>6.5228627764511731E-7</v>
      </c>
      <c r="AE62" s="21">
        <f t="shared" si="35"/>
        <v>2.5711693411396496E-7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7.7154729651942758E-7</v>
      </c>
      <c r="X63" s="27">
        <v>8.1810760979339408E-7</v>
      </c>
      <c r="Y63" s="27">
        <v>4.9799942940257486E-6</v>
      </c>
      <c r="Z63" s="27">
        <v>4.0472198360751102E-6</v>
      </c>
      <c r="AA63" s="27">
        <v>4.5861289378488179E-6</v>
      </c>
      <c r="AB63" s="27">
        <v>3.4228998223222921E-6</v>
      </c>
      <c r="AC63" s="27">
        <v>2.7362508999707813E-7</v>
      </c>
      <c r="AD63" s="27">
        <v>6.5228627764511731E-7</v>
      </c>
      <c r="AE63" s="27">
        <v>2.5711693411396496E-7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6">+C68+C80+C101</f>
        <v>0</v>
      </c>
      <c r="D67" s="21">
        <f t="shared" ref="D67:AE67" si="37">+D68+D80+D101</f>
        <v>0</v>
      </c>
      <c r="E67" s="21">
        <f t="shared" si="37"/>
        <v>0</v>
      </c>
      <c r="F67" s="21">
        <f t="shared" si="37"/>
        <v>0</v>
      </c>
      <c r="G67" s="21">
        <f t="shared" si="37"/>
        <v>0</v>
      </c>
      <c r="H67" s="21">
        <f t="shared" si="37"/>
        <v>0</v>
      </c>
      <c r="I67" s="21">
        <f t="shared" si="37"/>
        <v>0</v>
      </c>
      <c r="J67" s="21">
        <f t="shared" si="37"/>
        <v>0</v>
      </c>
      <c r="K67" s="21">
        <f t="shared" si="37"/>
        <v>0</v>
      </c>
      <c r="L67" s="21">
        <f t="shared" si="37"/>
        <v>0</v>
      </c>
      <c r="M67" s="21">
        <f t="shared" si="37"/>
        <v>0</v>
      </c>
      <c r="N67" s="21">
        <f t="shared" si="37"/>
        <v>0</v>
      </c>
      <c r="O67" s="21">
        <f t="shared" si="37"/>
        <v>0</v>
      </c>
      <c r="P67" s="21">
        <f t="shared" si="37"/>
        <v>0</v>
      </c>
      <c r="Q67" s="21">
        <f t="shared" si="37"/>
        <v>0</v>
      </c>
      <c r="R67" s="21">
        <f t="shared" si="37"/>
        <v>0</v>
      </c>
      <c r="S67" s="21">
        <f t="shared" si="37"/>
        <v>0</v>
      </c>
      <c r="T67" s="21">
        <f t="shared" si="37"/>
        <v>0</v>
      </c>
      <c r="U67" s="21">
        <f t="shared" si="37"/>
        <v>0</v>
      </c>
      <c r="V67" s="21">
        <f t="shared" si="37"/>
        <v>0</v>
      </c>
      <c r="W67" s="21">
        <f t="shared" si="37"/>
        <v>0</v>
      </c>
      <c r="X67" s="21">
        <f t="shared" si="37"/>
        <v>0</v>
      </c>
      <c r="Y67" s="21">
        <f t="shared" si="37"/>
        <v>0</v>
      </c>
      <c r="Z67" s="21">
        <f t="shared" si="37"/>
        <v>0</v>
      </c>
      <c r="AA67" s="21">
        <f t="shared" si="37"/>
        <v>0</v>
      </c>
      <c r="AB67" s="21">
        <f t="shared" si="37"/>
        <v>0</v>
      </c>
      <c r="AC67" s="21">
        <f t="shared" si="37"/>
        <v>0</v>
      </c>
      <c r="AD67" s="21">
        <f t="shared" si="37"/>
        <v>0</v>
      </c>
      <c r="AE67" s="21">
        <f t="shared" si="37"/>
        <v>0</v>
      </c>
    </row>
    <row r="68" spans="1:31" x14ac:dyDescent="0.2">
      <c r="A68" s="13" t="s">
        <v>144</v>
      </c>
      <c r="B68" s="4" t="s">
        <v>145</v>
      </c>
      <c r="C68" s="21">
        <f t="shared" ref="C68" si="38">+C69+C78</f>
        <v>0</v>
      </c>
      <c r="D68" s="21">
        <f t="shared" ref="D68:AE68" si="39">+D69+D78</f>
        <v>0</v>
      </c>
      <c r="E68" s="21">
        <f t="shared" si="39"/>
        <v>0</v>
      </c>
      <c r="F68" s="21">
        <f t="shared" si="39"/>
        <v>0</v>
      </c>
      <c r="G68" s="21">
        <f t="shared" si="39"/>
        <v>0</v>
      </c>
      <c r="H68" s="21">
        <f t="shared" si="39"/>
        <v>0</v>
      </c>
      <c r="I68" s="21">
        <f t="shared" si="39"/>
        <v>0</v>
      </c>
      <c r="J68" s="21">
        <f t="shared" si="39"/>
        <v>0</v>
      </c>
      <c r="K68" s="21">
        <f t="shared" si="39"/>
        <v>0</v>
      </c>
      <c r="L68" s="21">
        <f t="shared" si="39"/>
        <v>0</v>
      </c>
      <c r="M68" s="21">
        <f t="shared" si="39"/>
        <v>0</v>
      </c>
      <c r="N68" s="21">
        <f t="shared" si="39"/>
        <v>0</v>
      </c>
      <c r="O68" s="21">
        <f t="shared" si="39"/>
        <v>0</v>
      </c>
      <c r="P68" s="21">
        <f t="shared" si="39"/>
        <v>0</v>
      </c>
      <c r="Q68" s="21">
        <f t="shared" si="39"/>
        <v>0</v>
      </c>
      <c r="R68" s="21">
        <f t="shared" si="39"/>
        <v>0</v>
      </c>
      <c r="S68" s="21">
        <f t="shared" si="39"/>
        <v>0</v>
      </c>
      <c r="T68" s="21">
        <f t="shared" si="39"/>
        <v>0</v>
      </c>
      <c r="U68" s="21">
        <f t="shared" si="39"/>
        <v>0</v>
      </c>
      <c r="V68" s="21">
        <f t="shared" si="39"/>
        <v>0</v>
      </c>
      <c r="W68" s="21">
        <f t="shared" si="39"/>
        <v>0</v>
      </c>
      <c r="X68" s="21">
        <f t="shared" si="39"/>
        <v>0</v>
      </c>
      <c r="Y68" s="21">
        <f t="shared" si="39"/>
        <v>0</v>
      </c>
      <c r="Z68" s="21">
        <f t="shared" si="39"/>
        <v>0</v>
      </c>
      <c r="AA68" s="21">
        <f t="shared" si="39"/>
        <v>0</v>
      </c>
      <c r="AB68" s="21">
        <f t="shared" si="39"/>
        <v>0</v>
      </c>
      <c r="AC68" s="21">
        <f t="shared" si="39"/>
        <v>0</v>
      </c>
      <c r="AD68" s="21">
        <f t="shared" si="39"/>
        <v>0</v>
      </c>
      <c r="AE68" s="21">
        <f t="shared" si="39"/>
        <v>0</v>
      </c>
    </row>
    <row r="69" spans="1:31" x14ac:dyDescent="0.2">
      <c r="A69" s="13" t="s">
        <v>146</v>
      </c>
      <c r="B69" s="4" t="s">
        <v>147</v>
      </c>
      <c r="C69" s="21">
        <f t="shared" ref="C69" si="40">+C70+C75</f>
        <v>0</v>
      </c>
      <c r="D69" s="21">
        <f t="shared" ref="D69:AE69" si="41">+D70+D75</f>
        <v>0</v>
      </c>
      <c r="E69" s="21">
        <f t="shared" si="41"/>
        <v>0</v>
      </c>
      <c r="F69" s="21">
        <f t="shared" si="41"/>
        <v>0</v>
      </c>
      <c r="G69" s="21">
        <f t="shared" si="41"/>
        <v>0</v>
      </c>
      <c r="H69" s="21">
        <f t="shared" si="41"/>
        <v>0</v>
      </c>
      <c r="I69" s="21">
        <f t="shared" si="41"/>
        <v>0</v>
      </c>
      <c r="J69" s="21">
        <f t="shared" si="41"/>
        <v>0</v>
      </c>
      <c r="K69" s="21">
        <f t="shared" si="41"/>
        <v>0</v>
      </c>
      <c r="L69" s="21">
        <f t="shared" si="41"/>
        <v>0</v>
      </c>
      <c r="M69" s="21">
        <f t="shared" si="41"/>
        <v>0</v>
      </c>
      <c r="N69" s="21">
        <f t="shared" si="41"/>
        <v>0</v>
      </c>
      <c r="O69" s="21">
        <f t="shared" si="41"/>
        <v>0</v>
      </c>
      <c r="P69" s="21">
        <f t="shared" si="41"/>
        <v>0</v>
      </c>
      <c r="Q69" s="21">
        <f t="shared" si="41"/>
        <v>0</v>
      </c>
      <c r="R69" s="21">
        <f t="shared" si="41"/>
        <v>0</v>
      </c>
      <c r="S69" s="21">
        <f t="shared" si="41"/>
        <v>0</v>
      </c>
      <c r="T69" s="21">
        <f t="shared" si="41"/>
        <v>0</v>
      </c>
      <c r="U69" s="21">
        <f t="shared" si="41"/>
        <v>0</v>
      </c>
      <c r="V69" s="21">
        <f t="shared" si="41"/>
        <v>0</v>
      </c>
      <c r="W69" s="21">
        <f t="shared" si="41"/>
        <v>0</v>
      </c>
      <c r="X69" s="21">
        <f t="shared" si="41"/>
        <v>0</v>
      </c>
      <c r="Y69" s="21">
        <f t="shared" si="41"/>
        <v>0</v>
      </c>
      <c r="Z69" s="21">
        <f t="shared" si="41"/>
        <v>0</v>
      </c>
      <c r="AA69" s="21">
        <f t="shared" si="41"/>
        <v>0</v>
      </c>
      <c r="AB69" s="21">
        <f t="shared" si="41"/>
        <v>0</v>
      </c>
      <c r="AC69" s="21">
        <f t="shared" si="41"/>
        <v>0</v>
      </c>
      <c r="AD69" s="21">
        <f t="shared" si="41"/>
        <v>0</v>
      </c>
      <c r="AE69" s="21">
        <f t="shared" si="41"/>
        <v>0</v>
      </c>
    </row>
    <row r="70" spans="1:31" x14ac:dyDescent="0.2">
      <c r="A70" s="13" t="s">
        <v>148</v>
      </c>
      <c r="B70" s="4" t="s">
        <v>149</v>
      </c>
      <c r="C70" s="21">
        <f t="shared" ref="C70" si="42">+C71+C72+C73+C74</f>
        <v>0</v>
      </c>
      <c r="D70" s="21">
        <f t="shared" ref="D70:AE70" si="43">+D71+D72+D73+D74</f>
        <v>0</v>
      </c>
      <c r="E70" s="21">
        <f t="shared" si="43"/>
        <v>0</v>
      </c>
      <c r="F70" s="21">
        <f t="shared" si="43"/>
        <v>0</v>
      </c>
      <c r="G70" s="21">
        <f t="shared" si="43"/>
        <v>0</v>
      </c>
      <c r="H70" s="21">
        <f t="shared" si="43"/>
        <v>0</v>
      </c>
      <c r="I70" s="21">
        <f t="shared" si="43"/>
        <v>0</v>
      </c>
      <c r="J70" s="21">
        <f t="shared" si="43"/>
        <v>0</v>
      </c>
      <c r="K70" s="21">
        <f t="shared" si="43"/>
        <v>0</v>
      </c>
      <c r="L70" s="21">
        <f t="shared" si="43"/>
        <v>0</v>
      </c>
      <c r="M70" s="21">
        <f t="shared" si="43"/>
        <v>0</v>
      </c>
      <c r="N70" s="21">
        <f t="shared" si="43"/>
        <v>0</v>
      </c>
      <c r="O70" s="21">
        <f t="shared" si="43"/>
        <v>0</v>
      </c>
      <c r="P70" s="21">
        <f t="shared" si="43"/>
        <v>0</v>
      </c>
      <c r="Q70" s="21">
        <f t="shared" si="43"/>
        <v>0</v>
      </c>
      <c r="R70" s="21">
        <f t="shared" si="43"/>
        <v>0</v>
      </c>
      <c r="S70" s="21">
        <f t="shared" si="43"/>
        <v>0</v>
      </c>
      <c r="T70" s="21">
        <f t="shared" si="43"/>
        <v>0</v>
      </c>
      <c r="U70" s="21">
        <f t="shared" si="43"/>
        <v>0</v>
      </c>
      <c r="V70" s="21">
        <f t="shared" si="43"/>
        <v>0</v>
      </c>
      <c r="W70" s="21">
        <f t="shared" si="43"/>
        <v>0</v>
      </c>
      <c r="X70" s="21">
        <f t="shared" si="43"/>
        <v>0</v>
      </c>
      <c r="Y70" s="21">
        <f t="shared" si="43"/>
        <v>0</v>
      </c>
      <c r="Z70" s="21">
        <f t="shared" si="43"/>
        <v>0</v>
      </c>
      <c r="AA70" s="21">
        <f t="shared" si="43"/>
        <v>0</v>
      </c>
      <c r="AB70" s="21">
        <f t="shared" si="43"/>
        <v>0</v>
      </c>
      <c r="AC70" s="21">
        <f t="shared" si="43"/>
        <v>0</v>
      </c>
      <c r="AD70" s="21">
        <f t="shared" si="43"/>
        <v>0</v>
      </c>
      <c r="AE70" s="21">
        <f t="shared" si="43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>+C76+C77</f>
        <v>0</v>
      </c>
      <c r="D75" s="21">
        <f t="shared" ref="D75:AE75" si="44">+D76+D77</f>
        <v>0</v>
      </c>
      <c r="E75" s="21">
        <f t="shared" si="44"/>
        <v>0</v>
      </c>
      <c r="F75" s="21">
        <f t="shared" si="44"/>
        <v>0</v>
      </c>
      <c r="G75" s="21">
        <f t="shared" si="44"/>
        <v>0</v>
      </c>
      <c r="H75" s="21">
        <f t="shared" si="44"/>
        <v>0</v>
      </c>
      <c r="I75" s="21">
        <f t="shared" si="44"/>
        <v>0</v>
      </c>
      <c r="J75" s="21">
        <f t="shared" si="44"/>
        <v>0</v>
      </c>
      <c r="K75" s="21">
        <f t="shared" si="44"/>
        <v>0</v>
      </c>
      <c r="L75" s="21">
        <f t="shared" si="44"/>
        <v>0</v>
      </c>
      <c r="M75" s="21">
        <f t="shared" si="44"/>
        <v>0</v>
      </c>
      <c r="N75" s="21">
        <f t="shared" si="44"/>
        <v>0</v>
      </c>
      <c r="O75" s="21">
        <f t="shared" si="44"/>
        <v>0</v>
      </c>
      <c r="P75" s="21">
        <f t="shared" si="44"/>
        <v>0</v>
      </c>
      <c r="Q75" s="21">
        <f t="shared" si="44"/>
        <v>0</v>
      </c>
      <c r="R75" s="21">
        <f t="shared" si="44"/>
        <v>0</v>
      </c>
      <c r="S75" s="21">
        <f t="shared" si="44"/>
        <v>0</v>
      </c>
      <c r="T75" s="21">
        <f t="shared" si="44"/>
        <v>0</v>
      </c>
      <c r="U75" s="21">
        <f t="shared" si="44"/>
        <v>0</v>
      </c>
      <c r="V75" s="21">
        <f t="shared" si="44"/>
        <v>0</v>
      </c>
      <c r="W75" s="21">
        <f t="shared" si="44"/>
        <v>0</v>
      </c>
      <c r="X75" s="21">
        <f t="shared" si="44"/>
        <v>0</v>
      </c>
      <c r="Y75" s="21">
        <f t="shared" si="44"/>
        <v>0</v>
      </c>
      <c r="Z75" s="21">
        <f t="shared" si="44"/>
        <v>0</v>
      </c>
      <c r="AA75" s="21">
        <f t="shared" si="44"/>
        <v>0</v>
      </c>
      <c r="AB75" s="21">
        <f t="shared" si="44"/>
        <v>0</v>
      </c>
      <c r="AC75" s="21">
        <f t="shared" si="44"/>
        <v>0</v>
      </c>
      <c r="AD75" s="21">
        <f t="shared" si="44"/>
        <v>0</v>
      </c>
      <c r="AE75" s="21">
        <f t="shared" si="44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" si="45">+C81+C91</f>
        <v>0</v>
      </c>
      <c r="D80" s="21">
        <f t="shared" ref="D80:AE80" si="46">+D81+D91</f>
        <v>0</v>
      </c>
      <c r="E80" s="21">
        <f t="shared" si="46"/>
        <v>0</v>
      </c>
      <c r="F80" s="21">
        <f t="shared" si="46"/>
        <v>0</v>
      </c>
      <c r="G80" s="21">
        <f t="shared" si="46"/>
        <v>0</v>
      </c>
      <c r="H80" s="21">
        <f t="shared" si="46"/>
        <v>0</v>
      </c>
      <c r="I80" s="21">
        <f t="shared" si="46"/>
        <v>0</v>
      </c>
      <c r="J80" s="21">
        <f t="shared" si="46"/>
        <v>0</v>
      </c>
      <c r="K80" s="21">
        <f t="shared" si="46"/>
        <v>0</v>
      </c>
      <c r="L80" s="21">
        <f t="shared" si="46"/>
        <v>0</v>
      </c>
      <c r="M80" s="21">
        <f t="shared" si="46"/>
        <v>0</v>
      </c>
      <c r="N80" s="21">
        <f t="shared" si="46"/>
        <v>0</v>
      </c>
      <c r="O80" s="21">
        <f t="shared" si="46"/>
        <v>0</v>
      </c>
      <c r="P80" s="21">
        <f t="shared" si="46"/>
        <v>0</v>
      </c>
      <c r="Q80" s="21">
        <f t="shared" si="46"/>
        <v>0</v>
      </c>
      <c r="R80" s="21">
        <f t="shared" si="46"/>
        <v>0</v>
      </c>
      <c r="S80" s="21">
        <f t="shared" si="46"/>
        <v>0</v>
      </c>
      <c r="T80" s="21">
        <f t="shared" si="46"/>
        <v>0</v>
      </c>
      <c r="U80" s="21">
        <f t="shared" si="46"/>
        <v>0</v>
      </c>
      <c r="V80" s="21">
        <f t="shared" si="46"/>
        <v>0</v>
      </c>
      <c r="W80" s="21">
        <f t="shared" si="46"/>
        <v>0</v>
      </c>
      <c r="X80" s="21">
        <f t="shared" si="46"/>
        <v>0</v>
      </c>
      <c r="Y80" s="21">
        <f t="shared" si="46"/>
        <v>0</v>
      </c>
      <c r="Z80" s="21">
        <f t="shared" si="46"/>
        <v>0</v>
      </c>
      <c r="AA80" s="21">
        <f t="shared" si="46"/>
        <v>0</v>
      </c>
      <c r="AB80" s="21">
        <f t="shared" si="46"/>
        <v>0</v>
      </c>
      <c r="AC80" s="21">
        <f t="shared" si="46"/>
        <v>0</v>
      </c>
      <c r="AD80" s="21">
        <f t="shared" si="46"/>
        <v>0</v>
      </c>
      <c r="AE80" s="21">
        <f t="shared" si="46"/>
        <v>0</v>
      </c>
    </row>
    <row r="81" spans="1:31" x14ac:dyDescent="0.2">
      <c r="A81" s="13" t="s">
        <v>166</v>
      </c>
      <c r="B81" s="4" t="s">
        <v>167</v>
      </c>
      <c r="C81" s="21">
        <f t="shared" ref="C81" si="47">+C82+C83+C84</f>
        <v>0</v>
      </c>
      <c r="D81" s="21">
        <f t="shared" ref="D81:AE81" si="48">+D82+D83+D84</f>
        <v>0</v>
      </c>
      <c r="E81" s="21">
        <f t="shared" si="48"/>
        <v>0</v>
      </c>
      <c r="F81" s="21">
        <f t="shared" si="48"/>
        <v>0</v>
      </c>
      <c r="G81" s="21">
        <f t="shared" si="48"/>
        <v>0</v>
      </c>
      <c r="H81" s="21">
        <f t="shared" si="48"/>
        <v>0</v>
      </c>
      <c r="I81" s="21">
        <f t="shared" si="48"/>
        <v>0</v>
      </c>
      <c r="J81" s="21">
        <f t="shared" si="48"/>
        <v>0</v>
      </c>
      <c r="K81" s="21">
        <f t="shared" si="48"/>
        <v>0</v>
      </c>
      <c r="L81" s="21">
        <f t="shared" si="48"/>
        <v>0</v>
      </c>
      <c r="M81" s="21">
        <f t="shared" si="48"/>
        <v>0</v>
      </c>
      <c r="N81" s="21">
        <f t="shared" si="48"/>
        <v>0</v>
      </c>
      <c r="O81" s="21">
        <f t="shared" si="48"/>
        <v>0</v>
      </c>
      <c r="P81" s="21">
        <f t="shared" si="48"/>
        <v>0</v>
      </c>
      <c r="Q81" s="21">
        <f t="shared" si="48"/>
        <v>0</v>
      </c>
      <c r="R81" s="21">
        <f t="shared" si="48"/>
        <v>0</v>
      </c>
      <c r="S81" s="21">
        <f t="shared" si="48"/>
        <v>0</v>
      </c>
      <c r="T81" s="21">
        <f t="shared" si="48"/>
        <v>0</v>
      </c>
      <c r="U81" s="21">
        <f t="shared" si="48"/>
        <v>0</v>
      </c>
      <c r="V81" s="21">
        <f t="shared" si="48"/>
        <v>0</v>
      </c>
      <c r="W81" s="21">
        <f t="shared" si="48"/>
        <v>0</v>
      </c>
      <c r="X81" s="21">
        <f t="shared" si="48"/>
        <v>0</v>
      </c>
      <c r="Y81" s="21">
        <f t="shared" si="48"/>
        <v>0</v>
      </c>
      <c r="Z81" s="21">
        <f t="shared" si="48"/>
        <v>0</v>
      </c>
      <c r="AA81" s="21">
        <f t="shared" si="48"/>
        <v>0</v>
      </c>
      <c r="AB81" s="21">
        <f t="shared" si="48"/>
        <v>0</v>
      </c>
      <c r="AC81" s="21">
        <f t="shared" si="48"/>
        <v>0</v>
      </c>
      <c r="AD81" s="21">
        <f t="shared" si="48"/>
        <v>0</v>
      </c>
      <c r="AE81" s="21">
        <f t="shared" si="48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" si="49">+C85+C86+C87+C88+C89+C90</f>
        <v>0</v>
      </c>
      <c r="D84" s="21">
        <f t="shared" ref="D84:AE84" si="50">+D85+D86+D87+D88+D89+D90</f>
        <v>0</v>
      </c>
      <c r="E84" s="21">
        <f t="shared" si="50"/>
        <v>0</v>
      </c>
      <c r="F84" s="21">
        <f t="shared" si="50"/>
        <v>0</v>
      </c>
      <c r="G84" s="21">
        <f t="shared" si="50"/>
        <v>0</v>
      </c>
      <c r="H84" s="21">
        <f t="shared" si="50"/>
        <v>0</v>
      </c>
      <c r="I84" s="21">
        <f t="shared" si="50"/>
        <v>0</v>
      </c>
      <c r="J84" s="21">
        <f t="shared" si="50"/>
        <v>0</v>
      </c>
      <c r="K84" s="21">
        <f t="shared" si="50"/>
        <v>0</v>
      </c>
      <c r="L84" s="21">
        <f t="shared" si="50"/>
        <v>0</v>
      </c>
      <c r="M84" s="21">
        <f t="shared" si="50"/>
        <v>0</v>
      </c>
      <c r="N84" s="21">
        <f t="shared" si="50"/>
        <v>0</v>
      </c>
      <c r="O84" s="21">
        <f t="shared" si="50"/>
        <v>0</v>
      </c>
      <c r="P84" s="21">
        <f t="shared" si="50"/>
        <v>0</v>
      </c>
      <c r="Q84" s="21">
        <f t="shared" si="50"/>
        <v>0</v>
      </c>
      <c r="R84" s="21">
        <f t="shared" si="50"/>
        <v>0</v>
      </c>
      <c r="S84" s="21">
        <f t="shared" si="50"/>
        <v>0</v>
      </c>
      <c r="T84" s="21">
        <f t="shared" si="50"/>
        <v>0</v>
      </c>
      <c r="U84" s="21">
        <f t="shared" si="50"/>
        <v>0</v>
      </c>
      <c r="V84" s="21">
        <f t="shared" si="50"/>
        <v>0</v>
      </c>
      <c r="W84" s="21">
        <f t="shared" si="50"/>
        <v>0</v>
      </c>
      <c r="X84" s="21">
        <f t="shared" si="50"/>
        <v>0</v>
      </c>
      <c r="Y84" s="21">
        <f t="shared" si="50"/>
        <v>0</v>
      </c>
      <c r="Z84" s="21">
        <f t="shared" si="50"/>
        <v>0</v>
      </c>
      <c r="AA84" s="21">
        <f t="shared" si="50"/>
        <v>0</v>
      </c>
      <c r="AB84" s="21">
        <f t="shared" si="50"/>
        <v>0</v>
      </c>
      <c r="AC84" s="21">
        <f t="shared" si="50"/>
        <v>0</v>
      </c>
      <c r="AD84" s="21">
        <f t="shared" si="50"/>
        <v>0</v>
      </c>
      <c r="AE84" s="21">
        <f t="shared" si="50"/>
        <v>0</v>
      </c>
    </row>
    <row r="85" spans="1:31" x14ac:dyDescent="0.2">
      <c r="A85" s="13" t="s">
        <v>174</v>
      </c>
      <c r="B85" s="4" t="s">
        <v>175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</row>
    <row r="90" spans="1:31" x14ac:dyDescent="0.2">
      <c r="A90" s="13" t="s">
        <v>183</v>
      </c>
      <c r="B90" s="4" t="s">
        <v>184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</row>
    <row r="91" spans="1:31" x14ac:dyDescent="0.2">
      <c r="A91" s="13" t="s">
        <v>185</v>
      </c>
      <c r="B91" s="4" t="s">
        <v>186</v>
      </c>
      <c r="C91" s="21">
        <f t="shared" ref="C91" si="51">+C92+C93+C94</f>
        <v>0</v>
      </c>
      <c r="D91" s="21">
        <f t="shared" ref="D91:AE91" si="52">+D92+D93+D94</f>
        <v>0</v>
      </c>
      <c r="E91" s="21">
        <f t="shared" si="52"/>
        <v>0</v>
      </c>
      <c r="F91" s="21">
        <f t="shared" si="52"/>
        <v>0</v>
      </c>
      <c r="G91" s="21">
        <f t="shared" si="52"/>
        <v>0</v>
      </c>
      <c r="H91" s="21">
        <f t="shared" si="52"/>
        <v>0</v>
      </c>
      <c r="I91" s="21">
        <f t="shared" si="52"/>
        <v>0</v>
      </c>
      <c r="J91" s="21">
        <f t="shared" si="52"/>
        <v>0</v>
      </c>
      <c r="K91" s="21">
        <f t="shared" si="52"/>
        <v>0</v>
      </c>
      <c r="L91" s="21">
        <f t="shared" si="52"/>
        <v>0</v>
      </c>
      <c r="M91" s="21">
        <f t="shared" si="52"/>
        <v>0</v>
      </c>
      <c r="N91" s="21">
        <f t="shared" si="52"/>
        <v>0</v>
      </c>
      <c r="O91" s="21">
        <f t="shared" si="52"/>
        <v>0</v>
      </c>
      <c r="P91" s="21">
        <f t="shared" si="52"/>
        <v>0</v>
      </c>
      <c r="Q91" s="21">
        <f t="shared" si="52"/>
        <v>0</v>
      </c>
      <c r="R91" s="21">
        <f t="shared" si="52"/>
        <v>0</v>
      </c>
      <c r="S91" s="21">
        <f t="shared" si="52"/>
        <v>0</v>
      </c>
      <c r="T91" s="21">
        <f t="shared" si="52"/>
        <v>0</v>
      </c>
      <c r="U91" s="21">
        <f t="shared" si="52"/>
        <v>0</v>
      </c>
      <c r="V91" s="21">
        <f t="shared" si="52"/>
        <v>0</v>
      </c>
      <c r="W91" s="21">
        <f t="shared" si="52"/>
        <v>0</v>
      </c>
      <c r="X91" s="21">
        <f t="shared" si="52"/>
        <v>0</v>
      </c>
      <c r="Y91" s="21">
        <f t="shared" si="52"/>
        <v>0</v>
      </c>
      <c r="Z91" s="21">
        <f t="shared" si="52"/>
        <v>0</v>
      </c>
      <c r="AA91" s="21">
        <f t="shared" si="52"/>
        <v>0</v>
      </c>
      <c r="AB91" s="21">
        <f t="shared" si="52"/>
        <v>0</v>
      </c>
      <c r="AC91" s="21">
        <f t="shared" si="52"/>
        <v>0</v>
      </c>
      <c r="AD91" s="21">
        <f t="shared" si="52"/>
        <v>0</v>
      </c>
      <c r="AE91" s="21">
        <f t="shared" si="52"/>
        <v>0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" si="53">+C95+C96+C97+C98+C99+C100</f>
        <v>0</v>
      </c>
      <c r="D94" s="21">
        <f t="shared" ref="D94:AE94" si="54">+D95+D96+D97+D98+D99+D100</f>
        <v>0</v>
      </c>
      <c r="E94" s="21">
        <f t="shared" si="54"/>
        <v>0</v>
      </c>
      <c r="F94" s="21">
        <f t="shared" si="54"/>
        <v>0</v>
      </c>
      <c r="G94" s="21">
        <f t="shared" si="54"/>
        <v>0</v>
      </c>
      <c r="H94" s="21">
        <f t="shared" si="54"/>
        <v>0</v>
      </c>
      <c r="I94" s="21">
        <f t="shared" si="54"/>
        <v>0</v>
      </c>
      <c r="J94" s="21">
        <f t="shared" si="54"/>
        <v>0</v>
      </c>
      <c r="K94" s="21">
        <f t="shared" si="54"/>
        <v>0</v>
      </c>
      <c r="L94" s="21">
        <f t="shared" si="54"/>
        <v>0</v>
      </c>
      <c r="M94" s="21">
        <f t="shared" si="54"/>
        <v>0</v>
      </c>
      <c r="N94" s="21">
        <f t="shared" si="54"/>
        <v>0</v>
      </c>
      <c r="O94" s="21">
        <f t="shared" si="54"/>
        <v>0</v>
      </c>
      <c r="P94" s="21">
        <f t="shared" si="54"/>
        <v>0</v>
      </c>
      <c r="Q94" s="21">
        <f t="shared" si="54"/>
        <v>0</v>
      </c>
      <c r="R94" s="21">
        <f t="shared" si="54"/>
        <v>0</v>
      </c>
      <c r="S94" s="21">
        <f t="shared" si="54"/>
        <v>0</v>
      </c>
      <c r="T94" s="21">
        <f t="shared" si="54"/>
        <v>0</v>
      </c>
      <c r="U94" s="21">
        <f t="shared" si="54"/>
        <v>0</v>
      </c>
      <c r="V94" s="21">
        <f t="shared" si="54"/>
        <v>0</v>
      </c>
      <c r="W94" s="21">
        <f t="shared" si="54"/>
        <v>0</v>
      </c>
      <c r="X94" s="21">
        <f t="shared" si="54"/>
        <v>0</v>
      </c>
      <c r="Y94" s="21">
        <f t="shared" si="54"/>
        <v>0</v>
      </c>
      <c r="Z94" s="21">
        <f t="shared" si="54"/>
        <v>0</v>
      </c>
      <c r="AA94" s="21">
        <f t="shared" si="54"/>
        <v>0</v>
      </c>
      <c r="AB94" s="21">
        <f t="shared" si="54"/>
        <v>0</v>
      </c>
      <c r="AC94" s="21">
        <f t="shared" si="54"/>
        <v>0</v>
      </c>
      <c r="AD94" s="21">
        <f t="shared" si="54"/>
        <v>0</v>
      </c>
      <c r="AE94" s="21">
        <f t="shared" si="54"/>
        <v>0</v>
      </c>
    </row>
    <row r="95" spans="1:31" x14ac:dyDescent="0.2">
      <c r="A95" s="13" t="s">
        <v>190</v>
      </c>
      <c r="B95" s="4" t="s">
        <v>175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5">+C103+C107+C110</f>
        <v>0</v>
      </c>
      <c r="D102" s="21">
        <f t="shared" ref="D102:AE102" si="56">+D103+D107+D110</f>
        <v>0</v>
      </c>
      <c r="E102" s="21">
        <f t="shared" si="56"/>
        <v>0</v>
      </c>
      <c r="F102" s="21">
        <f t="shared" si="56"/>
        <v>0</v>
      </c>
      <c r="G102" s="21">
        <f t="shared" si="56"/>
        <v>0</v>
      </c>
      <c r="H102" s="21">
        <f t="shared" si="56"/>
        <v>0</v>
      </c>
      <c r="I102" s="21">
        <f t="shared" si="56"/>
        <v>0</v>
      </c>
      <c r="J102" s="21">
        <f t="shared" si="56"/>
        <v>0</v>
      </c>
      <c r="K102" s="21">
        <f t="shared" si="56"/>
        <v>0</v>
      </c>
      <c r="L102" s="21">
        <f t="shared" si="56"/>
        <v>0</v>
      </c>
      <c r="M102" s="21">
        <f t="shared" si="56"/>
        <v>0</v>
      </c>
      <c r="N102" s="21">
        <f t="shared" si="56"/>
        <v>0</v>
      </c>
      <c r="O102" s="21">
        <f t="shared" si="56"/>
        <v>0</v>
      </c>
      <c r="P102" s="21">
        <f t="shared" si="56"/>
        <v>0</v>
      </c>
      <c r="Q102" s="21">
        <f t="shared" si="56"/>
        <v>0</v>
      </c>
      <c r="R102" s="21">
        <f t="shared" si="56"/>
        <v>0</v>
      </c>
      <c r="S102" s="21">
        <f t="shared" si="56"/>
        <v>0</v>
      </c>
      <c r="T102" s="21">
        <f t="shared" si="56"/>
        <v>0</v>
      </c>
      <c r="U102" s="21">
        <f t="shared" si="56"/>
        <v>0</v>
      </c>
      <c r="V102" s="21">
        <f t="shared" si="56"/>
        <v>0</v>
      </c>
      <c r="W102" s="21">
        <f t="shared" si="56"/>
        <v>0</v>
      </c>
      <c r="X102" s="21">
        <f t="shared" si="56"/>
        <v>0</v>
      </c>
      <c r="Y102" s="21">
        <f t="shared" si="56"/>
        <v>0</v>
      </c>
      <c r="Z102" s="21">
        <f t="shared" si="56"/>
        <v>0</v>
      </c>
      <c r="AA102" s="21">
        <f t="shared" si="56"/>
        <v>0</v>
      </c>
      <c r="AB102" s="21">
        <f t="shared" si="56"/>
        <v>0</v>
      </c>
      <c r="AC102" s="21">
        <f t="shared" si="56"/>
        <v>0</v>
      </c>
      <c r="AD102" s="21">
        <f t="shared" si="56"/>
        <v>0</v>
      </c>
      <c r="AE102" s="21">
        <f t="shared" si="56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7">+C104+C105+C106</f>
        <v>0</v>
      </c>
      <c r="D103" s="21">
        <f t="shared" ref="D103:AE103" si="58">+D104+D105+D106</f>
        <v>0</v>
      </c>
      <c r="E103" s="21">
        <f t="shared" si="58"/>
        <v>0</v>
      </c>
      <c r="F103" s="21">
        <f t="shared" si="58"/>
        <v>0</v>
      </c>
      <c r="G103" s="21">
        <f t="shared" si="58"/>
        <v>0</v>
      </c>
      <c r="H103" s="21">
        <f t="shared" si="58"/>
        <v>0</v>
      </c>
      <c r="I103" s="21">
        <f t="shared" si="58"/>
        <v>0</v>
      </c>
      <c r="J103" s="21">
        <f t="shared" si="58"/>
        <v>0</v>
      </c>
      <c r="K103" s="21">
        <f t="shared" si="58"/>
        <v>0</v>
      </c>
      <c r="L103" s="21">
        <f t="shared" si="58"/>
        <v>0</v>
      </c>
      <c r="M103" s="21">
        <f t="shared" si="58"/>
        <v>0</v>
      </c>
      <c r="N103" s="21">
        <f t="shared" si="58"/>
        <v>0</v>
      </c>
      <c r="O103" s="21">
        <f t="shared" si="58"/>
        <v>0</v>
      </c>
      <c r="P103" s="21">
        <f t="shared" si="58"/>
        <v>0</v>
      </c>
      <c r="Q103" s="21">
        <f t="shared" si="58"/>
        <v>0</v>
      </c>
      <c r="R103" s="21">
        <f t="shared" si="58"/>
        <v>0</v>
      </c>
      <c r="S103" s="21">
        <f t="shared" si="58"/>
        <v>0</v>
      </c>
      <c r="T103" s="21">
        <f t="shared" si="58"/>
        <v>0</v>
      </c>
      <c r="U103" s="21">
        <f t="shared" si="58"/>
        <v>0</v>
      </c>
      <c r="V103" s="21">
        <f t="shared" si="58"/>
        <v>0</v>
      </c>
      <c r="W103" s="21">
        <f t="shared" si="58"/>
        <v>0</v>
      </c>
      <c r="X103" s="21">
        <f t="shared" si="58"/>
        <v>0</v>
      </c>
      <c r="Y103" s="21">
        <f t="shared" si="58"/>
        <v>0</v>
      </c>
      <c r="Z103" s="21">
        <f t="shared" si="58"/>
        <v>0</v>
      </c>
      <c r="AA103" s="21">
        <f t="shared" si="58"/>
        <v>0</v>
      </c>
      <c r="AB103" s="21">
        <f t="shared" si="58"/>
        <v>0</v>
      </c>
      <c r="AC103" s="21">
        <f t="shared" si="58"/>
        <v>0</v>
      </c>
      <c r="AD103" s="21">
        <f t="shared" si="58"/>
        <v>0</v>
      </c>
      <c r="AE103" s="21">
        <f t="shared" si="58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59">+C108+C109</f>
        <v>0</v>
      </c>
      <c r="D107" s="21">
        <f t="shared" ref="D107:AE107" si="60">+D108+D109</f>
        <v>0</v>
      </c>
      <c r="E107" s="21">
        <f t="shared" si="60"/>
        <v>0</v>
      </c>
      <c r="F107" s="21">
        <f t="shared" si="60"/>
        <v>0</v>
      </c>
      <c r="G107" s="21">
        <f t="shared" si="60"/>
        <v>0</v>
      </c>
      <c r="H107" s="21">
        <f t="shared" si="60"/>
        <v>0</v>
      </c>
      <c r="I107" s="21">
        <f t="shared" si="60"/>
        <v>0</v>
      </c>
      <c r="J107" s="21">
        <f t="shared" si="60"/>
        <v>0</v>
      </c>
      <c r="K107" s="21">
        <f t="shared" si="60"/>
        <v>0</v>
      </c>
      <c r="L107" s="21">
        <f t="shared" si="60"/>
        <v>0</v>
      </c>
      <c r="M107" s="21">
        <f t="shared" si="60"/>
        <v>0</v>
      </c>
      <c r="N107" s="21">
        <f t="shared" si="60"/>
        <v>0</v>
      </c>
      <c r="O107" s="21">
        <f t="shared" si="60"/>
        <v>0</v>
      </c>
      <c r="P107" s="21">
        <f t="shared" si="60"/>
        <v>0</v>
      </c>
      <c r="Q107" s="21">
        <f t="shared" si="60"/>
        <v>0</v>
      </c>
      <c r="R107" s="21">
        <f t="shared" si="60"/>
        <v>0</v>
      </c>
      <c r="S107" s="21">
        <f t="shared" si="60"/>
        <v>0</v>
      </c>
      <c r="T107" s="21">
        <f t="shared" si="60"/>
        <v>0</v>
      </c>
      <c r="U107" s="21">
        <f t="shared" si="60"/>
        <v>0</v>
      </c>
      <c r="V107" s="21">
        <f t="shared" si="60"/>
        <v>0</v>
      </c>
      <c r="W107" s="21">
        <f t="shared" si="60"/>
        <v>0</v>
      </c>
      <c r="X107" s="21">
        <f t="shared" si="60"/>
        <v>0</v>
      </c>
      <c r="Y107" s="21">
        <f t="shared" si="60"/>
        <v>0</v>
      </c>
      <c r="Z107" s="21">
        <f t="shared" si="60"/>
        <v>0</v>
      </c>
      <c r="AA107" s="21">
        <f t="shared" si="60"/>
        <v>0</v>
      </c>
      <c r="AB107" s="21">
        <f t="shared" si="60"/>
        <v>0</v>
      </c>
      <c r="AC107" s="21">
        <f t="shared" si="60"/>
        <v>0</v>
      </c>
      <c r="AD107" s="21">
        <f t="shared" si="60"/>
        <v>0</v>
      </c>
      <c r="AE107" s="21">
        <f t="shared" si="60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1">+C112+C122+C141+C149+C154+C160+C173+C187</f>
        <v>0</v>
      </c>
      <c r="D111" s="21">
        <f t="shared" ref="D111:AE111" si="62">+D112+D122+D141+D149+D154+D160+D173+D187</f>
        <v>0</v>
      </c>
      <c r="E111" s="21">
        <f t="shared" si="62"/>
        <v>0</v>
      </c>
      <c r="F111" s="21">
        <f t="shared" si="62"/>
        <v>0</v>
      </c>
      <c r="G111" s="21">
        <f t="shared" si="62"/>
        <v>0</v>
      </c>
      <c r="H111" s="21">
        <f t="shared" si="62"/>
        <v>0</v>
      </c>
      <c r="I111" s="21">
        <f t="shared" si="62"/>
        <v>0</v>
      </c>
      <c r="J111" s="21">
        <f t="shared" si="62"/>
        <v>0</v>
      </c>
      <c r="K111" s="21">
        <f t="shared" si="62"/>
        <v>0</v>
      </c>
      <c r="L111" s="21">
        <f t="shared" si="62"/>
        <v>0</v>
      </c>
      <c r="M111" s="21">
        <f t="shared" si="62"/>
        <v>0</v>
      </c>
      <c r="N111" s="21">
        <f t="shared" si="62"/>
        <v>0</v>
      </c>
      <c r="O111" s="21">
        <f t="shared" si="62"/>
        <v>0</v>
      </c>
      <c r="P111" s="21">
        <f t="shared" si="62"/>
        <v>0</v>
      </c>
      <c r="Q111" s="21">
        <f t="shared" si="62"/>
        <v>0</v>
      </c>
      <c r="R111" s="21">
        <f t="shared" si="62"/>
        <v>0</v>
      </c>
      <c r="S111" s="21">
        <f t="shared" si="62"/>
        <v>0</v>
      </c>
      <c r="T111" s="21">
        <f t="shared" si="62"/>
        <v>0</v>
      </c>
      <c r="U111" s="21">
        <f t="shared" si="62"/>
        <v>0</v>
      </c>
      <c r="V111" s="21">
        <f t="shared" si="62"/>
        <v>0</v>
      </c>
      <c r="W111" s="21">
        <f t="shared" si="62"/>
        <v>0</v>
      </c>
      <c r="X111" s="21">
        <f t="shared" si="62"/>
        <v>0</v>
      </c>
      <c r="Y111" s="21">
        <f t="shared" si="62"/>
        <v>0</v>
      </c>
      <c r="Z111" s="21">
        <f t="shared" si="62"/>
        <v>0</v>
      </c>
      <c r="AA111" s="21">
        <f t="shared" si="62"/>
        <v>0</v>
      </c>
      <c r="AB111" s="21">
        <f t="shared" si="62"/>
        <v>0</v>
      </c>
      <c r="AC111" s="21">
        <f t="shared" si="62"/>
        <v>0</v>
      </c>
      <c r="AD111" s="21">
        <f t="shared" si="62"/>
        <v>0</v>
      </c>
      <c r="AE111" s="21">
        <f t="shared" si="62"/>
        <v>0</v>
      </c>
    </row>
    <row r="112" spans="1:31" x14ac:dyDescent="0.2">
      <c r="A112" s="13" t="s">
        <v>250</v>
      </c>
      <c r="B112" s="4" t="s">
        <v>251</v>
      </c>
      <c r="C112" s="21">
        <f t="shared" ref="C112" si="63">+C113+C114+C115+C116+C121</f>
        <v>0</v>
      </c>
      <c r="D112" s="21">
        <f t="shared" ref="D112:AE112" si="64">+D113+D114+D115+D116+D121</f>
        <v>0</v>
      </c>
      <c r="E112" s="21">
        <f t="shared" si="64"/>
        <v>0</v>
      </c>
      <c r="F112" s="21">
        <f t="shared" si="64"/>
        <v>0</v>
      </c>
      <c r="G112" s="21">
        <f t="shared" si="64"/>
        <v>0</v>
      </c>
      <c r="H112" s="21">
        <f t="shared" si="64"/>
        <v>0</v>
      </c>
      <c r="I112" s="21">
        <f t="shared" si="64"/>
        <v>0</v>
      </c>
      <c r="J112" s="21">
        <f t="shared" si="64"/>
        <v>0</v>
      </c>
      <c r="K112" s="21">
        <f t="shared" si="64"/>
        <v>0</v>
      </c>
      <c r="L112" s="21">
        <f t="shared" si="64"/>
        <v>0</v>
      </c>
      <c r="M112" s="21">
        <f t="shared" si="64"/>
        <v>0</v>
      </c>
      <c r="N112" s="21">
        <f t="shared" si="64"/>
        <v>0</v>
      </c>
      <c r="O112" s="21">
        <f t="shared" si="64"/>
        <v>0</v>
      </c>
      <c r="P112" s="21">
        <f t="shared" si="64"/>
        <v>0</v>
      </c>
      <c r="Q112" s="21">
        <f t="shared" si="64"/>
        <v>0</v>
      </c>
      <c r="R112" s="21">
        <f t="shared" si="64"/>
        <v>0</v>
      </c>
      <c r="S112" s="21">
        <f t="shared" si="64"/>
        <v>0</v>
      </c>
      <c r="T112" s="21">
        <f t="shared" si="64"/>
        <v>0</v>
      </c>
      <c r="U112" s="21">
        <f t="shared" si="64"/>
        <v>0</v>
      </c>
      <c r="V112" s="21">
        <f t="shared" si="64"/>
        <v>0</v>
      </c>
      <c r="W112" s="21">
        <f t="shared" si="64"/>
        <v>0</v>
      </c>
      <c r="X112" s="21">
        <f t="shared" si="64"/>
        <v>0</v>
      </c>
      <c r="Y112" s="21">
        <f t="shared" si="64"/>
        <v>0</v>
      </c>
      <c r="Z112" s="21">
        <f t="shared" si="64"/>
        <v>0</v>
      </c>
      <c r="AA112" s="21">
        <f t="shared" si="64"/>
        <v>0</v>
      </c>
      <c r="AB112" s="21">
        <f t="shared" si="64"/>
        <v>0</v>
      </c>
      <c r="AC112" s="21">
        <f t="shared" si="64"/>
        <v>0</v>
      </c>
      <c r="AD112" s="21">
        <f t="shared" si="64"/>
        <v>0</v>
      </c>
      <c r="AE112" s="21">
        <f t="shared" si="6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0</v>
      </c>
      <c r="D122" s="21">
        <f t="shared" ref="D122:AE122" si="65">+D127+D130</f>
        <v>0</v>
      </c>
      <c r="E122" s="21">
        <f t="shared" si="65"/>
        <v>0</v>
      </c>
      <c r="F122" s="21">
        <f t="shared" si="65"/>
        <v>0</v>
      </c>
      <c r="G122" s="21">
        <f t="shared" si="65"/>
        <v>0</v>
      </c>
      <c r="H122" s="21">
        <f t="shared" si="65"/>
        <v>0</v>
      </c>
      <c r="I122" s="21">
        <f t="shared" si="65"/>
        <v>0</v>
      </c>
      <c r="J122" s="21">
        <f t="shared" si="65"/>
        <v>0</v>
      </c>
      <c r="K122" s="21">
        <f t="shared" si="65"/>
        <v>0</v>
      </c>
      <c r="L122" s="21">
        <f t="shared" si="65"/>
        <v>0</v>
      </c>
      <c r="M122" s="21">
        <f t="shared" si="65"/>
        <v>0</v>
      </c>
      <c r="N122" s="21">
        <f t="shared" si="65"/>
        <v>0</v>
      </c>
      <c r="O122" s="21">
        <f t="shared" si="65"/>
        <v>0</v>
      </c>
      <c r="P122" s="21">
        <f t="shared" si="65"/>
        <v>0</v>
      </c>
      <c r="Q122" s="21">
        <f t="shared" si="65"/>
        <v>0</v>
      </c>
      <c r="R122" s="21">
        <f t="shared" si="65"/>
        <v>0</v>
      </c>
      <c r="S122" s="21">
        <f t="shared" si="65"/>
        <v>0</v>
      </c>
      <c r="T122" s="21">
        <f t="shared" si="65"/>
        <v>0</v>
      </c>
      <c r="U122" s="21">
        <f t="shared" si="65"/>
        <v>0</v>
      </c>
      <c r="V122" s="21">
        <f t="shared" si="65"/>
        <v>0</v>
      </c>
      <c r="W122" s="21">
        <f t="shared" si="65"/>
        <v>0</v>
      </c>
      <c r="X122" s="21">
        <f t="shared" si="65"/>
        <v>0</v>
      </c>
      <c r="Y122" s="21">
        <f t="shared" si="65"/>
        <v>0</v>
      </c>
      <c r="Z122" s="21">
        <f t="shared" si="65"/>
        <v>0</v>
      </c>
      <c r="AA122" s="21">
        <f t="shared" si="65"/>
        <v>0</v>
      </c>
      <c r="AB122" s="21">
        <f t="shared" si="65"/>
        <v>0</v>
      </c>
      <c r="AC122" s="21">
        <f t="shared" si="65"/>
        <v>0</v>
      </c>
      <c r="AD122" s="21">
        <f t="shared" si="65"/>
        <v>0</v>
      </c>
      <c r="AE122" s="21">
        <f t="shared" si="6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6">+C131+C132+C133+C134+C135+C136</f>
        <v>0</v>
      </c>
      <c r="D130" s="21">
        <f t="shared" ref="D130:AE130" si="67">+D131+D132+D133+D134+D135+D136</f>
        <v>0</v>
      </c>
      <c r="E130" s="21">
        <f t="shared" si="67"/>
        <v>0</v>
      </c>
      <c r="F130" s="21">
        <f t="shared" si="67"/>
        <v>0</v>
      </c>
      <c r="G130" s="21">
        <f t="shared" si="67"/>
        <v>0</v>
      </c>
      <c r="H130" s="21">
        <f t="shared" si="67"/>
        <v>0</v>
      </c>
      <c r="I130" s="21">
        <f t="shared" si="67"/>
        <v>0</v>
      </c>
      <c r="J130" s="21">
        <f t="shared" si="67"/>
        <v>0</v>
      </c>
      <c r="K130" s="21">
        <f t="shared" si="67"/>
        <v>0</v>
      </c>
      <c r="L130" s="21">
        <f t="shared" si="67"/>
        <v>0</v>
      </c>
      <c r="M130" s="21">
        <f t="shared" si="67"/>
        <v>0</v>
      </c>
      <c r="N130" s="21">
        <f t="shared" si="67"/>
        <v>0</v>
      </c>
      <c r="O130" s="21">
        <f t="shared" si="67"/>
        <v>0</v>
      </c>
      <c r="P130" s="21">
        <f t="shared" si="67"/>
        <v>0</v>
      </c>
      <c r="Q130" s="21">
        <f t="shared" si="67"/>
        <v>0</v>
      </c>
      <c r="R130" s="21">
        <f t="shared" si="67"/>
        <v>0</v>
      </c>
      <c r="S130" s="21">
        <f t="shared" si="67"/>
        <v>0</v>
      </c>
      <c r="T130" s="21">
        <f t="shared" si="67"/>
        <v>0</v>
      </c>
      <c r="U130" s="21">
        <f t="shared" si="67"/>
        <v>0</v>
      </c>
      <c r="V130" s="21">
        <f t="shared" si="67"/>
        <v>0</v>
      </c>
      <c r="W130" s="21">
        <f t="shared" si="67"/>
        <v>0</v>
      </c>
      <c r="X130" s="21">
        <f t="shared" si="67"/>
        <v>0</v>
      </c>
      <c r="Y130" s="21">
        <f t="shared" si="67"/>
        <v>0</v>
      </c>
      <c r="Z130" s="21">
        <f t="shared" si="67"/>
        <v>0</v>
      </c>
      <c r="AA130" s="21">
        <f t="shared" si="67"/>
        <v>0</v>
      </c>
      <c r="AB130" s="21">
        <f t="shared" si="67"/>
        <v>0</v>
      </c>
      <c r="AC130" s="21">
        <f t="shared" si="67"/>
        <v>0</v>
      </c>
      <c r="AD130" s="21">
        <f t="shared" si="67"/>
        <v>0</v>
      </c>
      <c r="AE130" s="21">
        <f t="shared" si="67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0</v>
      </c>
      <c r="D141" s="21">
        <f t="shared" ref="D141:AE141" si="68">+D142+D143</f>
        <v>0</v>
      </c>
      <c r="E141" s="21">
        <f t="shared" si="68"/>
        <v>0</v>
      </c>
      <c r="F141" s="21">
        <f t="shared" si="68"/>
        <v>0</v>
      </c>
      <c r="G141" s="21">
        <f t="shared" si="68"/>
        <v>0</v>
      </c>
      <c r="H141" s="21">
        <f t="shared" si="68"/>
        <v>0</v>
      </c>
      <c r="I141" s="21">
        <f t="shared" si="68"/>
        <v>0</v>
      </c>
      <c r="J141" s="21">
        <f t="shared" si="68"/>
        <v>0</v>
      </c>
      <c r="K141" s="21">
        <f t="shared" si="68"/>
        <v>0</v>
      </c>
      <c r="L141" s="21">
        <f t="shared" si="68"/>
        <v>0</v>
      </c>
      <c r="M141" s="21">
        <f t="shared" si="68"/>
        <v>0</v>
      </c>
      <c r="N141" s="21">
        <f t="shared" si="68"/>
        <v>0</v>
      </c>
      <c r="O141" s="21">
        <f t="shared" si="68"/>
        <v>0</v>
      </c>
      <c r="P141" s="21">
        <f t="shared" si="68"/>
        <v>0</v>
      </c>
      <c r="Q141" s="21">
        <f t="shared" si="68"/>
        <v>0</v>
      </c>
      <c r="R141" s="21">
        <f t="shared" si="68"/>
        <v>0</v>
      </c>
      <c r="S141" s="21">
        <f t="shared" si="68"/>
        <v>0</v>
      </c>
      <c r="T141" s="21">
        <f t="shared" si="68"/>
        <v>0</v>
      </c>
      <c r="U141" s="21">
        <f t="shared" si="68"/>
        <v>0</v>
      </c>
      <c r="V141" s="21">
        <f t="shared" si="68"/>
        <v>0</v>
      </c>
      <c r="W141" s="21">
        <f t="shared" si="68"/>
        <v>0</v>
      </c>
      <c r="X141" s="21">
        <f t="shared" si="68"/>
        <v>0</v>
      </c>
      <c r="Y141" s="21">
        <f t="shared" si="68"/>
        <v>0</v>
      </c>
      <c r="Z141" s="21">
        <f t="shared" si="68"/>
        <v>0</v>
      </c>
      <c r="AA141" s="21">
        <f t="shared" si="68"/>
        <v>0</v>
      </c>
      <c r="AB141" s="21">
        <f t="shared" si="68"/>
        <v>0</v>
      </c>
      <c r="AC141" s="21">
        <f t="shared" si="68"/>
        <v>0</v>
      </c>
      <c r="AD141" s="21">
        <f t="shared" si="68"/>
        <v>0</v>
      </c>
      <c r="AE141" s="21">
        <f t="shared" si="68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69">+C150+C151</f>
        <v>0</v>
      </c>
      <c r="D149" s="21">
        <f t="shared" ref="D149:AE149" si="70">+D150+D151</f>
        <v>0</v>
      </c>
      <c r="E149" s="21">
        <f t="shared" si="70"/>
        <v>0</v>
      </c>
      <c r="F149" s="21">
        <f t="shared" si="70"/>
        <v>0</v>
      </c>
      <c r="G149" s="21">
        <f t="shared" si="70"/>
        <v>0</v>
      </c>
      <c r="H149" s="21">
        <f t="shared" si="70"/>
        <v>0</v>
      </c>
      <c r="I149" s="21">
        <f t="shared" si="70"/>
        <v>0</v>
      </c>
      <c r="J149" s="21">
        <f t="shared" si="70"/>
        <v>0</v>
      </c>
      <c r="K149" s="21">
        <f t="shared" si="70"/>
        <v>0</v>
      </c>
      <c r="L149" s="21">
        <f t="shared" si="70"/>
        <v>0</v>
      </c>
      <c r="M149" s="21">
        <f t="shared" si="70"/>
        <v>0</v>
      </c>
      <c r="N149" s="21">
        <f t="shared" si="70"/>
        <v>0</v>
      </c>
      <c r="O149" s="21">
        <f t="shared" si="70"/>
        <v>0</v>
      </c>
      <c r="P149" s="21">
        <f t="shared" si="70"/>
        <v>0</v>
      </c>
      <c r="Q149" s="21">
        <f t="shared" si="70"/>
        <v>0</v>
      </c>
      <c r="R149" s="21">
        <f t="shared" si="70"/>
        <v>0</v>
      </c>
      <c r="S149" s="21">
        <f t="shared" si="70"/>
        <v>0</v>
      </c>
      <c r="T149" s="21">
        <f t="shared" si="70"/>
        <v>0</v>
      </c>
      <c r="U149" s="21">
        <f t="shared" si="70"/>
        <v>0</v>
      </c>
      <c r="V149" s="21">
        <f t="shared" si="70"/>
        <v>0</v>
      </c>
      <c r="W149" s="21">
        <f t="shared" si="70"/>
        <v>0</v>
      </c>
      <c r="X149" s="21">
        <f t="shared" si="70"/>
        <v>0</v>
      </c>
      <c r="Y149" s="21">
        <f t="shared" si="70"/>
        <v>0</v>
      </c>
      <c r="Z149" s="21">
        <f t="shared" si="70"/>
        <v>0</v>
      </c>
      <c r="AA149" s="21">
        <f t="shared" si="70"/>
        <v>0</v>
      </c>
      <c r="AB149" s="21">
        <f t="shared" si="70"/>
        <v>0</v>
      </c>
      <c r="AC149" s="21">
        <f t="shared" si="70"/>
        <v>0</v>
      </c>
      <c r="AD149" s="21">
        <f t="shared" si="70"/>
        <v>0</v>
      </c>
      <c r="AE149" s="21">
        <f t="shared" si="70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1">+C192+C216+C252+C257+C286+C287+C291+C294+C295+C296</f>
        <v>32.461634394836928</v>
      </c>
      <c r="D191" s="28">
        <f t="shared" ref="D191:AE191" si="72">+D192+D216+D252+D257+D286+D287+D291+D294+D295+D296</f>
        <v>32.973578985669313</v>
      </c>
      <c r="E191" s="28">
        <f t="shared" si="72"/>
        <v>33.943827382830371</v>
      </c>
      <c r="F191" s="28">
        <f t="shared" si="72"/>
        <v>35.147443600257922</v>
      </c>
      <c r="G191" s="28">
        <f t="shared" si="72"/>
        <v>36.370886942231223</v>
      </c>
      <c r="H191" s="28">
        <f t="shared" si="72"/>
        <v>36.988491390737501</v>
      </c>
      <c r="I191" s="28">
        <f t="shared" si="72"/>
        <v>37.353063437638852</v>
      </c>
      <c r="J191" s="28">
        <f t="shared" si="72"/>
        <v>39.619100502764695</v>
      </c>
      <c r="K191" s="28">
        <f t="shared" si="72"/>
        <v>39.86946633435813</v>
      </c>
      <c r="L191" s="28">
        <f t="shared" si="72"/>
        <v>39.99184188424762</v>
      </c>
      <c r="M191" s="28">
        <f t="shared" si="72"/>
        <v>40.112049089661291</v>
      </c>
      <c r="N191" s="28">
        <f t="shared" si="72"/>
        <v>40.47945027277779</v>
      </c>
      <c r="O191" s="28">
        <f t="shared" si="72"/>
        <v>40.649259044807899</v>
      </c>
      <c r="P191" s="28">
        <f t="shared" si="72"/>
        <v>40.750137915241311</v>
      </c>
      <c r="Q191" s="28">
        <f t="shared" si="72"/>
        <v>41.211334787411211</v>
      </c>
      <c r="R191" s="28">
        <f t="shared" si="72"/>
        <v>41.556915404958758</v>
      </c>
      <c r="S191" s="28">
        <f t="shared" si="72"/>
        <v>41.966779106071591</v>
      </c>
      <c r="T191" s="28">
        <f t="shared" si="72"/>
        <v>42.280810585943833</v>
      </c>
      <c r="U191" s="28">
        <f t="shared" si="72"/>
        <v>41.101613406356854</v>
      </c>
      <c r="V191" s="28">
        <f t="shared" si="72"/>
        <v>39.392774939314364</v>
      </c>
      <c r="W191" s="28">
        <f t="shared" si="72"/>
        <v>38.3690330540323</v>
      </c>
      <c r="X191" s="28">
        <f t="shared" si="72"/>
        <v>37.318141651794129</v>
      </c>
      <c r="Y191" s="28">
        <f t="shared" si="72"/>
        <v>38.508802428375077</v>
      </c>
      <c r="Z191" s="28">
        <f t="shared" si="72"/>
        <v>39.649260723139719</v>
      </c>
      <c r="AA191" s="28">
        <f t="shared" si="72"/>
        <v>38.102634247662373</v>
      </c>
      <c r="AB191" s="28">
        <f t="shared" si="72"/>
        <v>36.438794643681369</v>
      </c>
      <c r="AC191" s="28">
        <f t="shared" si="72"/>
        <v>39.006336951526961</v>
      </c>
      <c r="AD191" s="28">
        <f t="shared" si="72"/>
        <v>41.545263152502955</v>
      </c>
      <c r="AE191" s="28">
        <f t="shared" si="72"/>
        <v>44.128129237442295</v>
      </c>
    </row>
    <row r="192" spans="1:31" x14ac:dyDescent="0.2">
      <c r="A192" s="80" t="s">
        <v>392</v>
      </c>
      <c r="B192" s="4" t="s">
        <v>393</v>
      </c>
      <c r="C192" s="21">
        <f t="shared" ref="C192" si="73">+C193++C201+C202+C206</f>
        <v>30.339495988543213</v>
      </c>
      <c r="D192" s="21">
        <f t="shared" ref="D192:AE192" si="74">+D193++D201+D202+D206</f>
        <v>30.841667161423072</v>
      </c>
      <c r="E192" s="21">
        <f t="shared" si="74"/>
        <v>31.745956239047182</v>
      </c>
      <c r="F192" s="21">
        <f t="shared" si="74"/>
        <v>32.884554690532781</v>
      </c>
      <c r="G192" s="21">
        <f t="shared" si="74"/>
        <v>34.020811133595387</v>
      </c>
      <c r="H192" s="21">
        <f t="shared" si="74"/>
        <v>34.602849299723594</v>
      </c>
      <c r="I192" s="21">
        <f t="shared" si="74"/>
        <v>34.914515952267742</v>
      </c>
      <c r="J192" s="21">
        <f t="shared" si="74"/>
        <v>37.005885142201805</v>
      </c>
      <c r="K192" s="21">
        <f t="shared" si="74"/>
        <v>37.260812075163678</v>
      </c>
      <c r="L192" s="21">
        <f t="shared" si="74"/>
        <v>37.379066911839871</v>
      </c>
      <c r="M192" s="21">
        <f t="shared" si="74"/>
        <v>37.540358747571787</v>
      </c>
      <c r="N192" s="21">
        <f t="shared" si="74"/>
        <v>38.052086805627901</v>
      </c>
      <c r="O192" s="21">
        <f t="shared" si="74"/>
        <v>38.216224429882395</v>
      </c>
      <c r="P192" s="21">
        <f t="shared" si="74"/>
        <v>38.357192557764662</v>
      </c>
      <c r="Q192" s="21">
        <f t="shared" si="74"/>
        <v>38.737207186766767</v>
      </c>
      <c r="R192" s="21">
        <f t="shared" si="74"/>
        <v>39.048599593267802</v>
      </c>
      <c r="S192" s="21">
        <f t="shared" si="74"/>
        <v>39.435981608584598</v>
      </c>
      <c r="T192" s="21">
        <f t="shared" si="74"/>
        <v>39.744014602337963</v>
      </c>
      <c r="U192" s="21">
        <f t="shared" si="74"/>
        <v>38.607273880899093</v>
      </c>
      <c r="V192" s="21">
        <f t="shared" si="74"/>
        <v>37.00294748650132</v>
      </c>
      <c r="W192" s="21">
        <f t="shared" si="74"/>
        <v>35.994288727796203</v>
      </c>
      <c r="X192" s="21">
        <f t="shared" si="74"/>
        <v>34.961502111012642</v>
      </c>
      <c r="Y192" s="21">
        <f t="shared" si="74"/>
        <v>36.07740440633529</v>
      </c>
      <c r="Z192" s="21">
        <f t="shared" si="74"/>
        <v>37.21412521779726</v>
      </c>
      <c r="AA192" s="21">
        <f t="shared" si="74"/>
        <v>35.802633221147943</v>
      </c>
      <c r="AB192" s="21">
        <f t="shared" si="74"/>
        <v>34.231645898452086</v>
      </c>
      <c r="AC192" s="21">
        <f t="shared" si="74"/>
        <v>36.625052979128164</v>
      </c>
      <c r="AD192" s="21">
        <f t="shared" si="74"/>
        <v>38.9985066317182</v>
      </c>
      <c r="AE192" s="21">
        <f t="shared" si="74"/>
        <v>41.374385481742742</v>
      </c>
    </row>
    <row r="193" spans="1:31" x14ac:dyDescent="0.2">
      <c r="A193" s="80" t="s">
        <v>394</v>
      </c>
      <c r="B193" s="4" t="s">
        <v>395</v>
      </c>
      <c r="C193" s="21">
        <f t="shared" ref="C193" si="75">+C194+C195</f>
        <v>29.206135191796655</v>
      </c>
      <c r="D193" s="21">
        <f t="shared" ref="D193:AE193" si="76">+D194+D195</f>
        <v>29.734654926733931</v>
      </c>
      <c r="E193" s="21">
        <f t="shared" si="76"/>
        <v>30.658689006844103</v>
      </c>
      <c r="F193" s="21">
        <f t="shared" si="76"/>
        <v>31.79700774996504</v>
      </c>
      <c r="G193" s="21">
        <f t="shared" si="76"/>
        <v>32.931545604122661</v>
      </c>
      <c r="H193" s="21">
        <f t="shared" si="76"/>
        <v>33.54834895487113</v>
      </c>
      <c r="I193" s="21">
        <f t="shared" si="76"/>
        <v>33.957082439295945</v>
      </c>
      <c r="J193" s="21">
        <f t="shared" si="76"/>
        <v>36.015466142201802</v>
      </c>
      <c r="K193" s="21">
        <f t="shared" si="76"/>
        <v>36.271651265780029</v>
      </c>
      <c r="L193" s="21">
        <f t="shared" si="76"/>
        <v>36.389908993836414</v>
      </c>
      <c r="M193" s="21">
        <f t="shared" si="76"/>
        <v>36.555644052750893</v>
      </c>
      <c r="N193" s="21">
        <f t="shared" si="76"/>
        <v>37.060199078795563</v>
      </c>
      <c r="O193" s="21">
        <f t="shared" si="76"/>
        <v>37.224783529022794</v>
      </c>
      <c r="P193" s="21">
        <f t="shared" si="76"/>
        <v>37.372117952136371</v>
      </c>
      <c r="Q193" s="21">
        <f t="shared" si="76"/>
        <v>37.754288460100469</v>
      </c>
      <c r="R193" s="21">
        <f t="shared" si="76"/>
        <v>38.066080739584727</v>
      </c>
      <c r="S193" s="21">
        <f t="shared" si="76"/>
        <v>38.453026848088115</v>
      </c>
      <c r="T193" s="21">
        <f t="shared" si="76"/>
        <v>38.764870102337966</v>
      </c>
      <c r="U193" s="21">
        <f t="shared" si="76"/>
        <v>37.62496411723167</v>
      </c>
      <c r="V193" s="21">
        <f t="shared" si="76"/>
        <v>36.017524183120052</v>
      </c>
      <c r="W193" s="21">
        <f t="shared" si="76"/>
        <v>35.00420669451259</v>
      </c>
      <c r="X193" s="21">
        <f t="shared" si="76"/>
        <v>33.838146038858767</v>
      </c>
      <c r="Y193" s="21">
        <f t="shared" si="76"/>
        <v>34.81728546902233</v>
      </c>
      <c r="Z193" s="21">
        <f t="shared" si="76"/>
        <v>35.828004931524205</v>
      </c>
      <c r="AA193" s="21">
        <f t="shared" si="76"/>
        <v>34.5050582717124</v>
      </c>
      <c r="AB193" s="21">
        <f t="shared" si="76"/>
        <v>33.017199318627398</v>
      </c>
      <c r="AC193" s="21">
        <f t="shared" si="76"/>
        <v>35.438469064767446</v>
      </c>
      <c r="AD193" s="21">
        <f t="shared" si="76"/>
        <v>37.841055120933589</v>
      </c>
      <c r="AE193" s="21">
        <f t="shared" si="76"/>
        <v>40.243641177099732</v>
      </c>
    </row>
    <row r="194" spans="1:31" x14ac:dyDescent="0.2">
      <c r="A194" s="80" t="s">
        <v>396</v>
      </c>
      <c r="B194" s="4" t="s">
        <v>397</v>
      </c>
      <c r="C194" s="27">
        <v>8.6395904192315918</v>
      </c>
      <c r="D194" s="27">
        <v>8.7168876824451953</v>
      </c>
      <c r="E194" s="27">
        <v>9.0577561826539608</v>
      </c>
      <c r="F194" s="27">
        <v>9.4290935436862835</v>
      </c>
      <c r="G194" s="27">
        <v>9.7983672098390819</v>
      </c>
      <c r="H194" s="27">
        <v>10.06927878355334</v>
      </c>
      <c r="I194" s="27">
        <v>10.260294943478883</v>
      </c>
      <c r="J194" s="27">
        <v>11.008384739549664</v>
      </c>
      <c r="K194" s="27">
        <v>11.013216718339004</v>
      </c>
      <c r="L194" s="27">
        <v>10.88178981157515</v>
      </c>
      <c r="M194" s="27">
        <v>10.799498717541931</v>
      </c>
      <c r="N194" s="27">
        <v>11.057676125048236</v>
      </c>
      <c r="O194" s="27">
        <v>10.97752162567766</v>
      </c>
      <c r="P194" s="27">
        <v>10.881745985834765</v>
      </c>
      <c r="Q194" s="27">
        <v>11.022425619359549</v>
      </c>
      <c r="R194" s="27">
        <v>11.09433659982364</v>
      </c>
      <c r="S194" s="27">
        <v>11.243001457364818</v>
      </c>
      <c r="T194" s="27">
        <v>11.318154067668614</v>
      </c>
      <c r="U194" s="27">
        <v>11.171353377703895</v>
      </c>
      <c r="V194" s="27">
        <v>10.564176496035756</v>
      </c>
      <c r="W194" s="27">
        <v>10.558311682336138</v>
      </c>
      <c r="X194" s="27">
        <v>10.406924686797259</v>
      </c>
      <c r="Y194" s="27">
        <v>10.63963187488166</v>
      </c>
      <c r="Z194" s="27">
        <v>10.901418254571849</v>
      </c>
      <c r="AA194" s="27">
        <v>10.442298105088819</v>
      </c>
      <c r="AB194" s="27">
        <v>9.8100979932233798</v>
      </c>
      <c r="AC194" s="27">
        <v>11.204094703828909</v>
      </c>
      <c r="AD194" s="27">
        <v>12.658369001385202</v>
      </c>
      <c r="AE194" s="27">
        <v>14.112643298941494</v>
      </c>
    </row>
    <row r="195" spans="1:31" x14ac:dyDescent="0.2">
      <c r="A195" s="80" t="s">
        <v>398</v>
      </c>
      <c r="B195" s="4" t="s">
        <v>399</v>
      </c>
      <c r="C195" s="21">
        <f t="shared" ref="C195" si="77">+C196+C197+C198+C199+C200</f>
        <v>20.566544772565063</v>
      </c>
      <c r="D195" s="21">
        <f t="shared" ref="D195:AE195" si="78">+D196+D197+D198+D199+D200</f>
        <v>21.017767244288738</v>
      </c>
      <c r="E195" s="21">
        <f t="shared" si="78"/>
        <v>21.600932824190142</v>
      </c>
      <c r="F195" s="21">
        <f t="shared" si="78"/>
        <v>22.367914206278755</v>
      </c>
      <c r="G195" s="21">
        <f t="shared" si="78"/>
        <v>23.133178394283583</v>
      </c>
      <c r="H195" s="21">
        <f t="shared" si="78"/>
        <v>23.479070171317794</v>
      </c>
      <c r="I195" s="21">
        <f t="shared" si="78"/>
        <v>23.696787495817063</v>
      </c>
      <c r="J195" s="21">
        <f t="shared" si="78"/>
        <v>25.007081402652137</v>
      </c>
      <c r="K195" s="21">
        <f t="shared" si="78"/>
        <v>25.258434547441023</v>
      </c>
      <c r="L195" s="21">
        <f t="shared" si="78"/>
        <v>25.508119182261265</v>
      </c>
      <c r="M195" s="21">
        <f t="shared" si="78"/>
        <v>25.756145335208963</v>
      </c>
      <c r="N195" s="21">
        <f t="shared" si="78"/>
        <v>26.002522953747324</v>
      </c>
      <c r="O195" s="21">
        <f t="shared" si="78"/>
        <v>26.247261903345134</v>
      </c>
      <c r="P195" s="21">
        <f t="shared" si="78"/>
        <v>26.490371966301606</v>
      </c>
      <c r="Q195" s="21">
        <f t="shared" si="78"/>
        <v>26.731862840740916</v>
      </c>
      <c r="R195" s="21">
        <f t="shared" si="78"/>
        <v>26.971744139761086</v>
      </c>
      <c r="S195" s="21">
        <f t="shared" si="78"/>
        <v>27.210025390723295</v>
      </c>
      <c r="T195" s="21">
        <f t="shared" si="78"/>
        <v>27.44671603466935</v>
      </c>
      <c r="U195" s="21">
        <f t="shared" si="78"/>
        <v>26.453610739527775</v>
      </c>
      <c r="V195" s="21">
        <f t="shared" si="78"/>
        <v>25.453347687084296</v>
      </c>
      <c r="W195" s="21">
        <f t="shared" si="78"/>
        <v>24.44589501217645</v>
      </c>
      <c r="X195" s="21">
        <f t="shared" si="78"/>
        <v>23.431221352061506</v>
      </c>
      <c r="Y195" s="21">
        <f t="shared" si="78"/>
        <v>24.177653594140672</v>
      </c>
      <c r="Z195" s="21">
        <f t="shared" si="78"/>
        <v>24.926586676952354</v>
      </c>
      <c r="AA195" s="21">
        <f t="shared" si="78"/>
        <v>24.062760166623583</v>
      </c>
      <c r="AB195" s="21">
        <f t="shared" si="78"/>
        <v>23.207101325404018</v>
      </c>
      <c r="AC195" s="21">
        <f t="shared" si="78"/>
        <v>24.234374360938538</v>
      </c>
      <c r="AD195" s="21">
        <f t="shared" si="78"/>
        <v>25.182686119548389</v>
      </c>
      <c r="AE195" s="21">
        <f t="shared" si="78"/>
        <v>26.13099787815824</v>
      </c>
    </row>
    <row r="196" spans="1:31" x14ac:dyDescent="0.2">
      <c r="A196" s="80" t="s">
        <v>400</v>
      </c>
      <c r="B196" s="4" t="s">
        <v>401</v>
      </c>
      <c r="C196" s="27">
        <v>3.7390380178696767</v>
      </c>
      <c r="D196" s="27">
        <v>3.7435049859956941</v>
      </c>
      <c r="E196" s="27">
        <v>3.8944774191024454</v>
      </c>
      <c r="F196" s="27">
        <v>4.0319730713897268</v>
      </c>
      <c r="G196" s="27">
        <v>4.1603599194458782</v>
      </c>
      <c r="H196" s="27">
        <v>4.2249757115128403</v>
      </c>
      <c r="I196" s="27">
        <v>4.3128014160306787</v>
      </c>
      <c r="J196" s="27">
        <v>4.6836057142781593</v>
      </c>
      <c r="K196" s="27">
        <v>4.8280234399268842</v>
      </c>
      <c r="L196" s="27">
        <v>4.9708189633319861</v>
      </c>
      <c r="M196" s="27">
        <v>5.1120047721462765</v>
      </c>
      <c r="N196" s="27">
        <v>5.251593196613749</v>
      </c>
      <c r="O196" s="27">
        <v>5.3895964118448063</v>
      </c>
      <c r="P196" s="27">
        <v>5.5260264400497201</v>
      </c>
      <c r="Q196" s="27">
        <v>5.6608951527310571</v>
      </c>
      <c r="R196" s="27">
        <v>5.7942142728360597</v>
      </c>
      <c r="S196" s="27">
        <v>5.9259953768695821</v>
      </c>
      <c r="T196" s="27">
        <v>6.056249896968608</v>
      </c>
      <c r="U196" s="27">
        <v>5.8342387072033279</v>
      </c>
      <c r="V196" s="27">
        <v>5.6143630080765616</v>
      </c>
      <c r="W196" s="27">
        <v>5.3966065135622072</v>
      </c>
      <c r="X196" s="27">
        <v>5.1809531357572265</v>
      </c>
      <c r="Y196" s="27">
        <v>5.4550125303112758</v>
      </c>
      <c r="Z196" s="27">
        <v>5.726078992370967</v>
      </c>
      <c r="AA196" s="27">
        <v>5.3125080194691714</v>
      </c>
      <c r="AB196" s="27">
        <v>4.9030713743212262</v>
      </c>
      <c r="AC196" s="27">
        <v>5.6051232662411223</v>
      </c>
      <c r="AD196" s="27">
        <v>6.3326596639782435</v>
      </c>
      <c r="AE196" s="27">
        <v>7.0601960617153656</v>
      </c>
    </row>
    <row r="197" spans="1:31" x14ac:dyDescent="0.2">
      <c r="A197" s="80" t="s">
        <v>402</v>
      </c>
      <c r="B197" s="4" t="s">
        <v>403</v>
      </c>
      <c r="C197" s="27">
        <v>5.4119389491201524</v>
      </c>
      <c r="D197" s="27">
        <v>5.7173212816395917</v>
      </c>
      <c r="E197" s="27">
        <v>5.7439014146033438</v>
      </c>
      <c r="F197" s="27">
        <v>5.9782839167055846</v>
      </c>
      <c r="G197" s="27">
        <v>6.3834177265820271</v>
      </c>
      <c r="H197" s="27">
        <v>6.5766419259163165</v>
      </c>
      <c r="I197" s="27">
        <v>6.5973226044986468</v>
      </c>
      <c r="J197" s="27">
        <v>6.8723347606500367</v>
      </c>
      <c r="K197" s="27">
        <v>6.9355204779206394</v>
      </c>
      <c r="L197" s="27">
        <v>6.9989185764276352</v>
      </c>
      <c r="M197" s="27">
        <v>7.0625279996585073</v>
      </c>
      <c r="N197" s="27">
        <v>7.1263477281694723</v>
      </c>
      <c r="O197" s="27">
        <v>7.1903767777610215</v>
      </c>
      <c r="P197" s="27">
        <v>7.2546141977704988</v>
      </c>
      <c r="Q197" s="27">
        <v>7.3190590694724946</v>
      </c>
      <c r="R197" s="27">
        <v>7.3837105045786773</v>
      </c>
      <c r="S197" s="27">
        <v>7.4485676438294179</v>
      </c>
      <c r="T197" s="27">
        <v>7.5136296556704076</v>
      </c>
      <c r="U197" s="27">
        <v>7.4122886954355494</v>
      </c>
      <c r="V197" s="27">
        <v>7.3086483492039607</v>
      </c>
      <c r="W197" s="27">
        <v>7.2027029190708278</v>
      </c>
      <c r="X197" s="27">
        <v>7.0944468165197625</v>
      </c>
      <c r="Y197" s="27">
        <v>7.4517780077296205</v>
      </c>
      <c r="Z197" s="27">
        <v>7.8136460846610012</v>
      </c>
      <c r="AA197" s="27">
        <v>6.8068155313720773</v>
      </c>
      <c r="AB197" s="27">
        <v>5.7846500021631462</v>
      </c>
      <c r="AC197" s="27">
        <v>7.3595746546563214</v>
      </c>
      <c r="AD197" s="27">
        <v>8.8928645450756338</v>
      </c>
      <c r="AE197" s="27">
        <v>10.426154435494947</v>
      </c>
    </row>
    <row r="198" spans="1:31" x14ac:dyDescent="0.2">
      <c r="A198" s="80" t="s">
        <v>404</v>
      </c>
      <c r="B198" s="4" t="s">
        <v>405</v>
      </c>
      <c r="C198" s="27">
        <v>1.9524629176292925</v>
      </c>
      <c r="D198" s="27">
        <v>1.8549524963374517</v>
      </c>
      <c r="E198" s="27">
        <v>1.8748123951873865</v>
      </c>
      <c r="F198" s="27">
        <v>1.831467137152855</v>
      </c>
      <c r="G198" s="27">
        <v>1.8606812766577807</v>
      </c>
      <c r="H198" s="27">
        <v>1.8120987030567817</v>
      </c>
      <c r="I198" s="27">
        <v>1.8620872777988489</v>
      </c>
      <c r="J198" s="27">
        <v>2.3748435214333239</v>
      </c>
      <c r="K198" s="27">
        <v>2.3176245981783485</v>
      </c>
      <c r="L198" s="27">
        <v>2.2602507016201647</v>
      </c>
      <c r="M198" s="27">
        <v>2.202721718235841</v>
      </c>
      <c r="N198" s="27">
        <v>2.145037535261205</v>
      </c>
      <c r="O198" s="27">
        <v>2.0871980406838753</v>
      </c>
      <c r="P198" s="27">
        <v>2.0292031232363756</v>
      </c>
      <c r="Q198" s="27">
        <v>1.9710526723893724</v>
      </c>
      <c r="R198" s="27">
        <v>1.9127465783449904</v>
      </c>
      <c r="S198" s="27">
        <v>1.8542847320302485</v>
      </c>
      <c r="T198" s="27">
        <v>1.7956670250905742</v>
      </c>
      <c r="U198" s="27">
        <v>1.6352423934503155</v>
      </c>
      <c r="V198" s="27">
        <v>1.4744002978106583</v>
      </c>
      <c r="W198" s="27">
        <v>1.3131404632810546</v>
      </c>
      <c r="X198" s="27">
        <v>1.151462616762585</v>
      </c>
      <c r="Y198" s="27">
        <v>1.124817210691077</v>
      </c>
      <c r="Z198" s="27">
        <v>1.0981003630542177</v>
      </c>
      <c r="AA198" s="27">
        <v>0.95111248055046371</v>
      </c>
      <c r="AB198" s="27">
        <v>0.80374556101487427</v>
      </c>
      <c r="AC198" s="27">
        <v>0.79422291730559147</v>
      </c>
      <c r="AD198" s="27">
        <v>0.78367307415250953</v>
      </c>
      <c r="AE198" s="27">
        <v>0.77312323099942759</v>
      </c>
    </row>
    <row r="199" spans="1:31" x14ac:dyDescent="0.2">
      <c r="A199" s="80" t="s">
        <v>406</v>
      </c>
      <c r="B199" s="4" t="s">
        <v>407</v>
      </c>
      <c r="C199" s="27">
        <v>5.3589261002631936</v>
      </c>
      <c r="D199" s="27">
        <v>5.4448553617608217</v>
      </c>
      <c r="E199" s="27">
        <v>5.8051667875823814</v>
      </c>
      <c r="F199" s="27">
        <v>5.9352066268598112</v>
      </c>
      <c r="G199" s="27">
        <v>5.8987350416561162</v>
      </c>
      <c r="H199" s="27">
        <v>6.0372550262596238</v>
      </c>
      <c r="I199" s="27">
        <v>5.9039907595713421</v>
      </c>
      <c r="J199" s="27">
        <v>5.9840392360571331</v>
      </c>
      <c r="K199" s="27">
        <v>6.0280152517813992</v>
      </c>
      <c r="L199" s="27">
        <v>6.0718756628423245</v>
      </c>
      <c r="M199" s="27">
        <v>6.1156191901285748</v>
      </c>
      <c r="N199" s="27">
        <v>6.1592445934354974</v>
      </c>
      <c r="O199" s="27">
        <v>6.2027506696600367</v>
      </c>
      <c r="P199" s="27">
        <v>6.2461362511067327</v>
      </c>
      <c r="Q199" s="27">
        <v>6.2894002038964851</v>
      </c>
      <c r="R199" s="27">
        <v>6.3325414264701703</v>
      </c>
      <c r="S199" s="27">
        <v>6.3755588481802432</v>
      </c>
      <c r="T199" s="27">
        <v>6.4184514279638254</v>
      </c>
      <c r="U199" s="27">
        <v>6.072970694513633</v>
      </c>
      <c r="V199" s="27">
        <v>5.7209493315207949</v>
      </c>
      <c r="W199" s="27">
        <v>5.3623776990603913</v>
      </c>
      <c r="X199" s="27">
        <v>4.9972463504622473</v>
      </c>
      <c r="Y199" s="27">
        <v>5.0990383041156919</v>
      </c>
      <c r="Z199" s="27">
        <v>5.2018504666539371</v>
      </c>
      <c r="AA199" s="27">
        <v>6.4973706815117911</v>
      </c>
      <c r="AB199" s="27">
        <v>7.8127655536131932</v>
      </c>
      <c r="AC199" s="27">
        <v>6.1182508889272906</v>
      </c>
      <c r="AD199" s="27">
        <v>4.3623702998185827</v>
      </c>
      <c r="AE199" s="27">
        <v>2.6064897107098748</v>
      </c>
    </row>
    <row r="200" spans="1:31" x14ac:dyDescent="0.2">
      <c r="A200" s="80" t="s">
        <v>408</v>
      </c>
      <c r="B200" s="4" t="s">
        <v>409</v>
      </c>
      <c r="C200" s="27">
        <v>4.1041787876827476</v>
      </c>
      <c r="D200" s="27">
        <v>4.2571331185551786</v>
      </c>
      <c r="E200" s="27">
        <v>4.2825748077145853</v>
      </c>
      <c r="F200" s="27">
        <v>4.5909834541707806</v>
      </c>
      <c r="G200" s="27">
        <v>4.8299844299417813</v>
      </c>
      <c r="H200" s="27">
        <v>4.8280988045722308</v>
      </c>
      <c r="I200" s="27">
        <v>5.0205854379175454</v>
      </c>
      <c r="J200" s="27">
        <v>5.0922581702334861</v>
      </c>
      <c r="K200" s="27">
        <v>5.149250779633749</v>
      </c>
      <c r="L200" s="27">
        <v>5.2062552780391549</v>
      </c>
      <c r="M200" s="27">
        <v>5.2632716550397625</v>
      </c>
      <c r="N200" s="27">
        <v>5.3202999002674005</v>
      </c>
      <c r="O200" s="27">
        <v>5.3773400033953953</v>
      </c>
      <c r="P200" s="27">
        <v>5.4343919541382784</v>
      </c>
      <c r="Q200" s="27">
        <v>5.4914557422515067</v>
      </c>
      <c r="R200" s="27">
        <v>5.5485313575311883</v>
      </c>
      <c r="S200" s="27">
        <v>5.6056187898138043</v>
      </c>
      <c r="T200" s="27">
        <v>5.6627180289759345</v>
      </c>
      <c r="U200" s="27">
        <v>5.4988702489249484</v>
      </c>
      <c r="V200" s="27">
        <v>5.3349867004723217</v>
      </c>
      <c r="W200" s="27">
        <v>5.1710674172019662</v>
      </c>
      <c r="X200" s="27">
        <v>5.0071124325596887</v>
      </c>
      <c r="Y200" s="27">
        <v>5.0470075412930049</v>
      </c>
      <c r="Z200" s="27">
        <v>5.0869107702122323</v>
      </c>
      <c r="AA200" s="27">
        <v>4.494953453720079</v>
      </c>
      <c r="AB200" s="27">
        <v>3.9028688342915787</v>
      </c>
      <c r="AC200" s="27">
        <v>4.3572026338082122</v>
      </c>
      <c r="AD200" s="27">
        <v>4.811118536523419</v>
      </c>
      <c r="AE200" s="27">
        <v>5.2650344392386259</v>
      </c>
    </row>
    <row r="201" spans="1:31" x14ac:dyDescent="0.2">
      <c r="A201" s="80" t="s">
        <v>410</v>
      </c>
      <c r="B201" s="4" t="s">
        <v>411</v>
      </c>
      <c r="C201" s="27">
        <v>0.72706977499279724</v>
      </c>
      <c r="D201" s="27">
        <v>0.71005963797201377</v>
      </c>
      <c r="E201" s="27">
        <v>0.70100331502113344</v>
      </c>
      <c r="F201" s="27">
        <v>0.70408216193737749</v>
      </c>
      <c r="G201" s="27">
        <v>0.70047523144036894</v>
      </c>
      <c r="H201" s="27">
        <v>0.6839710672453192</v>
      </c>
      <c r="I201" s="27">
        <v>0.58073549767697208</v>
      </c>
      <c r="J201" s="27">
        <v>0.56192500000000001</v>
      </c>
      <c r="K201" s="27">
        <v>0.56464749999999997</v>
      </c>
      <c r="L201" s="27">
        <v>0.56736999999999993</v>
      </c>
      <c r="M201" s="27">
        <v>0.5700925</v>
      </c>
      <c r="N201" s="27">
        <v>0.57281499999999996</v>
      </c>
      <c r="O201" s="27">
        <v>0.57553749999999992</v>
      </c>
      <c r="P201" s="27">
        <v>0.57826</v>
      </c>
      <c r="Q201" s="27">
        <v>0.58098249999999996</v>
      </c>
      <c r="R201" s="27">
        <v>0.58370499999999992</v>
      </c>
      <c r="S201" s="27">
        <v>0.58642749999999999</v>
      </c>
      <c r="T201" s="27">
        <v>0.58914999999999995</v>
      </c>
      <c r="U201" s="27">
        <v>0.59490051253061993</v>
      </c>
      <c r="V201" s="27">
        <v>0.60065102506123991</v>
      </c>
      <c r="W201" s="27">
        <v>0.60640153759185977</v>
      </c>
      <c r="X201" s="27">
        <v>0.74451375070661396</v>
      </c>
      <c r="Y201" s="27">
        <v>0.88262596382136804</v>
      </c>
      <c r="Z201" s="27">
        <v>1.0207381769361219</v>
      </c>
      <c r="AA201" s="27">
        <v>0.9390931105144148</v>
      </c>
      <c r="AB201" s="27">
        <v>0.8574480440927077</v>
      </c>
      <c r="AC201" s="27">
        <v>0.83052165771622377</v>
      </c>
      <c r="AD201" s="27">
        <v>0.80359527133973996</v>
      </c>
      <c r="AE201" s="27">
        <v>0.77666888496325603</v>
      </c>
    </row>
    <row r="202" spans="1:31" x14ac:dyDescent="0.2">
      <c r="A202" s="80" t="s">
        <v>412</v>
      </c>
      <c r="B202" s="4" t="s">
        <v>413</v>
      </c>
      <c r="C202" s="21">
        <f t="shared" ref="C202" si="79">+C203+C204+C205</f>
        <v>4.0398541169893144E-2</v>
      </c>
      <c r="D202" s="21">
        <f t="shared" ref="D202:AE202" si="80">+D203+D204+D205</f>
        <v>4.1880297453170887E-2</v>
      </c>
      <c r="E202" s="21">
        <f t="shared" si="80"/>
        <v>4.282790958214578E-2</v>
      </c>
      <c r="F202" s="21">
        <f t="shared" si="80"/>
        <v>4.365741589822373E-2</v>
      </c>
      <c r="G202" s="21">
        <f t="shared" si="80"/>
        <v>4.5686500255377134E-2</v>
      </c>
      <c r="H202" s="21">
        <f t="shared" si="80"/>
        <v>4.5885011996353434E-2</v>
      </c>
      <c r="I202" s="21">
        <f t="shared" si="80"/>
        <v>4.8243234875335606E-2</v>
      </c>
      <c r="J202" s="21">
        <f t="shared" si="80"/>
        <v>5.1380999999999996E-2</v>
      </c>
      <c r="K202" s="21">
        <f t="shared" si="80"/>
        <v>5.1291959383650457E-2</v>
      </c>
      <c r="L202" s="21">
        <f t="shared" si="80"/>
        <v>5.2458218003455688E-2</v>
      </c>
      <c r="M202" s="21">
        <f t="shared" si="80"/>
        <v>4.9184144820895073E-2</v>
      </c>
      <c r="N202" s="21">
        <f t="shared" si="80"/>
        <v>5.7526326832340505E-2</v>
      </c>
      <c r="O202" s="21">
        <f t="shared" si="80"/>
        <v>5.8248650859593361E-2</v>
      </c>
      <c r="P202" s="21">
        <f t="shared" si="80"/>
        <v>5.3051505628292403E-2</v>
      </c>
      <c r="Q202" s="21">
        <f t="shared" si="80"/>
        <v>5.2064776666300799E-2</v>
      </c>
      <c r="R202" s="21">
        <f t="shared" si="80"/>
        <v>5.2834053683072299E-2</v>
      </c>
      <c r="S202" s="21">
        <f t="shared" si="80"/>
        <v>5.4439110496483256E-2</v>
      </c>
      <c r="T202" s="21">
        <f t="shared" si="80"/>
        <v>5.1797999999999997E-2</v>
      </c>
      <c r="U202" s="21">
        <f t="shared" si="80"/>
        <v>5.0376889094899631E-2</v>
      </c>
      <c r="V202" s="21">
        <f t="shared" si="80"/>
        <v>4.8904054236225313E-2</v>
      </c>
      <c r="W202" s="21">
        <f t="shared" si="80"/>
        <v>4.8976409566049935E-2</v>
      </c>
      <c r="X202" s="21">
        <f t="shared" si="80"/>
        <v>5.0631843509610509E-2</v>
      </c>
      <c r="Y202" s="21">
        <f t="shared" si="80"/>
        <v>5.5776103741996923E-2</v>
      </c>
      <c r="Z202" s="21">
        <f t="shared" si="80"/>
        <v>5.0158847775401784E-2</v>
      </c>
      <c r="AA202" s="21">
        <f t="shared" si="80"/>
        <v>4.6668251734514492E-2</v>
      </c>
      <c r="AB202" s="21">
        <f t="shared" si="80"/>
        <v>4.859462292028964E-2</v>
      </c>
      <c r="AC202" s="21">
        <f t="shared" si="80"/>
        <v>4.825862959230761E-2</v>
      </c>
      <c r="AD202" s="21">
        <f t="shared" si="80"/>
        <v>4.6652898152188864E-2</v>
      </c>
      <c r="AE202" s="21">
        <f t="shared" si="80"/>
        <v>4.7472364146581618E-2</v>
      </c>
    </row>
    <row r="203" spans="1:31" x14ac:dyDescent="0.2">
      <c r="A203" s="80" t="s">
        <v>414</v>
      </c>
      <c r="B203" s="4" t="s">
        <v>415</v>
      </c>
      <c r="C203" s="27">
        <v>5.3883131699590248E-3</v>
      </c>
      <c r="D203" s="27">
        <v>5.5859481999537509E-3</v>
      </c>
      <c r="E203" s="27">
        <v>5.7123396677321364E-3</v>
      </c>
      <c r="F203" s="27">
        <v>5.8229783115556905E-3</v>
      </c>
      <c r="G203" s="27">
        <v>6.0936153605181302E-3</v>
      </c>
      <c r="H203" s="27">
        <v>6.1200926390860824E-3</v>
      </c>
      <c r="I203" s="27">
        <v>6.4346298235621394E-3</v>
      </c>
      <c r="J203" s="27">
        <v>6.8531414988814302E-3</v>
      </c>
      <c r="K203" s="27">
        <v>6.8412653590049959E-3</v>
      </c>
      <c r="L203" s="27">
        <v>6.9968196562318974E-3</v>
      </c>
      <c r="M203" s="27">
        <v>6.5601273614579363E-3</v>
      </c>
      <c r="N203" s="27">
        <v>7.6727984603828072E-3</v>
      </c>
      <c r="O203" s="27">
        <v>7.7691412479269518E-3</v>
      </c>
      <c r="P203" s="27">
        <v>7.075951709764162E-3</v>
      </c>
      <c r="Q203" s="27">
        <v>6.9443428816453471E-3</v>
      </c>
      <c r="R203" s="27">
        <v>7.046948207500672E-3</v>
      </c>
      <c r="S203" s="27">
        <v>7.2610289271450744E-3</v>
      </c>
      <c r="T203" s="27">
        <v>6.9087605021128486E-3</v>
      </c>
      <c r="U203" s="27">
        <v>6.7192142862303982E-3</v>
      </c>
      <c r="V203" s="27">
        <v>6.52276918607703E-3</v>
      </c>
      <c r="W203" s="27">
        <v>6.5324198607133021E-3</v>
      </c>
      <c r="X203" s="27">
        <v>6.75321982679555E-3</v>
      </c>
      <c r="Y203" s="27">
        <v>7.4393556217316695E-3</v>
      </c>
      <c r="Z203" s="27">
        <v>6.6901321738713233E-3</v>
      </c>
      <c r="AA203" s="27">
        <v>6.2245602974260236E-3</v>
      </c>
      <c r="AB203" s="27">
        <v>6.4814975760987834E-3</v>
      </c>
      <c r="AC203" s="27">
        <v>6.4366831540489805E-3</v>
      </c>
      <c r="AD203" s="27">
        <v>6.2225124534332583E-3</v>
      </c>
      <c r="AE203" s="27">
        <v>6.3318119301482914E-3</v>
      </c>
    </row>
    <row r="204" spans="1:31" x14ac:dyDescent="0.2">
      <c r="A204" s="80" t="s">
        <v>416</v>
      </c>
      <c r="B204" s="4" t="s">
        <v>417</v>
      </c>
      <c r="C204" s="27">
        <v>1.2050273279610185E-4</v>
      </c>
      <c r="D204" s="27">
        <v>1.2492258748149408E-4</v>
      </c>
      <c r="E204" s="27">
        <v>1.2774917101311193E-4</v>
      </c>
      <c r="F204" s="27">
        <v>1.3022346278366513E-4</v>
      </c>
      <c r="G204" s="27">
        <v>1.3627591425914131E-4</v>
      </c>
      <c r="H204" s="27">
        <v>1.3686804473185215E-4</v>
      </c>
      <c r="I204" s="27">
        <v>1.4390226659309648E-4</v>
      </c>
      <c r="J204" s="27">
        <v>1.5326174496644291E-4</v>
      </c>
      <c r="K204" s="27">
        <v>1.5299615028680223E-4</v>
      </c>
      <c r="L204" s="27">
        <v>1.5647492320195581E-4</v>
      </c>
      <c r="M204" s="27">
        <v>1.4670885852615981E-4</v>
      </c>
      <c r="N204" s="27">
        <v>1.7159232463039668E-4</v>
      </c>
      <c r="O204" s="27">
        <v>1.7374690785859314E-4</v>
      </c>
      <c r="P204" s="27">
        <v>1.5824461037521967E-4</v>
      </c>
      <c r="Q204" s="27">
        <v>1.5530134725220222E-4</v>
      </c>
      <c r="R204" s="27">
        <v>1.5759598414040953E-4</v>
      </c>
      <c r="S204" s="27">
        <v>1.6238362564200819E-4</v>
      </c>
      <c r="T204" s="27">
        <v>1.545055928411633E-4</v>
      </c>
      <c r="U204" s="27">
        <v>1.5026663413840311E-4</v>
      </c>
      <c r="V204" s="27">
        <v>1.4587339071208148E-4</v>
      </c>
      <c r="W204" s="27">
        <v>1.4608921570782976E-4</v>
      </c>
      <c r="X204" s="27">
        <v>1.510271245625966E-4</v>
      </c>
      <c r="Y204" s="27">
        <v>1.6637167409991625E-4</v>
      </c>
      <c r="Z204" s="27">
        <v>1.496162498893416E-4</v>
      </c>
      <c r="AA204" s="27">
        <v>1.3920433030429377E-4</v>
      </c>
      <c r="AB204" s="27">
        <v>1.449504039382241E-4</v>
      </c>
      <c r="AC204" s="27">
        <v>1.4394818670337837E-4</v>
      </c>
      <c r="AD204" s="27">
        <v>1.3915853289243508E-4</v>
      </c>
      <c r="AE204" s="27">
        <v>1.4160287590330085E-4</v>
      </c>
    </row>
    <row r="205" spans="1:31" x14ac:dyDescent="0.2">
      <c r="A205" s="80" t="s">
        <v>418</v>
      </c>
      <c r="B205" s="4" t="s">
        <v>419</v>
      </c>
      <c r="C205" s="27">
        <v>3.4889725267138016E-2</v>
      </c>
      <c r="D205" s="27">
        <v>3.6169426665735645E-2</v>
      </c>
      <c r="E205" s="27">
        <v>3.6987820743400533E-2</v>
      </c>
      <c r="F205" s="27">
        <v>3.7704214123884375E-2</v>
      </c>
      <c r="G205" s="27">
        <v>3.9456608980599862E-2</v>
      </c>
      <c r="H205" s="27">
        <v>3.9628051312535502E-2</v>
      </c>
      <c r="I205" s="27">
        <v>4.166470278518037E-2</v>
      </c>
      <c r="J205" s="27">
        <v>4.4374596756152122E-2</v>
      </c>
      <c r="K205" s="27">
        <v>4.4297697874358659E-2</v>
      </c>
      <c r="L205" s="27">
        <v>4.5304923424021835E-2</v>
      </c>
      <c r="M205" s="27">
        <v>4.2477308600910979E-2</v>
      </c>
      <c r="N205" s="27">
        <v>4.9681936047327298E-2</v>
      </c>
      <c r="O205" s="27">
        <v>5.0305762703807815E-2</v>
      </c>
      <c r="P205" s="27">
        <v>4.5817309308153017E-2</v>
      </c>
      <c r="Q205" s="27">
        <v>4.496513243740325E-2</v>
      </c>
      <c r="R205" s="27">
        <v>4.5629509491431221E-2</v>
      </c>
      <c r="S205" s="27">
        <v>4.7015697943696172E-2</v>
      </c>
      <c r="T205" s="27">
        <v>4.4734733905045988E-2</v>
      </c>
      <c r="U205" s="27">
        <v>4.3507408174530832E-2</v>
      </c>
      <c r="V205" s="27">
        <v>4.2235411659436201E-2</v>
      </c>
      <c r="W205" s="27">
        <v>4.2297900489628802E-2</v>
      </c>
      <c r="X205" s="27">
        <v>4.3727596558252362E-2</v>
      </c>
      <c r="Y205" s="27">
        <v>4.8170376446165335E-2</v>
      </c>
      <c r="Z205" s="27">
        <v>4.3319099351641119E-2</v>
      </c>
      <c r="AA205" s="27">
        <v>4.0304487106784172E-2</v>
      </c>
      <c r="AB205" s="27">
        <v>4.196817494025263E-2</v>
      </c>
      <c r="AC205" s="27">
        <v>4.167799825155525E-2</v>
      </c>
      <c r="AD205" s="27">
        <v>4.0291227165863169E-2</v>
      </c>
      <c r="AE205" s="27">
        <v>4.0998949340530028E-2</v>
      </c>
    </row>
    <row r="206" spans="1:31" x14ac:dyDescent="0.2">
      <c r="A206" s="80" t="s">
        <v>420</v>
      </c>
      <c r="B206" s="4" t="s">
        <v>421</v>
      </c>
      <c r="C206" s="21">
        <f t="shared" ref="C206" si="81">+C207+C208+C209+C210+C211+C212+C213</f>
        <v>0.36589248058386759</v>
      </c>
      <c r="D206" s="21">
        <f t="shared" ref="D206:AE206" si="82">+D207+D208+D209+D210+D211+D212+D213</f>
        <v>0.35507229926395439</v>
      </c>
      <c r="E206" s="21">
        <f t="shared" si="82"/>
        <v>0.34343600759979953</v>
      </c>
      <c r="F206" s="21">
        <f t="shared" si="82"/>
        <v>0.3398073627321363</v>
      </c>
      <c r="G206" s="21">
        <f t="shared" si="82"/>
        <v>0.34310379777697919</v>
      </c>
      <c r="H206" s="21">
        <f t="shared" si="82"/>
        <v>0.32464426561079612</v>
      </c>
      <c r="I206" s="21">
        <f t="shared" si="82"/>
        <v>0.32845478041949056</v>
      </c>
      <c r="J206" s="21">
        <f t="shared" si="82"/>
        <v>0.37711300000000003</v>
      </c>
      <c r="K206" s="21">
        <f t="shared" si="82"/>
        <v>0.37322134999999995</v>
      </c>
      <c r="L206" s="21">
        <f t="shared" si="82"/>
        <v>0.36932969999999998</v>
      </c>
      <c r="M206" s="21">
        <f t="shared" si="82"/>
        <v>0.36543804999999996</v>
      </c>
      <c r="N206" s="21">
        <f t="shared" si="82"/>
        <v>0.36154639999999999</v>
      </c>
      <c r="O206" s="21">
        <f t="shared" si="82"/>
        <v>0.35765475000000002</v>
      </c>
      <c r="P206" s="21">
        <f t="shared" si="82"/>
        <v>0.35376310000000005</v>
      </c>
      <c r="Q206" s="21">
        <f t="shared" si="82"/>
        <v>0.34987144999999992</v>
      </c>
      <c r="R206" s="21">
        <f t="shared" si="82"/>
        <v>0.34597979999999995</v>
      </c>
      <c r="S206" s="21">
        <f t="shared" si="82"/>
        <v>0.34208814999999992</v>
      </c>
      <c r="T206" s="21">
        <f t="shared" si="82"/>
        <v>0.33819649999999996</v>
      </c>
      <c r="U206" s="21">
        <f t="shared" si="82"/>
        <v>0.33703236204190107</v>
      </c>
      <c r="V206" s="21">
        <f t="shared" si="82"/>
        <v>0.33586822408380218</v>
      </c>
      <c r="W206" s="21">
        <f t="shared" si="82"/>
        <v>0.33470408612570324</v>
      </c>
      <c r="X206" s="21">
        <f t="shared" si="82"/>
        <v>0.32821047793764691</v>
      </c>
      <c r="Y206" s="21">
        <f t="shared" si="82"/>
        <v>0.32171686974959057</v>
      </c>
      <c r="Z206" s="21">
        <f t="shared" si="82"/>
        <v>0.31522326156153424</v>
      </c>
      <c r="AA206" s="21">
        <f t="shared" si="82"/>
        <v>0.31181358718661223</v>
      </c>
      <c r="AB206" s="21">
        <f t="shared" si="82"/>
        <v>0.30840391281169016</v>
      </c>
      <c r="AC206" s="21">
        <f t="shared" si="82"/>
        <v>0.30780362705218556</v>
      </c>
      <c r="AD206" s="21">
        <f t="shared" si="82"/>
        <v>0.3072033412926809</v>
      </c>
      <c r="AE206" s="21">
        <f t="shared" si="82"/>
        <v>0.30660305553317618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0.11121746973617543</v>
      </c>
      <c r="D208" s="27">
        <v>0.10397140263100753</v>
      </c>
      <c r="E208" s="27">
        <v>9.6725335525839617E-2</v>
      </c>
      <c r="F208" s="27">
        <v>8.9479268420671693E-2</v>
      </c>
      <c r="G208" s="27">
        <v>8.2233201315503754E-2</v>
      </c>
      <c r="H208" s="27">
        <v>7.4987134210335829E-2</v>
      </c>
      <c r="I208" s="27">
        <v>6.7741067105167904E-2</v>
      </c>
      <c r="J208" s="27">
        <v>6.0495E-2</v>
      </c>
      <c r="K208" s="27">
        <v>5.9207999999999997E-2</v>
      </c>
      <c r="L208" s="27">
        <v>5.7921E-2</v>
      </c>
      <c r="M208" s="27">
        <v>5.6634000000000004E-2</v>
      </c>
      <c r="N208" s="27">
        <v>5.5347000000000007E-2</v>
      </c>
      <c r="O208" s="27">
        <v>5.4060000000000004E-2</v>
      </c>
      <c r="P208" s="27">
        <v>5.2773000000000014E-2</v>
      </c>
      <c r="Q208" s="27">
        <v>5.1485999999999997E-2</v>
      </c>
      <c r="R208" s="27">
        <v>5.0199000000000008E-2</v>
      </c>
      <c r="S208" s="27">
        <v>4.8912000000000004E-2</v>
      </c>
      <c r="T208" s="27">
        <v>4.7625000000000001E-2</v>
      </c>
      <c r="U208" s="27">
        <v>4.804834954190107E-2</v>
      </c>
      <c r="V208" s="27">
        <v>4.8471699083802146E-2</v>
      </c>
      <c r="W208" s="27">
        <v>4.8895048625703201E-2</v>
      </c>
      <c r="X208" s="27">
        <v>4.3988927937646902E-2</v>
      </c>
      <c r="Y208" s="27">
        <v>3.9082807249590602E-2</v>
      </c>
      <c r="Z208" s="27">
        <v>3.4176686561534296E-2</v>
      </c>
      <c r="AA208" s="27">
        <v>3.2354499686612248E-2</v>
      </c>
      <c r="AB208" s="27">
        <v>3.0532312811690207E-2</v>
      </c>
      <c r="AC208" s="27">
        <v>3.1376827052185544E-2</v>
      </c>
      <c r="AD208" s="27">
        <v>3.222134129268088E-2</v>
      </c>
      <c r="AE208" s="27">
        <v>3.3065855533176217E-2</v>
      </c>
    </row>
    <row r="209" spans="1:31" x14ac:dyDescent="0.2">
      <c r="A209" s="80" t="s">
        <v>426</v>
      </c>
      <c r="B209" s="4" t="s">
        <v>427</v>
      </c>
      <c r="C209" s="27">
        <v>0.2409269341035061</v>
      </c>
      <c r="D209" s="27">
        <v>0.23631625942364456</v>
      </c>
      <c r="E209" s="27">
        <v>0.2308894743995413</v>
      </c>
      <c r="F209" s="27">
        <v>0.23347033617192975</v>
      </c>
      <c r="G209" s="27">
        <v>0.24297627785682432</v>
      </c>
      <c r="H209" s="27">
        <v>0.23072625233069294</v>
      </c>
      <c r="I209" s="27">
        <v>0.24074627377943894</v>
      </c>
      <c r="J209" s="27">
        <v>0.29561399999999999</v>
      </c>
      <c r="K209" s="27">
        <v>0.292599</v>
      </c>
      <c r="L209" s="27">
        <v>0.28958400000000001</v>
      </c>
      <c r="M209" s="27">
        <v>0.28656899999999996</v>
      </c>
      <c r="N209" s="27">
        <v>0.28355399999999997</v>
      </c>
      <c r="O209" s="27">
        <v>0.28053899999999998</v>
      </c>
      <c r="P209" s="27">
        <v>0.27752399999999999</v>
      </c>
      <c r="Q209" s="27">
        <v>0.274509</v>
      </c>
      <c r="R209" s="27">
        <v>0.27149400000000001</v>
      </c>
      <c r="S209" s="27">
        <v>0.26847899999999997</v>
      </c>
      <c r="T209" s="27">
        <v>0.26546399999999998</v>
      </c>
      <c r="U209" s="27">
        <v>0.26244899999999999</v>
      </c>
      <c r="V209" s="27">
        <v>0.259434</v>
      </c>
      <c r="W209" s="27">
        <v>0.25641900000000001</v>
      </c>
      <c r="X209" s="27">
        <v>0.25340399999999996</v>
      </c>
      <c r="Y209" s="27">
        <v>0.25038899999999997</v>
      </c>
      <c r="Z209" s="27">
        <v>0.24737399999999998</v>
      </c>
      <c r="AA209" s="27">
        <v>0.24435899999999999</v>
      </c>
      <c r="AB209" s="27">
        <v>0.24134399999999998</v>
      </c>
      <c r="AC209" s="27">
        <v>0.23832899999999999</v>
      </c>
      <c r="AD209" s="27">
        <v>0.235314</v>
      </c>
      <c r="AE209" s="27">
        <v>0.23229899999999998</v>
      </c>
    </row>
    <row r="210" spans="1:31" x14ac:dyDescent="0.2">
      <c r="A210" s="80" t="s">
        <v>428</v>
      </c>
      <c r="B210" s="4" t="s">
        <v>429</v>
      </c>
      <c r="C210" s="27">
        <v>2.2547674418604645E-4</v>
      </c>
      <c r="D210" s="27">
        <v>2.2183720930232554E-4</v>
      </c>
      <c r="E210" s="27">
        <v>2.1819767441860459E-4</v>
      </c>
      <c r="F210" s="27">
        <v>2.1455813953488365E-4</v>
      </c>
      <c r="G210" s="27">
        <v>2.1091860465116273E-4</v>
      </c>
      <c r="H210" s="27">
        <v>2.0727906976744182E-4</v>
      </c>
      <c r="I210" s="27">
        <v>2.036395348837209E-4</v>
      </c>
      <c r="J210" s="27">
        <v>1.9999999999999998E-4</v>
      </c>
      <c r="K210" s="27">
        <v>2.3499999999999999E-4</v>
      </c>
      <c r="L210" s="27">
        <v>2.7E-4</v>
      </c>
      <c r="M210" s="27">
        <v>3.0499999999999999E-4</v>
      </c>
      <c r="N210" s="27">
        <v>3.3999999999999997E-4</v>
      </c>
      <c r="O210" s="27">
        <v>3.7500000000000001E-4</v>
      </c>
      <c r="P210" s="27">
        <v>4.0999999999999999E-4</v>
      </c>
      <c r="Q210" s="27">
        <v>4.4499999999999997E-4</v>
      </c>
      <c r="R210" s="27">
        <v>4.7999999999999996E-4</v>
      </c>
      <c r="S210" s="27">
        <v>5.1499999999999994E-4</v>
      </c>
      <c r="T210" s="27">
        <v>5.4999999999999992E-4</v>
      </c>
      <c r="U210" s="27">
        <v>5.8500000000000002E-4</v>
      </c>
      <c r="V210" s="27">
        <v>6.2E-4</v>
      </c>
      <c r="W210" s="27">
        <v>6.5499999999999998E-4</v>
      </c>
      <c r="X210" s="27">
        <v>6.8999999999999997E-4</v>
      </c>
      <c r="Y210" s="27">
        <v>7.2499999999999995E-4</v>
      </c>
      <c r="Z210" s="27">
        <v>7.5999999999999993E-4</v>
      </c>
      <c r="AA210" s="27">
        <v>7.9499999999999992E-4</v>
      </c>
      <c r="AB210" s="27">
        <v>8.3000000000000001E-4</v>
      </c>
      <c r="AC210" s="27">
        <v>8.6499999999999999E-4</v>
      </c>
      <c r="AD210" s="27">
        <v>8.9999999999999998E-4</v>
      </c>
      <c r="AE210" s="27">
        <v>9.3499999999999996E-4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2.3555999999999998E-3</v>
      </c>
      <c r="D212" s="27">
        <v>2.5367999999999996E-3</v>
      </c>
      <c r="E212" s="27">
        <v>2.7179999999999999E-3</v>
      </c>
      <c r="F212" s="27">
        <v>2.8991999999999998E-3</v>
      </c>
      <c r="G212" s="27">
        <v>3.0803999999999996E-3</v>
      </c>
      <c r="H212" s="27">
        <v>3.2615999999999999E-3</v>
      </c>
      <c r="I212" s="27">
        <v>3.4428000000000002E-3</v>
      </c>
      <c r="J212" s="27">
        <v>3.6240000000000001E-3</v>
      </c>
      <c r="K212" s="27">
        <v>4.0791999999999998E-3</v>
      </c>
      <c r="L212" s="27">
        <v>4.5343999999999992E-3</v>
      </c>
      <c r="M212" s="27">
        <v>4.9895999999999994E-3</v>
      </c>
      <c r="N212" s="27">
        <v>5.4447999999999988E-3</v>
      </c>
      <c r="O212" s="27">
        <v>5.899999999999999E-3</v>
      </c>
      <c r="P212" s="27">
        <v>6.3551999999999984E-3</v>
      </c>
      <c r="Q212" s="27">
        <v>6.8103999999999994E-3</v>
      </c>
      <c r="R212" s="27">
        <v>7.2655999999999988E-3</v>
      </c>
      <c r="S212" s="27">
        <v>7.720799999999999E-3</v>
      </c>
      <c r="T212" s="27">
        <v>8.1759999999999992E-3</v>
      </c>
      <c r="U212" s="27">
        <v>8.6312000000000003E-3</v>
      </c>
      <c r="V212" s="27">
        <v>9.0864000000000014E-3</v>
      </c>
      <c r="W212" s="27">
        <v>9.5416000000000025E-3</v>
      </c>
      <c r="X212" s="27">
        <v>9.9968000000000019E-3</v>
      </c>
      <c r="Y212" s="27">
        <v>1.0452000000000003E-2</v>
      </c>
      <c r="Z212" s="27">
        <v>1.0907200000000004E-2</v>
      </c>
      <c r="AA212" s="27">
        <v>1.1362400000000005E-2</v>
      </c>
      <c r="AB212" s="27">
        <v>1.1817600000000004E-2</v>
      </c>
      <c r="AC212" s="27">
        <v>1.2272800000000006E-2</v>
      </c>
      <c r="AD212" s="27">
        <v>1.2728000000000007E-2</v>
      </c>
      <c r="AE212" s="27">
        <v>1.3183200000000008E-2</v>
      </c>
    </row>
    <row r="213" spans="1:31" x14ac:dyDescent="0.2">
      <c r="A213" s="80" t="s">
        <v>434</v>
      </c>
      <c r="B213" s="4" t="s">
        <v>184</v>
      </c>
      <c r="C213" s="21">
        <f t="shared" ref="C213" si="83">+C214+C215</f>
        <v>1.1167E-2</v>
      </c>
      <c r="D213" s="21">
        <f t="shared" ref="D213:AE213" si="84">+D214+D215</f>
        <v>1.2026000000000002E-2</v>
      </c>
      <c r="E213" s="21">
        <f t="shared" si="84"/>
        <v>1.2884999999999999E-2</v>
      </c>
      <c r="F213" s="21">
        <f t="shared" si="84"/>
        <v>1.3743999999999999E-2</v>
      </c>
      <c r="G213" s="21">
        <f t="shared" si="84"/>
        <v>1.4603000000000001E-2</v>
      </c>
      <c r="H213" s="21">
        <f t="shared" si="84"/>
        <v>1.5462E-2</v>
      </c>
      <c r="I213" s="21">
        <f t="shared" si="84"/>
        <v>1.6320999999999999E-2</v>
      </c>
      <c r="J213" s="21">
        <f t="shared" si="84"/>
        <v>1.7180000000000001E-2</v>
      </c>
      <c r="K213" s="21">
        <f t="shared" si="84"/>
        <v>1.7100149999999998E-2</v>
      </c>
      <c r="L213" s="21">
        <f t="shared" si="84"/>
        <v>1.7020299999999999E-2</v>
      </c>
      <c r="M213" s="21">
        <f t="shared" si="84"/>
        <v>1.6940449999999996E-2</v>
      </c>
      <c r="N213" s="21">
        <f t="shared" si="84"/>
        <v>1.68606E-2</v>
      </c>
      <c r="O213" s="21">
        <f t="shared" si="84"/>
        <v>1.6780749999999997E-2</v>
      </c>
      <c r="P213" s="21">
        <f t="shared" si="84"/>
        <v>1.6700899999999998E-2</v>
      </c>
      <c r="Q213" s="21">
        <f t="shared" si="84"/>
        <v>1.6621049999999995E-2</v>
      </c>
      <c r="R213" s="21">
        <f t="shared" si="84"/>
        <v>1.6541199999999999E-2</v>
      </c>
      <c r="S213" s="21">
        <f t="shared" si="84"/>
        <v>1.646135E-2</v>
      </c>
      <c r="T213" s="21">
        <f t="shared" si="84"/>
        <v>1.63815E-2</v>
      </c>
      <c r="U213" s="21">
        <f t="shared" si="84"/>
        <v>1.7318812499999999E-2</v>
      </c>
      <c r="V213" s="21">
        <f t="shared" si="84"/>
        <v>1.8256124999999998E-2</v>
      </c>
      <c r="W213" s="21">
        <f t="shared" si="84"/>
        <v>1.91934375E-2</v>
      </c>
      <c r="X213" s="21">
        <f t="shared" si="84"/>
        <v>2.0130749999999996E-2</v>
      </c>
      <c r="Y213" s="21">
        <f t="shared" si="84"/>
        <v>2.1068062499999998E-2</v>
      </c>
      <c r="Z213" s="21">
        <f t="shared" si="84"/>
        <v>2.2005375000000001E-2</v>
      </c>
      <c r="AA213" s="21">
        <f t="shared" si="84"/>
        <v>2.2942687499999996E-2</v>
      </c>
      <c r="AB213" s="21">
        <f t="shared" si="84"/>
        <v>2.3879999999999998E-2</v>
      </c>
      <c r="AC213" s="21">
        <f t="shared" si="84"/>
        <v>2.496E-2</v>
      </c>
      <c r="AD213" s="21">
        <f t="shared" si="84"/>
        <v>2.6039999999999997E-2</v>
      </c>
      <c r="AE213" s="21">
        <f t="shared" si="84"/>
        <v>2.7119999999999998E-2</v>
      </c>
    </row>
    <row r="214" spans="1:31" x14ac:dyDescent="0.2">
      <c r="A214" s="80" t="s">
        <v>435</v>
      </c>
      <c r="B214" s="4" t="s">
        <v>436</v>
      </c>
      <c r="C214" s="27">
        <v>1.1167E-2</v>
      </c>
      <c r="D214" s="27">
        <v>1.2026000000000002E-2</v>
      </c>
      <c r="E214" s="27">
        <v>1.2884999999999999E-2</v>
      </c>
      <c r="F214" s="27">
        <v>1.3743999999999999E-2</v>
      </c>
      <c r="G214" s="27">
        <v>1.4603000000000001E-2</v>
      </c>
      <c r="H214" s="27">
        <v>1.5462E-2</v>
      </c>
      <c r="I214" s="27">
        <v>1.6320999999999999E-2</v>
      </c>
      <c r="J214" s="27">
        <v>1.7180000000000001E-2</v>
      </c>
      <c r="K214" s="27">
        <v>1.6985999999999998E-2</v>
      </c>
      <c r="L214" s="27">
        <v>1.6791999999999998E-2</v>
      </c>
      <c r="M214" s="27">
        <v>1.6597999999999995E-2</v>
      </c>
      <c r="N214" s="27">
        <v>1.6403999999999998E-2</v>
      </c>
      <c r="O214" s="27">
        <v>1.6209999999999999E-2</v>
      </c>
      <c r="P214" s="27">
        <v>1.6015999999999999E-2</v>
      </c>
      <c r="Q214" s="27">
        <v>1.5821999999999996E-2</v>
      </c>
      <c r="R214" s="27">
        <v>1.5628E-2</v>
      </c>
      <c r="S214" s="27">
        <v>1.5434E-2</v>
      </c>
      <c r="T214" s="27">
        <v>1.524E-2</v>
      </c>
      <c r="U214" s="27">
        <v>1.6319999999999998E-2</v>
      </c>
      <c r="V214" s="27">
        <v>1.7399999999999999E-2</v>
      </c>
      <c r="W214" s="27">
        <v>1.848E-2</v>
      </c>
      <c r="X214" s="27">
        <v>1.9559999999999998E-2</v>
      </c>
      <c r="Y214" s="27">
        <v>2.0639999999999999E-2</v>
      </c>
      <c r="Z214" s="27">
        <v>2.172E-2</v>
      </c>
      <c r="AA214" s="27">
        <v>2.2799999999999997E-2</v>
      </c>
      <c r="AB214" s="27">
        <v>2.3879999999999998E-2</v>
      </c>
      <c r="AC214" s="27">
        <v>2.496E-2</v>
      </c>
      <c r="AD214" s="27">
        <v>2.6039999999999997E-2</v>
      </c>
      <c r="AE214" s="27">
        <v>2.7119999999999998E-2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1.1415E-4</v>
      </c>
      <c r="L215" s="27">
        <v>2.2829999999999997E-4</v>
      </c>
      <c r="M215" s="27">
        <v>3.4244999999999995E-4</v>
      </c>
      <c r="N215" s="27">
        <v>4.5659999999999993E-4</v>
      </c>
      <c r="O215" s="27">
        <v>5.7074999999999997E-4</v>
      </c>
      <c r="P215" s="27">
        <v>6.8490000000000011E-4</v>
      </c>
      <c r="Q215" s="27">
        <v>7.9905000000000004E-4</v>
      </c>
      <c r="R215" s="27">
        <v>9.1319999999999997E-4</v>
      </c>
      <c r="S215" s="27">
        <v>1.02735E-3</v>
      </c>
      <c r="T215" s="27">
        <v>1.1414999999999999E-3</v>
      </c>
      <c r="U215" s="27">
        <v>9.9881249999999992E-4</v>
      </c>
      <c r="V215" s="27">
        <v>8.5612500000000001E-4</v>
      </c>
      <c r="W215" s="27">
        <v>7.1343749999999999E-4</v>
      </c>
      <c r="X215" s="27">
        <v>5.7074999999999997E-4</v>
      </c>
      <c r="Y215" s="27">
        <v>4.280625E-4</v>
      </c>
      <c r="Z215" s="27">
        <v>2.8537499999999998E-4</v>
      </c>
      <c r="AA215" s="27">
        <v>1.4268749999999999E-4</v>
      </c>
      <c r="AB215" s="27">
        <v>0</v>
      </c>
      <c r="AC215" s="27">
        <v>0</v>
      </c>
      <c r="AD215" s="27">
        <v>0</v>
      </c>
      <c r="AE215" s="27">
        <v>0</v>
      </c>
    </row>
    <row r="216" spans="1:31" x14ac:dyDescent="0.2">
      <c r="A216" s="80" t="s">
        <v>439</v>
      </c>
      <c r="B216" s="4" t="s">
        <v>440</v>
      </c>
      <c r="C216" s="21">
        <f t="shared" ref="C216" si="85">+C217+C225+C226+C230+C240</f>
        <v>2.0206699696207462</v>
      </c>
      <c r="D216" s="21">
        <f t="shared" ref="D216:AE216" si="86">+D217+D225+D226+D230+D240</f>
        <v>2.0628061298237395</v>
      </c>
      <c r="E216" s="21">
        <f t="shared" si="86"/>
        <v>2.1233780877692965</v>
      </c>
      <c r="F216" s="21">
        <f t="shared" si="86"/>
        <v>2.2036577695590545</v>
      </c>
      <c r="G216" s="21">
        <f t="shared" si="86"/>
        <v>2.2954498527809051</v>
      </c>
      <c r="H216" s="21">
        <f t="shared" si="86"/>
        <v>2.3333618415621431</v>
      </c>
      <c r="I216" s="21">
        <f t="shared" si="86"/>
        <v>2.3956255294947741</v>
      </c>
      <c r="J216" s="21">
        <f t="shared" si="86"/>
        <v>2.5478248701145834</v>
      </c>
      <c r="K216" s="21">
        <f t="shared" si="86"/>
        <v>2.5561432926630538</v>
      </c>
      <c r="L216" s="21">
        <f t="shared" si="86"/>
        <v>2.5649902410358978</v>
      </c>
      <c r="M216" s="21">
        <f t="shared" si="86"/>
        <v>2.5252185914555505</v>
      </c>
      <c r="N216" s="21">
        <f t="shared" si="86"/>
        <v>2.3712671921487494</v>
      </c>
      <c r="O216" s="21">
        <f t="shared" si="86"/>
        <v>2.3763223506893834</v>
      </c>
      <c r="P216" s="21">
        <f t="shared" si="86"/>
        <v>2.3378798937469778</v>
      </c>
      <c r="Q216" s="21">
        <f t="shared" si="86"/>
        <v>2.4189918870263387</v>
      </c>
      <c r="R216" s="21">
        <f t="shared" si="86"/>
        <v>2.4511168697150474</v>
      </c>
      <c r="S216" s="21">
        <f t="shared" si="86"/>
        <v>2.4819331882633358</v>
      </c>
      <c r="T216" s="21">
        <f t="shared" si="86"/>
        <v>2.5015906476786429</v>
      </c>
      <c r="U216" s="21">
        <f t="shared" si="86"/>
        <v>2.4488287261785433</v>
      </c>
      <c r="V216" s="21">
        <f t="shared" si="86"/>
        <v>2.3460285863914767</v>
      </c>
      <c r="W216" s="21">
        <f t="shared" si="86"/>
        <v>2.3210416738293023</v>
      </c>
      <c r="X216" s="21">
        <f t="shared" si="86"/>
        <v>2.2982516082644633</v>
      </c>
      <c r="Y216" s="21">
        <f t="shared" si="86"/>
        <v>2.3909187742005091</v>
      </c>
      <c r="Z216" s="21">
        <f t="shared" si="86"/>
        <v>2.3920171711086691</v>
      </c>
      <c r="AA216" s="21">
        <f t="shared" si="86"/>
        <v>2.2640565378130928</v>
      </c>
      <c r="AB216" s="21">
        <f t="shared" si="86"/>
        <v>2.1659219860477648</v>
      </c>
      <c r="AC216" s="21">
        <f t="shared" si="86"/>
        <v>2.359417792372092</v>
      </c>
      <c r="AD216" s="21">
        <f t="shared" si="86"/>
        <v>2.5452212359850686</v>
      </c>
      <c r="AE216" s="21">
        <f t="shared" si="86"/>
        <v>2.7524850412145541</v>
      </c>
    </row>
    <row r="217" spans="1:31" x14ac:dyDescent="0.2">
      <c r="A217" s="80" t="s">
        <v>441</v>
      </c>
      <c r="B217" s="4" t="s">
        <v>395</v>
      </c>
      <c r="C217" s="21">
        <f>+C218+C219</f>
        <v>1.4767056028731531</v>
      </c>
      <c r="D217" s="21">
        <f t="shared" ref="D217:AE217" si="87">+D218+D219</f>
        <v>1.5019203918263606</v>
      </c>
      <c r="E217" s="21">
        <f t="shared" si="87"/>
        <v>1.5518782886962625</v>
      </c>
      <c r="F217" s="21">
        <f t="shared" si="87"/>
        <v>1.6218812116164645</v>
      </c>
      <c r="G217" s="21">
        <f t="shared" si="87"/>
        <v>1.6884323455736363</v>
      </c>
      <c r="H217" s="21">
        <f t="shared" si="87"/>
        <v>1.725651309766177</v>
      </c>
      <c r="I217" s="21">
        <f t="shared" si="87"/>
        <v>1.7616283025032899</v>
      </c>
      <c r="J217" s="21">
        <f t="shared" si="87"/>
        <v>1.8714773167772445</v>
      </c>
      <c r="K217" s="21">
        <f t="shared" si="87"/>
        <v>1.8810165839800024</v>
      </c>
      <c r="L217" s="21">
        <f t="shared" si="87"/>
        <v>1.875875459815036</v>
      </c>
      <c r="M217" s="21">
        <f t="shared" si="87"/>
        <v>1.875913777831502</v>
      </c>
      <c r="N217" s="21">
        <f t="shared" si="87"/>
        <v>1.9123448065401121</v>
      </c>
      <c r="O217" s="21">
        <f t="shared" si="87"/>
        <v>1.9124483386708853</v>
      </c>
      <c r="P217" s="21">
        <f t="shared" si="87"/>
        <v>1.9107970935243439</v>
      </c>
      <c r="Q217" s="21">
        <f t="shared" si="87"/>
        <v>1.9343989834564752</v>
      </c>
      <c r="R217" s="21">
        <f t="shared" si="87"/>
        <v>1.9505536670423622</v>
      </c>
      <c r="S217" s="21">
        <f t="shared" si="87"/>
        <v>1.9748522905473629</v>
      </c>
      <c r="T217" s="21">
        <f t="shared" si="87"/>
        <v>1.991196327390278</v>
      </c>
      <c r="U217" s="21">
        <f t="shared" si="87"/>
        <v>1.9513054171619546</v>
      </c>
      <c r="V217" s="21">
        <f t="shared" si="87"/>
        <v>1.8618336215931297</v>
      </c>
      <c r="W217" s="21">
        <f t="shared" si="87"/>
        <v>1.8365127878397347</v>
      </c>
      <c r="X217" s="21">
        <f t="shared" si="87"/>
        <v>1.7953404601966532</v>
      </c>
      <c r="Y217" s="21">
        <f t="shared" si="87"/>
        <v>1.8387983979519469</v>
      </c>
      <c r="Z217" s="21">
        <f t="shared" si="87"/>
        <v>1.8855627292371273</v>
      </c>
      <c r="AA217" s="21">
        <f t="shared" si="87"/>
        <v>1.7913072862084414</v>
      </c>
      <c r="AB217" s="21">
        <f t="shared" si="87"/>
        <v>1.678374266601091</v>
      </c>
      <c r="AC217" s="21">
        <f t="shared" si="87"/>
        <v>1.8752545862822552</v>
      </c>
      <c r="AD217" s="21">
        <f t="shared" si="87"/>
        <v>2.0757935375077996</v>
      </c>
      <c r="AE217" s="21">
        <f t="shared" si="87"/>
        <v>2.276332488733344</v>
      </c>
    </row>
    <row r="218" spans="1:31" x14ac:dyDescent="0.2">
      <c r="A218" s="80" t="s">
        <v>442</v>
      </c>
      <c r="B218" s="4" t="s">
        <v>397</v>
      </c>
      <c r="C218" s="27">
        <v>0.93251858908918706</v>
      </c>
      <c r="D218" s="27">
        <v>0.94277853577491522</v>
      </c>
      <c r="E218" s="27">
        <v>0.98171276525715723</v>
      </c>
      <c r="F218" s="27">
        <v>1.0240176586326908</v>
      </c>
      <c r="G218" s="27">
        <v>1.0662085140467739</v>
      </c>
      <c r="H218" s="27">
        <v>1.0977079093504964</v>
      </c>
      <c r="I218" s="27">
        <v>1.1208369189511087</v>
      </c>
      <c r="J218" s="27">
        <v>1.2053069260950984</v>
      </c>
      <c r="K218" s="27">
        <v>1.2080126267962896</v>
      </c>
      <c r="L218" s="27">
        <v>1.1960767548864302</v>
      </c>
      <c r="M218" s="27">
        <v>1.1893586891485277</v>
      </c>
      <c r="N218" s="27">
        <v>1.219071247605291</v>
      </c>
      <c r="O218" s="27">
        <v>1.212493776753985</v>
      </c>
      <c r="P218" s="27">
        <v>1.2041985538923559</v>
      </c>
      <c r="Q218" s="27">
        <v>1.2211930535762072</v>
      </c>
      <c r="R218" s="27">
        <v>1.2307765007537823</v>
      </c>
      <c r="S218" s="27">
        <v>1.2485396122060477</v>
      </c>
      <c r="T218" s="27">
        <v>1.2583834359775146</v>
      </c>
      <c r="U218" s="27">
        <v>1.2431096075913166</v>
      </c>
      <c r="V218" s="27">
        <v>1.1783702778628431</v>
      </c>
      <c r="W218" s="27">
        <v>1.1778981904676928</v>
      </c>
      <c r="X218" s="27">
        <v>1.1616917740362545</v>
      </c>
      <c r="Y218" s="27">
        <v>1.191091102199987</v>
      </c>
      <c r="Z218" s="27">
        <v>1.2237786478188286</v>
      </c>
      <c r="AA218" s="27">
        <v>1.1724704858868267</v>
      </c>
      <c r="AB218" s="27">
        <v>1.102365506344074</v>
      </c>
      <c r="AC218" s="27">
        <v>1.2610969186677758</v>
      </c>
      <c r="AD218" s="27">
        <v>1.4247853632967946</v>
      </c>
      <c r="AE218" s="27">
        <v>1.5884738079258136</v>
      </c>
    </row>
    <row r="219" spans="1:31" x14ac:dyDescent="0.2">
      <c r="A219" s="80" t="s">
        <v>443</v>
      </c>
      <c r="B219" s="4" t="s">
        <v>399</v>
      </c>
      <c r="C219" s="21">
        <f t="shared" ref="C219" si="88">+C220+C221+C222+C223+C224</f>
        <v>0.54418701378396617</v>
      </c>
      <c r="D219" s="21">
        <f t="shared" ref="D219:AE219" si="89">+D220+D221+D222+D223+D224</f>
        <v>0.5591418560514454</v>
      </c>
      <c r="E219" s="21">
        <f t="shared" si="89"/>
        <v>0.57016552343910532</v>
      </c>
      <c r="F219" s="21">
        <f t="shared" si="89"/>
        <v>0.59786355298377369</v>
      </c>
      <c r="G219" s="21">
        <f t="shared" si="89"/>
        <v>0.62222383152686245</v>
      </c>
      <c r="H219" s="21">
        <f t="shared" si="89"/>
        <v>0.62794340041568053</v>
      </c>
      <c r="I219" s="21">
        <f t="shared" si="89"/>
        <v>0.64079138355218124</v>
      </c>
      <c r="J219" s="21">
        <f t="shared" si="89"/>
        <v>0.66617039068214612</v>
      </c>
      <c r="K219" s="21">
        <f t="shared" si="89"/>
        <v>0.67300395718371275</v>
      </c>
      <c r="L219" s="21">
        <f t="shared" si="89"/>
        <v>0.67979870492860583</v>
      </c>
      <c r="M219" s="21">
        <f t="shared" si="89"/>
        <v>0.68655508868297432</v>
      </c>
      <c r="N219" s="21">
        <f t="shared" si="89"/>
        <v>0.69327355893482123</v>
      </c>
      <c r="O219" s="21">
        <f t="shared" si="89"/>
        <v>0.69995456191690031</v>
      </c>
      <c r="P219" s="21">
        <f t="shared" si="89"/>
        <v>0.70659853963198804</v>
      </c>
      <c r="Q219" s="21">
        <f t="shared" si="89"/>
        <v>0.71320592988026799</v>
      </c>
      <c r="R219" s="21">
        <f t="shared" si="89"/>
        <v>0.71977716628857991</v>
      </c>
      <c r="S219" s="21">
        <f t="shared" si="89"/>
        <v>0.7263126783413153</v>
      </c>
      <c r="T219" s="21">
        <f t="shared" si="89"/>
        <v>0.7328128914127634</v>
      </c>
      <c r="U219" s="21">
        <f t="shared" si="89"/>
        <v>0.70819580957063799</v>
      </c>
      <c r="V219" s="21">
        <f t="shared" si="89"/>
        <v>0.6834633437302865</v>
      </c>
      <c r="W219" s="21">
        <f t="shared" si="89"/>
        <v>0.65861459737204198</v>
      </c>
      <c r="X219" s="21">
        <f t="shared" si="89"/>
        <v>0.63364868616039871</v>
      </c>
      <c r="Y219" s="21">
        <f t="shared" si="89"/>
        <v>0.64770729575195984</v>
      </c>
      <c r="Z219" s="21">
        <f t="shared" si="89"/>
        <v>0.6617840814182987</v>
      </c>
      <c r="AA219" s="21">
        <f t="shared" si="89"/>
        <v>0.6188368003216147</v>
      </c>
      <c r="AB219" s="21">
        <f t="shared" si="89"/>
        <v>0.57600876025701697</v>
      </c>
      <c r="AC219" s="21">
        <f t="shared" si="89"/>
        <v>0.61415766761447932</v>
      </c>
      <c r="AD219" s="21">
        <f t="shared" si="89"/>
        <v>0.65100817421100488</v>
      </c>
      <c r="AE219" s="21">
        <f t="shared" si="89"/>
        <v>0.68785868080753043</v>
      </c>
    </row>
    <row r="220" spans="1:31" x14ac:dyDescent="0.2">
      <c r="A220" s="80" t="s">
        <v>444</v>
      </c>
      <c r="B220" s="4" t="s">
        <v>401</v>
      </c>
      <c r="C220" s="27">
        <v>6.1816696281546978E-2</v>
      </c>
      <c r="D220" s="27">
        <v>6.1657407954006253E-2</v>
      </c>
      <c r="E220" s="27">
        <v>6.3901457716035392E-2</v>
      </c>
      <c r="F220" s="27">
        <v>6.5906412091384758E-2</v>
      </c>
      <c r="G220" s="27">
        <v>6.7745915696002801E-2</v>
      </c>
      <c r="H220" s="27">
        <v>6.853497275050778E-2</v>
      </c>
      <c r="I220" s="27">
        <v>6.9691032991804236E-2</v>
      </c>
      <c r="J220" s="27">
        <v>7.5391212718588993E-2</v>
      </c>
      <c r="K220" s="27">
        <v>7.7415198662214788E-2</v>
      </c>
      <c r="L220" s="27">
        <v>7.9395286118275676E-2</v>
      </c>
      <c r="M220" s="27">
        <v>8.133197685006327E-2</v>
      </c>
      <c r="N220" s="27">
        <v>8.3225767015451493E-2</v>
      </c>
      <c r="O220" s="27">
        <v>8.5077147251827953E-2</v>
      </c>
      <c r="P220" s="27">
        <v>8.6886602759518178E-2</v>
      </c>
      <c r="Q220" s="27">
        <v>8.8654613383733025E-2</v>
      </c>
      <c r="R220" s="27">
        <v>9.0381653695072034E-2</v>
      </c>
      <c r="S220" s="27">
        <v>9.2068193068609611E-2</v>
      </c>
      <c r="T220" s="27">
        <v>9.371469576159723E-2</v>
      </c>
      <c r="U220" s="27">
        <v>8.9915936755575659E-2</v>
      </c>
      <c r="V220" s="27">
        <v>8.6177609472857547E-2</v>
      </c>
      <c r="W220" s="27">
        <v>8.2499065960297671E-2</v>
      </c>
      <c r="X220" s="27">
        <v>7.8879665338235816E-2</v>
      </c>
      <c r="Y220" s="27">
        <v>8.2712471519397382E-2</v>
      </c>
      <c r="Z220" s="27">
        <v>8.6465947298615675E-2</v>
      </c>
      <c r="AA220" s="27">
        <v>7.9890015167678019E-2</v>
      </c>
      <c r="AB220" s="27">
        <v>7.3427511110464971E-2</v>
      </c>
      <c r="AC220" s="27">
        <v>8.3592234954784975E-2</v>
      </c>
      <c r="AD220" s="27">
        <v>9.4442378762341905E-2</v>
      </c>
      <c r="AE220" s="27">
        <v>0.10529252256989882</v>
      </c>
    </row>
    <row r="221" spans="1:31" x14ac:dyDescent="0.2">
      <c r="A221" s="80" t="s">
        <v>445</v>
      </c>
      <c r="B221" s="4" t="s">
        <v>403</v>
      </c>
      <c r="C221" s="27">
        <v>9.2106000849608877E-2</v>
      </c>
      <c r="D221" s="27">
        <v>9.7303314722313169E-2</v>
      </c>
      <c r="E221" s="27">
        <v>9.7755683045821343E-2</v>
      </c>
      <c r="F221" s="27">
        <v>0.10174464802504976</v>
      </c>
      <c r="G221" s="27">
        <v>0.10863963619611017</v>
      </c>
      <c r="H221" s="27">
        <v>0.11192812640920517</v>
      </c>
      <c r="I221" s="27">
        <v>0.11228009168763541</v>
      </c>
      <c r="J221" s="27">
        <v>0.11696053433975562</v>
      </c>
      <c r="K221" s="27">
        <v>0.1180358945356713</v>
      </c>
      <c r="L221" s="27">
        <v>0.11911486925616373</v>
      </c>
      <c r="M221" s="27">
        <v>0.12019744052040503</v>
      </c>
      <c r="N221" s="27">
        <v>0.12128359097844157</v>
      </c>
      <c r="O221" s="27">
        <v>0.12237330388014338</v>
      </c>
      <c r="P221" s="27">
        <v>0.12346656304614553</v>
      </c>
      <c r="Q221" s="27">
        <v>0.12456335284062434</v>
      </c>
      <c r="R221" s="27">
        <v>0.12566365814576572</v>
      </c>
      <c r="S221" s="27">
        <v>0.12676746433779659</v>
      </c>
      <c r="T221" s="27">
        <v>0.1278747572644616</v>
      </c>
      <c r="U221" s="27">
        <v>0.12615003149477982</v>
      </c>
      <c r="V221" s="27">
        <v>0.12438617238479993</v>
      </c>
      <c r="W221" s="27">
        <v>0.12258308296165692</v>
      </c>
      <c r="X221" s="27">
        <v>0.12074066811417143</v>
      </c>
      <c r="Y221" s="27">
        <v>0.12682210164669822</v>
      </c>
      <c r="Z221" s="27">
        <v>0.13298074861493622</v>
      </c>
      <c r="AA221" s="27">
        <v>0.11584546001163108</v>
      </c>
      <c r="AB221" s="27">
        <v>9.8449184852787183E-2</v>
      </c>
      <c r="AC221" s="27">
        <v>0.12525288917103142</v>
      </c>
      <c r="AD221" s="27">
        <v>0.15134800984356184</v>
      </c>
      <c r="AE221" s="27">
        <v>0.17744313051609228</v>
      </c>
    </row>
    <row r="222" spans="1:31" x14ac:dyDescent="0.2">
      <c r="A222" s="80" t="s">
        <v>446</v>
      </c>
      <c r="B222" s="4" t="s">
        <v>405</v>
      </c>
      <c r="C222" s="27">
        <v>3.3229042833018259E-2</v>
      </c>
      <c r="D222" s="27">
        <v>3.1569509155571267E-2</v>
      </c>
      <c r="E222" s="27">
        <v>3.1907505551602787E-2</v>
      </c>
      <c r="F222" s="27">
        <v>3.1169810908169282E-2</v>
      </c>
      <c r="G222" s="27">
        <v>3.166700749212166E-2</v>
      </c>
      <c r="H222" s="27">
        <v>3.0840178770024321E-2</v>
      </c>
      <c r="I222" s="27">
        <v>3.1690936280585683E-2</v>
      </c>
      <c r="J222" s="27">
        <v>4.0417554865135187E-2</v>
      </c>
      <c r="K222" s="27">
        <v>3.9443743770168328E-2</v>
      </c>
      <c r="L222" s="27">
        <v>3.846729517848705E-2</v>
      </c>
      <c r="M222" s="27">
        <v>3.7488207158040118E-2</v>
      </c>
      <c r="N222" s="27">
        <v>3.6506477789689677E-2</v>
      </c>
      <c r="O222" s="27">
        <v>3.5522105167092644E-2</v>
      </c>
      <c r="P222" s="27">
        <v>3.453508739658348E-2</v>
      </c>
      <c r="Q222" s="27">
        <v>3.3545422597059081E-2</v>
      </c>
      <c r="R222" s="27">
        <v>3.2553108899865152E-2</v>
      </c>
      <c r="S222" s="27">
        <v>3.1558144448684357E-2</v>
      </c>
      <c r="T222" s="27">
        <v>3.0560527399425969E-2</v>
      </c>
      <c r="U222" s="27">
        <v>2.7830254313001363E-2</v>
      </c>
      <c r="V222" s="27">
        <v>2.5092876390427492E-2</v>
      </c>
      <c r="W222" s="27">
        <v>2.2348388953331366E-2</v>
      </c>
      <c r="X222" s="27">
        <v>1.9596787353831788E-2</v>
      </c>
      <c r="Y222" s="27">
        <v>1.9143308144747302E-2</v>
      </c>
      <c r="Z222" s="27">
        <v>1.8688613068865222E-2</v>
      </c>
      <c r="AA222" s="27">
        <v>1.6187020542036364E-2</v>
      </c>
      <c r="AB222" s="27">
        <v>1.3678977169123604E-2</v>
      </c>
      <c r="AC222" s="27">
        <v>1.3516910923028879E-2</v>
      </c>
      <c r="AD222" s="27">
        <v>1.3337362729385828E-2</v>
      </c>
      <c r="AE222" s="27">
        <v>1.3157814535742773E-2</v>
      </c>
    </row>
    <row r="223" spans="1:31" x14ac:dyDescent="0.2">
      <c r="A223" s="80" t="s">
        <v>447</v>
      </c>
      <c r="B223" s="4" t="s">
        <v>407</v>
      </c>
      <c r="C223" s="27">
        <v>9.1203773099487406E-2</v>
      </c>
      <c r="D223" s="27">
        <v>9.2666206565000478E-2</v>
      </c>
      <c r="E223" s="27">
        <v>9.8798360827058396E-2</v>
      </c>
      <c r="F223" s="27">
        <v>0.1010115139427115</v>
      </c>
      <c r="G223" s="27">
        <v>0.10039080260628666</v>
      </c>
      <c r="H223" s="27">
        <v>0.10274827964723753</v>
      </c>
      <c r="I223" s="27">
        <v>0.1004802498752445</v>
      </c>
      <c r="J223" s="27">
        <v>0.10184259803041146</v>
      </c>
      <c r="K223" s="27">
        <v>0.1025910275636604</v>
      </c>
      <c r="L223" s="27">
        <v>0.10333748961661805</v>
      </c>
      <c r="M223" s="27">
        <v>0.10408196242003856</v>
      </c>
      <c r="N223" s="27">
        <v>0.10482442486683041</v>
      </c>
      <c r="O223" s="27">
        <v>0.10556485648133562</v>
      </c>
      <c r="P223" s="27">
        <v>0.10630323739049938</v>
      </c>
      <c r="Q223" s="27">
        <v>0.10703954829678894</v>
      </c>
      <c r="R223" s="27">
        <v>0.10777377045272646</v>
      </c>
      <c r="S223" s="27">
        <v>0.10850588563691935</v>
      </c>
      <c r="T223" s="27">
        <v>0.10923587613147782</v>
      </c>
      <c r="U223" s="27">
        <v>0.10335612600350194</v>
      </c>
      <c r="V223" s="27">
        <v>9.7365060645277571E-2</v>
      </c>
      <c r="W223" s="27">
        <v>9.1262515994545171E-2</v>
      </c>
      <c r="X223" s="27">
        <v>8.5048331278055181E-2</v>
      </c>
      <c r="Y223" s="27">
        <v>8.6780732522383996E-2</v>
      </c>
      <c r="Z223" s="27">
        <v>8.8530496741663911E-2</v>
      </c>
      <c r="AA223" s="27">
        <v>0.11057900599725751</v>
      </c>
      <c r="AB223" s="27">
        <v>0.13296576282256126</v>
      </c>
      <c r="AC223" s="27">
        <v>0.10412675140492353</v>
      </c>
      <c r="AD223" s="27">
        <v>7.4243350917090764E-2</v>
      </c>
      <c r="AE223" s="27">
        <v>4.4359950429257979E-2</v>
      </c>
    </row>
    <row r="224" spans="1:31" x14ac:dyDescent="0.2">
      <c r="A224" s="80" t="s">
        <v>448</v>
      </c>
      <c r="B224" s="4" t="s">
        <v>409</v>
      </c>
      <c r="C224" s="27">
        <v>0.26583150072030465</v>
      </c>
      <c r="D224" s="27">
        <v>0.27594541765455416</v>
      </c>
      <c r="E224" s="27">
        <v>0.27780251629858743</v>
      </c>
      <c r="F224" s="27">
        <v>0.2980311680164584</v>
      </c>
      <c r="G224" s="27">
        <v>0.31378046953634126</v>
      </c>
      <c r="H224" s="27">
        <v>0.31389184283870569</v>
      </c>
      <c r="I224" s="27">
        <v>0.32664907271691135</v>
      </c>
      <c r="J224" s="27">
        <v>0.33155849072825477</v>
      </c>
      <c r="K224" s="27">
        <v>0.335518092651998</v>
      </c>
      <c r="L224" s="27">
        <v>0.33948376475906133</v>
      </c>
      <c r="M224" s="27">
        <v>0.34345550173442735</v>
      </c>
      <c r="N224" s="27">
        <v>0.34743329828440805</v>
      </c>
      <c r="O224" s="27">
        <v>0.35141714913650068</v>
      </c>
      <c r="P224" s="27">
        <v>0.35540704903924153</v>
      </c>
      <c r="Q224" s="27">
        <v>0.35940299276206267</v>
      </c>
      <c r="R224" s="27">
        <v>0.36340497509515063</v>
      </c>
      <c r="S224" s="27">
        <v>0.36741299084930534</v>
      </c>
      <c r="T224" s="27">
        <v>0.37142703485580075</v>
      </c>
      <c r="U224" s="27">
        <v>0.36094346100377922</v>
      </c>
      <c r="V224" s="27">
        <v>0.35044162483692398</v>
      </c>
      <c r="W224" s="27">
        <v>0.33992154350221088</v>
      </c>
      <c r="X224" s="27">
        <v>0.32938323407610454</v>
      </c>
      <c r="Y224" s="27">
        <v>0.33224868191873291</v>
      </c>
      <c r="Z224" s="27">
        <v>0.3351182756942177</v>
      </c>
      <c r="AA224" s="27">
        <v>0.29633529860301167</v>
      </c>
      <c r="AB224" s="27">
        <v>0.25748732430207988</v>
      </c>
      <c r="AC224" s="27">
        <v>0.2876688811607106</v>
      </c>
      <c r="AD224" s="27">
        <v>0.31763707195862451</v>
      </c>
      <c r="AE224" s="27">
        <v>0.34760526275653847</v>
      </c>
    </row>
    <row r="225" spans="1:31" x14ac:dyDescent="0.2">
      <c r="A225" s="80" t="s">
        <v>449</v>
      </c>
      <c r="B225" s="4" t="s">
        <v>411</v>
      </c>
      <c r="C225" s="27">
        <v>2.181209324978392E-2</v>
      </c>
      <c r="D225" s="27">
        <v>2.130178913916041E-2</v>
      </c>
      <c r="E225" s="27">
        <v>2.1030099450634002E-2</v>
      </c>
      <c r="F225" s="27">
        <v>2.1122464858121325E-2</v>
      </c>
      <c r="G225" s="27">
        <v>2.1014256943211067E-2</v>
      </c>
      <c r="H225" s="27">
        <v>2.0519132017359578E-2</v>
      </c>
      <c r="I225" s="27">
        <v>1.7422064930309157E-2</v>
      </c>
      <c r="J225" s="27">
        <v>1.6857749999999998E-2</v>
      </c>
      <c r="K225" s="27">
        <v>1.6939424999999998E-2</v>
      </c>
      <c r="L225" s="27">
        <v>1.7021099999999997E-2</v>
      </c>
      <c r="M225" s="27">
        <v>1.7102774999999997E-2</v>
      </c>
      <c r="N225" s="27">
        <v>1.718445E-2</v>
      </c>
      <c r="O225" s="27">
        <v>1.7266125E-2</v>
      </c>
      <c r="P225" s="27">
        <v>1.73478E-2</v>
      </c>
      <c r="Q225" s="27">
        <v>1.7429474999999996E-2</v>
      </c>
      <c r="R225" s="27">
        <v>1.7511149999999996E-2</v>
      </c>
      <c r="S225" s="27">
        <v>1.7592824999999999E-2</v>
      </c>
      <c r="T225" s="27">
        <v>1.7674499999999999E-2</v>
      </c>
      <c r="U225" s="27">
        <v>1.7847015375918599E-2</v>
      </c>
      <c r="V225" s="27">
        <v>1.8019530751837196E-2</v>
      </c>
      <c r="W225" s="27">
        <v>1.8192046127755795E-2</v>
      </c>
      <c r="X225" s="27">
        <v>2.2335412521198417E-2</v>
      </c>
      <c r="Y225" s="27">
        <v>2.6478778914641038E-2</v>
      </c>
      <c r="Z225" s="27">
        <v>3.0622145308083656E-2</v>
      </c>
      <c r="AA225" s="27">
        <v>2.8172793315432446E-2</v>
      </c>
      <c r="AB225" s="27">
        <v>2.5723441322781228E-2</v>
      </c>
      <c r="AC225" s="27">
        <v>2.4915649731486713E-2</v>
      </c>
      <c r="AD225" s="27">
        <v>2.4107858140192197E-2</v>
      </c>
      <c r="AE225" s="27">
        <v>2.3300066548897682E-2</v>
      </c>
    </row>
    <row r="226" spans="1:31" x14ac:dyDescent="0.2">
      <c r="A226" s="80" t="s">
        <v>450</v>
      </c>
      <c r="B226" s="4" t="s">
        <v>413</v>
      </c>
      <c r="C226" s="21">
        <f t="shared" ref="C226" si="90">+C227+C228+C229</f>
        <v>0.48945944491809323</v>
      </c>
      <c r="D226" s="21">
        <f t="shared" ref="D226:AE226" si="91">+D227+D228+D229</f>
        <v>0.5074120636739784</v>
      </c>
      <c r="E226" s="21">
        <f t="shared" si="91"/>
        <v>0.51889311455388887</v>
      </c>
      <c r="F226" s="21">
        <f t="shared" si="91"/>
        <v>0.52894322253467274</v>
      </c>
      <c r="G226" s="21">
        <f t="shared" si="91"/>
        <v>0.55352714250761548</v>
      </c>
      <c r="H226" s="21">
        <f t="shared" si="91"/>
        <v>0.5559322651614107</v>
      </c>
      <c r="I226" s="21">
        <f t="shared" si="91"/>
        <v>0.58450395185884918</v>
      </c>
      <c r="J226" s="21">
        <f t="shared" si="91"/>
        <v>0.62252039333733855</v>
      </c>
      <c r="K226" s="21">
        <f t="shared" si="91"/>
        <v>0.62144159768305163</v>
      </c>
      <c r="L226" s="21">
        <f t="shared" si="91"/>
        <v>0.63557171922086175</v>
      </c>
      <c r="M226" s="21">
        <f t="shared" si="91"/>
        <v>0.59590380062404835</v>
      </c>
      <c r="N226" s="21">
        <f t="shared" si="91"/>
        <v>0.40566342160863711</v>
      </c>
      <c r="O226" s="21">
        <f t="shared" si="91"/>
        <v>0.41075709701849827</v>
      </c>
      <c r="P226" s="21">
        <f t="shared" si="91"/>
        <v>0.37410793422263372</v>
      </c>
      <c r="Q226" s="21">
        <f t="shared" si="91"/>
        <v>0.43176008656986375</v>
      </c>
      <c r="R226" s="21">
        <f t="shared" si="91"/>
        <v>0.44787243467268534</v>
      </c>
      <c r="S226" s="21">
        <f t="shared" si="91"/>
        <v>0.45453217871597307</v>
      </c>
      <c r="T226" s="21">
        <f t="shared" si="91"/>
        <v>0.45798765028836502</v>
      </c>
      <c r="U226" s="21">
        <f t="shared" si="91"/>
        <v>0.44542246931176194</v>
      </c>
      <c r="V226" s="21">
        <f t="shared" si="91"/>
        <v>0.43239995538869447</v>
      </c>
      <c r="W226" s="21">
        <f t="shared" si="91"/>
        <v>0.43303970687508814</v>
      </c>
      <c r="X226" s="21">
        <f t="shared" si="91"/>
        <v>0.44767672571787953</v>
      </c>
      <c r="Y226" s="21">
        <f t="shared" si="91"/>
        <v>0.4931612551650113</v>
      </c>
      <c r="Z226" s="21">
        <f t="shared" si="91"/>
        <v>0.44349459117780698</v>
      </c>
      <c r="AA226" s="21">
        <f t="shared" si="91"/>
        <v>0.41274205828035804</v>
      </c>
      <c r="AB226" s="21">
        <f t="shared" si="91"/>
        <v>0.42989440882112256</v>
      </c>
      <c r="AC226" s="21">
        <f t="shared" si="91"/>
        <v>0.42703642492374616</v>
      </c>
      <c r="AD226" s="21">
        <f t="shared" si="91"/>
        <v>0.41282744677063943</v>
      </c>
      <c r="AE226" s="21">
        <f t="shared" si="91"/>
        <v>0.42007883023404069</v>
      </c>
    </row>
    <row r="227" spans="1:31" x14ac:dyDescent="0.2">
      <c r="A227" s="80" t="s">
        <v>451</v>
      </c>
      <c r="B227" s="4" t="s">
        <v>415</v>
      </c>
      <c r="C227" s="27">
        <v>0.11548013602710706</v>
      </c>
      <c r="D227" s="27">
        <v>0.11971576959695132</v>
      </c>
      <c r="E227" s="27">
        <v>0.12242454012147981</v>
      </c>
      <c r="F227" s="27">
        <v>0.12479570253086439</v>
      </c>
      <c r="G227" s="27">
        <v>0.13059588567582348</v>
      </c>
      <c r="H227" s="27">
        <v>0.13116333593979504</v>
      </c>
      <c r="I227" s="27">
        <v>0.13790436893160138</v>
      </c>
      <c r="J227" s="27">
        <v>0.14687374091692931</v>
      </c>
      <c r="K227" s="27">
        <v>0.14661921631801517</v>
      </c>
      <c r="L227" s="27">
        <v>0.14995299274057236</v>
      </c>
      <c r="M227" s="27">
        <v>0.1405939811145146</v>
      </c>
      <c r="N227" s="27">
        <v>9.5709803120514678E-2</v>
      </c>
      <c r="O227" s="27">
        <v>9.6911574452779245E-2</v>
      </c>
      <c r="P227" s="27">
        <v>8.8264790027862777E-2</v>
      </c>
      <c r="Q227" s="27">
        <v>0.1018668942766177</v>
      </c>
      <c r="R227" s="27">
        <v>0.10566834538752905</v>
      </c>
      <c r="S227" s="27">
        <v>0.10723960559306718</v>
      </c>
      <c r="T227" s="27">
        <v>0.10805486890315492</v>
      </c>
      <c r="U227" s="27">
        <v>0.10509031520325407</v>
      </c>
      <c r="V227" s="27">
        <v>0.10201786110135727</v>
      </c>
      <c r="W227" s="27">
        <v>0.1021688002433829</v>
      </c>
      <c r="X227" s="27">
        <v>0.10562217098644772</v>
      </c>
      <c r="Y227" s="27">
        <v>0.11635351901174265</v>
      </c>
      <c r="Z227" s="27">
        <v>0.10463546315889306</v>
      </c>
      <c r="AA227" s="27">
        <v>9.7379894349163013E-2</v>
      </c>
      <c r="AB227" s="27">
        <v>0.10142671741938405</v>
      </c>
      <c r="AC227" s="27">
        <v>0.10075242178026825</v>
      </c>
      <c r="AD227" s="27">
        <v>9.7400040399209104E-2</v>
      </c>
      <c r="AE227" s="27">
        <v>9.9110888473411485E-2</v>
      </c>
    </row>
    <row r="228" spans="1:31" x14ac:dyDescent="0.2">
      <c r="A228" s="80" t="s">
        <v>452</v>
      </c>
      <c r="B228" s="4" t="s">
        <v>417</v>
      </c>
      <c r="C228" s="27">
        <v>3.0990786621345095E-3</v>
      </c>
      <c r="D228" s="27">
        <v>3.2127480954112736E-3</v>
      </c>
      <c r="E228" s="27">
        <v>3.2854419215703865E-3</v>
      </c>
      <c r="F228" s="27">
        <v>3.3490755392659374E-3</v>
      </c>
      <c r="G228" s="27">
        <v>3.5047319529091939E-3</v>
      </c>
      <c r="H228" s="27">
        <v>3.519960312221865E-3</v>
      </c>
      <c r="I228" s="27">
        <v>3.700865810122802E-3</v>
      </c>
      <c r="J228" s="27">
        <v>3.9415720500769356E-3</v>
      </c>
      <c r="K228" s="27">
        <v>3.9347415095128168E-3</v>
      </c>
      <c r="L228" s="27">
        <v>4.0242082847601968E-3</v>
      </c>
      <c r="M228" s="27">
        <v>3.7730454941121488E-3</v>
      </c>
      <c r="N228" s="27">
        <v>2.5685128093220905E-3</v>
      </c>
      <c r="O228" s="27">
        <v>2.6007641039664945E-3</v>
      </c>
      <c r="P228" s="27">
        <v>2.3687149738802126E-3</v>
      </c>
      <c r="Q228" s="27">
        <v>2.7337473724180061E-3</v>
      </c>
      <c r="R228" s="27">
        <v>2.8357648832062466E-3</v>
      </c>
      <c r="S228" s="27">
        <v>2.8779319531731656E-3</v>
      </c>
      <c r="T228" s="27">
        <v>2.8998107386962527E-3</v>
      </c>
      <c r="U228" s="27">
        <v>2.8202525962295871E-3</v>
      </c>
      <c r="V228" s="27">
        <v>2.7377987883700173E-3</v>
      </c>
      <c r="W228" s="27">
        <v>2.7418494614158363E-3</v>
      </c>
      <c r="X228" s="27">
        <v>2.8345257254943574E-3</v>
      </c>
      <c r="Y228" s="27">
        <v>3.1225171742862456E-3</v>
      </c>
      <c r="Z228" s="27">
        <v>2.80804597512917E-3</v>
      </c>
      <c r="AA228" s="27">
        <v>2.6133321546102459E-3</v>
      </c>
      <c r="AB228" s="27">
        <v>2.7219345814675517E-3</v>
      </c>
      <c r="AC228" s="27">
        <v>2.7038388699534644E-3</v>
      </c>
      <c r="AD228" s="27">
        <v>2.6138728033830313E-3</v>
      </c>
      <c r="AE228" s="27">
        <v>2.6597859183422131E-3</v>
      </c>
    </row>
    <row r="229" spans="1:31" x14ac:dyDescent="0.2">
      <c r="A229" s="80" t="s">
        <v>453</v>
      </c>
      <c r="B229" s="4" t="s">
        <v>419</v>
      </c>
      <c r="C229" s="27">
        <v>0.37088023022885164</v>
      </c>
      <c r="D229" s="27">
        <v>0.38448354598161577</v>
      </c>
      <c r="E229" s="27">
        <v>0.3931831325108387</v>
      </c>
      <c r="F229" s="27">
        <v>0.40079844446454238</v>
      </c>
      <c r="G229" s="27">
        <v>0.41942652487888282</v>
      </c>
      <c r="H229" s="27">
        <v>0.42124896890939378</v>
      </c>
      <c r="I229" s="27">
        <v>0.44289871711712503</v>
      </c>
      <c r="J229" s="27">
        <v>0.47170508037033232</v>
      </c>
      <c r="K229" s="27">
        <v>0.47088763985552362</v>
      </c>
      <c r="L229" s="27">
        <v>0.48159451819552918</v>
      </c>
      <c r="M229" s="27">
        <v>0.45153677401542158</v>
      </c>
      <c r="N229" s="27">
        <v>0.30738510567880034</v>
      </c>
      <c r="O229" s="27">
        <v>0.31124475846175254</v>
      </c>
      <c r="P229" s="27">
        <v>0.28347442922089072</v>
      </c>
      <c r="Q229" s="27">
        <v>0.32715944492082805</v>
      </c>
      <c r="R229" s="27">
        <v>0.33936832440195003</v>
      </c>
      <c r="S229" s="27">
        <v>0.34441464116973269</v>
      </c>
      <c r="T229" s="27">
        <v>0.34703297064651384</v>
      </c>
      <c r="U229" s="27">
        <v>0.33751190151227828</v>
      </c>
      <c r="V229" s="27">
        <v>0.32764429549896718</v>
      </c>
      <c r="W229" s="27">
        <v>0.3281290571702894</v>
      </c>
      <c r="X229" s="27">
        <v>0.33922002900593745</v>
      </c>
      <c r="Y229" s="27">
        <v>0.37368521897898244</v>
      </c>
      <c r="Z229" s="27">
        <v>0.33605108204378475</v>
      </c>
      <c r="AA229" s="27">
        <v>0.31274883177658475</v>
      </c>
      <c r="AB229" s="27">
        <v>0.32574575682027096</v>
      </c>
      <c r="AC229" s="27">
        <v>0.32358016427352443</v>
      </c>
      <c r="AD229" s="27">
        <v>0.31281353356804731</v>
      </c>
      <c r="AE229" s="27">
        <v>0.318308155842287</v>
      </c>
    </row>
    <row r="230" spans="1:31" x14ac:dyDescent="0.2">
      <c r="A230" s="80" t="s">
        <v>454</v>
      </c>
      <c r="B230" s="4" t="s">
        <v>421</v>
      </c>
      <c r="C230" s="21">
        <f t="shared" ref="C230" si="92">+C231+C232+C233+C234+C235+C236+C237</f>
        <v>3.2692828579715713E-2</v>
      </c>
      <c r="D230" s="21">
        <f t="shared" ref="D230:AE230" si="93">+D231+D232+D233+D234+D235+D236+D237</f>
        <v>3.2171885184239975E-2</v>
      </c>
      <c r="E230" s="21">
        <f t="shared" si="93"/>
        <v>3.157658506851109E-2</v>
      </c>
      <c r="F230" s="21">
        <f t="shared" si="93"/>
        <v>3.1710870549795912E-2</v>
      </c>
      <c r="G230" s="21">
        <f t="shared" si="93"/>
        <v>3.2476107756442392E-2</v>
      </c>
      <c r="H230" s="21">
        <f t="shared" si="93"/>
        <v>3.12591346171954E-2</v>
      </c>
      <c r="I230" s="21">
        <f t="shared" si="93"/>
        <v>3.2071210202326124E-2</v>
      </c>
      <c r="J230" s="21">
        <f t="shared" si="93"/>
        <v>3.6969409999999994E-2</v>
      </c>
      <c r="K230" s="21">
        <f t="shared" si="93"/>
        <v>3.6745686E-2</v>
      </c>
      <c r="L230" s="21">
        <f t="shared" si="93"/>
        <v>3.6521962000000005E-2</v>
      </c>
      <c r="M230" s="21">
        <f t="shared" si="93"/>
        <v>3.6298237999999997E-2</v>
      </c>
      <c r="N230" s="21">
        <f t="shared" si="93"/>
        <v>3.6074513999999995E-2</v>
      </c>
      <c r="O230" s="21">
        <f t="shared" si="93"/>
        <v>3.585079E-2</v>
      </c>
      <c r="P230" s="21">
        <f t="shared" si="93"/>
        <v>3.5627065999999999E-2</v>
      </c>
      <c r="Q230" s="21">
        <f t="shared" si="93"/>
        <v>3.5403342000000004E-2</v>
      </c>
      <c r="R230" s="21">
        <f t="shared" si="93"/>
        <v>3.5179617999999996E-2</v>
      </c>
      <c r="S230" s="21">
        <f t="shared" si="93"/>
        <v>3.4955893999999994E-2</v>
      </c>
      <c r="T230" s="21">
        <f t="shared" si="93"/>
        <v>3.4732169999999993E-2</v>
      </c>
      <c r="U230" s="21">
        <f t="shared" si="93"/>
        <v>3.4253824328907778E-2</v>
      </c>
      <c r="V230" s="21">
        <f t="shared" si="93"/>
        <v>3.3775478657815564E-2</v>
      </c>
      <c r="W230" s="21">
        <f t="shared" si="93"/>
        <v>3.3297132986723328E-2</v>
      </c>
      <c r="X230" s="21">
        <f t="shared" si="93"/>
        <v>3.289900982873218E-2</v>
      </c>
      <c r="Y230" s="21">
        <f t="shared" si="93"/>
        <v>3.2480342168909659E-2</v>
      </c>
      <c r="Z230" s="21">
        <f t="shared" si="93"/>
        <v>3.2337705385650624E-2</v>
      </c>
      <c r="AA230" s="21">
        <f t="shared" si="93"/>
        <v>3.1834400008860654E-2</v>
      </c>
      <c r="AB230" s="21">
        <f t="shared" si="93"/>
        <v>3.1929869302770225E-2</v>
      </c>
      <c r="AC230" s="21">
        <f t="shared" si="93"/>
        <v>3.2211131434603989E-2</v>
      </c>
      <c r="AD230" s="21">
        <f t="shared" si="93"/>
        <v>3.2492393566437745E-2</v>
      </c>
      <c r="AE230" s="21">
        <f t="shared" si="93"/>
        <v>3.2773655698271502E-2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3.7813939710299653E-3</v>
      </c>
      <c r="D232" s="27">
        <v>3.5350276894542559E-3</v>
      </c>
      <c r="E232" s="27">
        <v>3.2886614078785474E-3</v>
      </c>
      <c r="F232" s="27">
        <v>3.0422951263028375E-3</v>
      </c>
      <c r="G232" s="27">
        <v>2.7959288447271277E-3</v>
      </c>
      <c r="H232" s="27">
        <v>2.5495625631514183E-3</v>
      </c>
      <c r="I232" s="27">
        <v>2.3031962815757093E-3</v>
      </c>
      <c r="J232" s="27">
        <v>2.0568299999999999E-3</v>
      </c>
      <c r="K232" s="27">
        <v>2.0130719999999999E-3</v>
      </c>
      <c r="L232" s="27">
        <v>1.9693140000000002E-3</v>
      </c>
      <c r="M232" s="27">
        <v>1.9255560000000001E-3</v>
      </c>
      <c r="N232" s="27">
        <v>1.8817980000000003E-3</v>
      </c>
      <c r="O232" s="27">
        <v>1.8380400000000004E-3</v>
      </c>
      <c r="P232" s="27">
        <v>1.7942820000000006E-3</v>
      </c>
      <c r="Q232" s="27">
        <v>1.7505240000000003E-3</v>
      </c>
      <c r="R232" s="27">
        <v>1.7067660000000002E-3</v>
      </c>
      <c r="S232" s="27">
        <v>1.6630080000000001E-3</v>
      </c>
      <c r="T232" s="27">
        <v>1.6192500000000002E-3</v>
      </c>
      <c r="U232" s="27">
        <v>1.6336438844246366E-3</v>
      </c>
      <c r="V232" s="27">
        <v>1.6480377688492729E-3</v>
      </c>
      <c r="W232" s="27">
        <v>1.6624316532739089E-3</v>
      </c>
      <c r="X232" s="27">
        <v>1.4956235498799948E-3</v>
      </c>
      <c r="Y232" s="27">
        <v>1.3288154464860804E-3</v>
      </c>
      <c r="Z232" s="27">
        <v>1.1620073430921661E-3</v>
      </c>
      <c r="AA232" s="27">
        <v>1.1000529893448168E-3</v>
      </c>
      <c r="AB232" s="27">
        <v>1.0380986355974671E-3</v>
      </c>
      <c r="AC232" s="27">
        <v>1.0668121197743084E-3</v>
      </c>
      <c r="AD232" s="27">
        <v>1.0955256039511499E-3</v>
      </c>
      <c r="AE232" s="27">
        <v>1.1242390881279914E-3</v>
      </c>
    </row>
    <row r="233" spans="1:31" x14ac:dyDescent="0.2">
      <c r="A233" s="80" t="s">
        <v>457</v>
      </c>
      <c r="B233" s="4" t="s">
        <v>427</v>
      </c>
      <c r="C233" s="27">
        <v>2.195112066276389E-2</v>
      </c>
      <c r="D233" s="27">
        <v>2.153103696970984E-2</v>
      </c>
      <c r="E233" s="27">
        <v>2.1036596556402651E-2</v>
      </c>
      <c r="F233" s="27">
        <v>2.1271741740109155E-2</v>
      </c>
      <c r="G233" s="27">
        <v>2.2137838649177326E-2</v>
      </c>
      <c r="H233" s="27">
        <v>2.1021725212352023E-2</v>
      </c>
      <c r="I233" s="27">
        <v>2.1934660499904435E-2</v>
      </c>
      <c r="J233" s="27">
        <v>2.6933719999999998E-2</v>
      </c>
      <c r="K233" s="27">
        <v>2.6659019999999995E-2</v>
      </c>
      <c r="L233" s="27">
        <v>2.6384319999999999E-2</v>
      </c>
      <c r="M233" s="27">
        <v>2.6109619999999997E-2</v>
      </c>
      <c r="N233" s="27">
        <v>2.5834919999999997E-2</v>
      </c>
      <c r="O233" s="27">
        <v>2.5560219999999998E-2</v>
      </c>
      <c r="P233" s="27">
        <v>2.5285519999999995E-2</v>
      </c>
      <c r="Q233" s="27">
        <v>2.501082E-2</v>
      </c>
      <c r="R233" s="27">
        <v>2.4736119999999997E-2</v>
      </c>
      <c r="S233" s="27">
        <v>2.4461419999999998E-2</v>
      </c>
      <c r="T233" s="27">
        <v>2.4186719999999995E-2</v>
      </c>
      <c r="U233" s="27">
        <v>2.3912019999999996E-2</v>
      </c>
      <c r="V233" s="27">
        <v>2.363732E-2</v>
      </c>
      <c r="W233" s="27">
        <v>2.3362619999999997E-2</v>
      </c>
      <c r="X233" s="27">
        <v>2.3087919999999998E-2</v>
      </c>
      <c r="Y233" s="27">
        <v>2.2813219999999995E-2</v>
      </c>
      <c r="Z233" s="27">
        <v>2.2538519999999999E-2</v>
      </c>
      <c r="AA233" s="27">
        <v>2.226382E-2</v>
      </c>
      <c r="AB233" s="27">
        <v>2.1989119999999997E-2</v>
      </c>
      <c r="AC233" s="27">
        <v>2.1714419999999998E-2</v>
      </c>
      <c r="AD233" s="27">
        <v>2.1439719999999995E-2</v>
      </c>
      <c r="AE233" s="27">
        <v>2.116502E-2</v>
      </c>
    </row>
    <row r="234" spans="1:31" x14ac:dyDescent="0.2">
      <c r="A234" s="80" t="s">
        <v>458</v>
      </c>
      <c r="B234" s="4" t="s">
        <v>429</v>
      </c>
      <c r="C234" s="27">
        <v>2.0292906976744181E-5</v>
      </c>
      <c r="D234" s="27">
        <v>1.9965348837209298E-5</v>
      </c>
      <c r="E234" s="27">
        <v>1.9637790697674414E-5</v>
      </c>
      <c r="F234" s="27">
        <v>1.9310232558139531E-5</v>
      </c>
      <c r="G234" s="27">
        <v>1.8982674418604647E-5</v>
      </c>
      <c r="H234" s="27">
        <v>1.8655116279069764E-5</v>
      </c>
      <c r="I234" s="27">
        <v>1.8327558139534881E-5</v>
      </c>
      <c r="J234" s="27">
        <v>1.8E-5</v>
      </c>
      <c r="K234" s="27">
        <v>2.1150000000000002E-5</v>
      </c>
      <c r="L234" s="27">
        <v>2.4300000000000001E-5</v>
      </c>
      <c r="M234" s="27">
        <v>2.7449999999999996E-5</v>
      </c>
      <c r="N234" s="27">
        <v>3.0599999999999998E-5</v>
      </c>
      <c r="O234" s="27">
        <v>3.375E-5</v>
      </c>
      <c r="P234" s="27">
        <v>3.6899999999999996E-5</v>
      </c>
      <c r="Q234" s="27">
        <v>4.0050000000000004E-5</v>
      </c>
      <c r="R234" s="27">
        <v>4.32E-5</v>
      </c>
      <c r="S234" s="27">
        <v>4.6350000000000002E-5</v>
      </c>
      <c r="T234" s="27">
        <v>4.9499999999999997E-5</v>
      </c>
      <c r="U234" s="27">
        <v>5.2649999999999999E-5</v>
      </c>
      <c r="V234" s="27">
        <v>5.5800000000000001E-5</v>
      </c>
      <c r="W234" s="27">
        <v>5.8950000000000003E-5</v>
      </c>
      <c r="X234" s="27">
        <v>6.2100000000000005E-5</v>
      </c>
      <c r="Y234" s="27">
        <v>6.525E-5</v>
      </c>
      <c r="Z234" s="27">
        <v>6.8400000000000009E-5</v>
      </c>
      <c r="AA234" s="27">
        <v>7.1549999999999991E-5</v>
      </c>
      <c r="AB234" s="27">
        <v>7.47E-5</v>
      </c>
      <c r="AC234" s="27">
        <v>7.7850000000000008E-5</v>
      </c>
      <c r="AD234" s="27">
        <v>8.099999999999999E-5</v>
      </c>
      <c r="AE234" s="27">
        <v>8.4149999999999999E-5</v>
      </c>
    </row>
    <row r="235" spans="1:31" x14ac:dyDescent="0.2">
      <c r="A235" s="80" t="s">
        <v>459</v>
      </c>
      <c r="B235" s="4" t="s">
        <v>431</v>
      </c>
      <c r="C235" s="27">
        <v>6.2518400389451117E-3</v>
      </c>
      <c r="D235" s="27">
        <v>6.3447371762386674E-3</v>
      </c>
      <c r="E235" s="27">
        <v>6.4376343135322239E-3</v>
      </c>
      <c r="F235" s="27">
        <v>6.5305314508257786E-3</v>
      </c>
      <c r="G235" s="27">
        <v>6.6234285881193334E-3</v>
      </c>
      <c r="H235" s="27">
        <v>6.716325725412889E-3</v>
      </c>
      <c r="I235" s="27">
        <v>6.8092228627064447E-3</v>
      </c>
      <c r="J235" s="27">
        <v>6.9021199999999994E-3</v>
      </c>
      <c r="K235" s="27">
        <v>6.8104899999999998E-3</v>
      </c>
      <c r="L235" s="27">
        <v>6.7188600000000001E-3</v>
      </c>
      <c r="M235" s="27">
        <v>6.6272300000000004E-3</v>
      </c>
      <c r="N235" s="27">
        <v>6.5355999999999999E-3</v>
      </c>
      <c r="O235" s="27">
        <v>6.4439700000000003E-3</v>
      </c>
      <c r="P235" s="27">
        <v>6.3523399999999997E-3</v>
      </c>
      <c r="Q235" s="27">
        <v>6.2607100000000001E-3</v>
      </c>
      <c r="R235" s="27">
        <v>6.1690799999999995E-3</v>
      </c>
      <c r="S235" s="27">
        <v>6.0774499999999999E-3</v>
      </c>
      <c r="T235" s="27">
        <v>5.9858199999999993E-3</v>
      </c>
      <c r="U235" s="27">
        <v>5.73862744448314E-3</v>
      </c>
      <c r="V235" s="27">
        <v>5.4914348889662816E-3</v>
      </c>
      <c r="W235" s="27">
        <v>5.2442423334494231E-3</v>
      </c>
      <c r="X235" s="27">
        <v>5.2584742788521939E-3</v>
      </c>
      <c r="Y235" s="27">
        <v>5.2521617224235827E-3</v>
      </c>
      <c r="Z235" s="27">
        <v>5.5218800425584609E-3</v>
      </c>
      <c r="AA235" s="27">
        <v>5.3260760195158428E-3</v>
      </c>
      <c r="AB235" s="27">
        <v>5.7290466671727595E-3</v>
      </c>
      <c r="AC235" s="27">
        <v>6.1320173148296771E-3</v>
      </c>
      <c r="AD235" s="27">
        <v>6.5349879624865947E-3</v>
      </c>
      <c r="AE235" s="27">
        <v>6.9379586101435122E-3</v>
      </c>
    </row>
    <row r="236" spans="1:31" x14ac:dyDescent="0.2">
      <c r="A236" s="80" t="s">
        <v>460</v>
      </c>
      <c r="B236" s="4" t="s">
        <v>433</v>
      </c>
      <c r="C236" s="27">
        <v>5.6534399999999996E-4</v>
      </c>
      <c r="D236" s="27">
        <v>6.0883199999999991E-4</v>
      </c>
      <c r="E236" s="27">
        <v>6.5231999999999985E-4</v>
      </c>
      <c r="F236" s="27">
        <v>6.958079999999998E-4</v>
      </c>
      <c r="G236" s="27">
        <v>7.3929599999999986E-4</v>
      </c>
      <c r="H236" s="27">
        <v>7.8278399999999991E-4</v>
      </c>
      <c r="I236" s="27">
        <v>8.2627199999999997E-4</v>
      </c>
      <c r="J236" s="27">
        <v>8.6975999999999991E-4</v>
      </c>
      <c r="K236" s="27">
        <v>9.7900799999999996E-4</v>
      </c>
      <c r="L236" s="27">
        <v>1.0882559999999999E-3</v>
      </c>
      <c r="M236" s="27">
        <v>1.1975039999999998E-3</v>
      </c>
      <c r="N236" s="27">
        <v>1.3067519999999996E-3</v>
      </c>
      <c r="O236" s="27">
        <v>1.4159999999999997E-3</v>
      </c>
      <c r="P236" s="27">
        <v>1.5252479999999994E-3</v>
      </c>
      <c r="Q236" s="27">
        <v>1.6344959999999998E-3</v>
      </c>
      <c r="R236" s="27">
        <v>1.7437439999999998E-3</v>
      </c>
      <c r="S236" s="27">
        <v>1.8529919999999997E-3</v>
      </c>
      <c r="T236" s="27">
        <v>1.9622400000000001E-3</v>
      </c>
      <c r="U236" s="27">
        <v>2.0714880000000002E-3</v>
      </c>
      <c r="V236" s="27">
        <v>2.1807360000000004E-3</v>
      </c>
      <c r="W236" s="27">
        <v>2.2899840000000001E-3</v>
      </c>
      <c r="X236" s="27">
        <v>2.3992320000000003E-3</v>
      </c>
      <c r="Y236" s="27">
        <v>2.5084800000000009E-3</v>
      </c>
      <c r="Z236" s="27">
        <v>2.617728000000001E-3</v>
      </c>
      <c r="AA236" s="27">
        <v>2.7269760000000007E-3</v>
      </c>
      <c r="AB236" s="27">
        <v>2.8362240000000009E-3</v>
      </c>
      <c r="AC236" s="27">
        <v>2.9454720000000015E-3</v>
      </c>
      <c r="AD236" s="27">
        <v>3.0547200000000017E-3</v>
      </c>
      <c r="AE236" s="27">
        <v>3.1639680000000014E-3</v>
      </c>
    </row>
    <row r="237" spans="1:31" x14ac:dyDescent="0.2">
      <c r="A237" s="80" t="s">
        <v>461</v>
      </c>
      <c r="B237" s="4" t="s">
        <v>184</v>
      </c>
      <c r="C237" s="21">
        <f t="shared" ref="C237" si="94">+C238+C239</f>
        <v>1.2283699999999999E-4</v>
      </c>
      <c r="D237" s="21">
        <f t="shared" ref="D237:AE237" si="95">+D238+D239</f>
        <v>1.3228600000000001E-4</v>
      </c>
      <c r="E237" s="21">
        <f t="shared" si="95"/>
        <v>1.4173500000000001E-4</v>
      </c>
      <c r="F237" s="21">
        <f t="shared" si="95"/>
        <v>1.5118399999999998E-4</v>
      </c>
      <c r="G237" s="21">
        <f t="shared" si="95"/>
        <v>1.6063300000000001E-4</v>
      </c>
      <c r="H237" s="21">
        <f t="shared" si="95"/>
        <v>1.7008199999999998E-4</v>
      </c>
      <c r="I237" s="21">
        <f t="shared" si="95"/>
        <v>1.7953099999999997E-4</v>
      </c>
      <c r="J237" s="21">
        <f t="shared" si="95"/>
        <v>1.8897999999999997E-4</v>
      </c>
      <c r="K237" s="21">
        <f t="shared" si="95"/>
        <v>2.6294600000000001E-4</v>
      </c>
      <c r="L237" s="21">
        <f t="shared" si="95"/>
        <v>3.3691199999999998E-4</v>
      </c>
      <c r="M237" s="21">
        <f t="shared" si="95"/>
        <v>4.1087799999999994E-4</v>
      </c>
      <c r="N237" s="21">
        <f t="shared" si="95"/>
        <v>4.8484399999999995E-4</v>
      </c>
      <c r="O237" s="21">
        <f t="shared" si="95"/>
        <v>5.5880999999999997E-4</v>
      </c>
      <c r="P237" s="21">
        <f t="shared" si="95"/>
        <v>6.3277599999999993E-4</v>
      </c>
      <c r="Q237" s="21">
        <f t="shared" si="95"/>
        <v>7.06742E-4</v>
      </c>
      <c r="R237" s="21">
        <f t="shared" si="95"/>
        <v>7.8070799999999997E-4</v>
      </c>
      <c r="S237" s="21">
        <f t="shared" si="95"/>
        <v>8.5467400000000015E-4</v>
      </c>
      <c r="T237" s="21">
        <f t="shared" si="95"/>
        <v>9.2864E-4</v>
      </c>
      <c r="U237" s="21">
        <f t="shared" si="95"/>
        <v>8.4539499999999998E-4</v>
      </c>
      <c r="V237" s="21">
        <f t="shared" si="95"/>
        <v>7.6214999999999996E-4</v>
      </c>
      <c r="W237" s="21">
        <f t="shared" si="95"/>
        <v>6.7890499999999994E-4</v>
      </c>
      <c r="X237" s="21">
        <f t="shared" si="95"/>
        <v>5.9566000000000003E-4</v>
      </c>
      <c r="Y237" s="21">
        <f t="shared" si="95"/>
        <v>5.1241500000000001E-4</v>
      </c>
      <c r="Z237" s="21">
        <f t="shared" si="95"/>
        <v>4.2916999999999999E-4</v>
      </c>
      <c r="AA237" s="21">
        <f t="shared" si="95"/>
        <v>3.4592500000000002E-4</v>
      </c>
      <c r="AB237" s="21">
        <f t="shared" si="95"/>
        <v>2.6268E-4</v>
      </c>
      <c r="AC237" s="21">
        <f t="shared" si="95"/>
        <v>2.7455999999999997E-4</v>
      </c>
      <c r="AD237" s="21">
        <f t="shared" si="95"/>
        <v>2.8644E-4</v>
      </c>
      <c r="AE237" s="21">
        <f t="shared" si="95"/>
        <v>2.9831999999999998E-4</v>
      </c>
    </row>
    <row r="238" spans="1:31" x14ac:dyDescent="0.2">
      <c r="A238" s="80" t="s">
        <v>462</v>
      </c>
      <c r="B238" s="4" t="s">
        <v>436</v>
      </c>
      <c r="C238" s="27">
        <v>1.2283699999999999E-4</v>
      </c>
      <c r="D238" s="27">
        <v>1.3228600000000001E-4</v>
      </c>
      <c r="E238" s="27">
        <v>1.4173500000000001E-4</v>
      </c>
      <c r="F238" s="27">
        <v>1.5118399999999998E-4</v>
      </c>
      <c r="G238" s="27">
        <v>1.6063300000000001E-4</v>
      </c>
      <c r="H238" s="27">
        <v>1.7008199999999998E-4</v>
      </c>
      <c r="I238" s="27">
        <v>1.7953099999999997E-4</v>
      </c>
      <c r="J238" s="27">
        <v>1.8897999999999997E-4</v>
      </c>
      <c r="K238" s="27">
        <v>1.8684600000000001E-4</v>
      </c>
      <c r="L238" s="27">
        <v>1.8471199999999999E-4</v>
      </c>
      <c r="M238" s="27">
        <v>1.8257799999999997E-4</v>
      </c>
      <c r="N238" s="27">
        <v>1.8044399999999998E-4</v>
      </c>
      <c r="O238" s="27">
        <v>1.7830999999999999E-4</v>
      </c>
      <c r="P238" s="27">
        <v>1.7617599999999997E-4</v>
      </c>
      <c r="Q238" s="27">
        <v>1.7404199999999996E-4</v>
      </c>
      <c r="R238" s="27">
        <v>1.7190799999999997E-4</v>
      </c>
      <c r="S238" s="27">
        <v>1.69774E-4</v>
      </c>
      <c r="T238" s="27">
        <v>1.6764000000000001E-4</v>
      </c>
      <c r="U238" s="27">
        <v>1.7951999999999999E-4</v>
      </c>
      <c r="V238" s="27">
        <v>1.9139999999999999E-4</v>
      </c>
      <c r="W238" s="27">
        <v>2.0327999999999999E-4</v>
      </c>
      <c r="X238" s="27">
        <v>2.1515999999999999E-4</v>
      </c>
      <c r="Y238" s="27">
        <v>2.2703999999999999E-4</v>
      </c>
      <c r="Z238" s="27">
        <v>2.3891999999999997E-4</v>
      </c>
      <c r="AA238" s="27">
        <v>2.5080000000000002E-4</v>
      </c>
      <c r="AB238" s="27">
        <v>2.6268E-4</v>
      </c>
      <c r="AC238" s="27">
        <v>2.7455999999999997E-4</v>
      </c>
      <c r="AD238" s="27">
        <v>2.8644E-4</v>
      </c>
      <c r="AE238" s="27">
        <v>2.9831999999999998E-4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7.6100000000000007E-5</v>
      </c>
      <c r="L239" s="27">
        <v>1.5219999999999999E-4</v>
      </c>
      <c r="M239" s="27">
        <v>2.2829999999999997E-4</v>
      </c>
      <c r="N239" s="27">
        <v>3.0439999999999997E-4</v>
      </c>
      <c r="O239" s="27">
        <v>3.8049999999999998E-4</v>
      </c>
      <c r="P239" s="27">
        <v>4.5659999999999999E-4</v>
      </c>
      <c r="Q239" s="27">
        <v>5.3269999999999999E-4</v>
      </c>
      <c r="R239" s="27">
        <v>6.0880000000000005E-4</v>
      </c>
      <c r="S239" s="27">
        <v>6.8490000000000011E-4</v>
      </c>
      <c r="T239" s="27">
        <v>7.6099999999999996E-4</v>
      </c>
      <c r="U239" s="27">
        <v>6.6587500000000002E-4</v>
      </c>
      <c r="V239" s="27">
        <v>5.7074999999999997E-4</v>
      </c>
      <c r="W239" s="27">
        <v>4.7562499999999997E-4</v>
      </c>
      <c r="X239" s="27">
        <v>3.8049999999999998E-4</v>
      </c>
      <c r="Y239" s="27">
        <v>2.8537499999999998E-4</v>
      </c>
      <c r="Z239" s="27">
        <v>1.9024999999999999E-4</v>
      </c>
      <c r="AA239" s="27">
        <v>9.5124999999999995E-5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 t="shared" ref="C240" si="96">+C241+C242+C243+C244</f>
        <v>0</v>
      </c>
      <c r="D240" s="21">
        <f t="shared" ref="D240:AE240" si="97">+D241+D242+D243+D244</f>
        <v>0</v>
      </c>
      <c r="E240" s="21">
        <f t="shared" si="97"/>
        <v>0</v>
      </c>
      <c r="F240" s="21">
        <f t="shared" si="97"/>
        <v>0</v>
      </c>
      <c r="G240" s="21">
        <f t="shared" si="97"/>
        <v>0</v>
      </c>
      <c r="H240" s="21">
        <f t="shared" si="97"/>
        <v>0</v>
      </c>
      <c r="I240" s="21">
        <f t="shared" si="97"/>
        <v>0</v>
      </c>
      <c r="J240" s="21">
        <f t="shared" si="97"/>
        <v>0</v>
      </c>
      <c r="K240" s="21">
        <f t="shared" si="97"/>
        <v>0</v>
      </c>
      <c r="L240" s="21">
        <f t="shared" si="97"/>
        <v>0</v>
      </c>
      <c r="M240" s="21">
        <f t="shared" si="97"/>
        <v>0</v>
      </c>
      <c r="N240" s="21">
        <f t="shared" si="97"/>
        <v>0</v>
      </c>
      <c r="O240" s="21">
        <f t="shared" si="97"/>
        <v>0</v>
      </c>
      <c r="P240" s="21">
        <f t="shared" si="97"/>
        <v>0</v>
      </c>
      <c r="Q240" s="21">
        <f t="shared" si="97"/>
        <v>0</v>
      </c>
      <c r="R240" s="21">
        <f t="shared" si="97"/>
        <v>0</v>
      </c>
      <c r="S240" s="21">
        <f t="shared" si="97"/>
        <v>0</v>
      </c>
      <c r="T240" s="21">
        <f t="shared" si="97"/>
        <v>0</v>
      </c>
      <c r="U240" s="21">
        <f t="shared" si="97"/>
        <v>0</v>
      </c>
      <c r="V240" s="21">
        <f t="shared" si="97"/>
        <v>0</v>
      </c>
      <c r="W240" s="21">
        <f t="shared" si="97"/>
        <v>0</v>
      </c>
      <c r="X240" s="21">
        <f t="shared" si="97"/>
        <v>0</v>
      </c>
      <c r="Y240" s="21">
        <f t="shared" si="97"/>
        <v>0</v>
      </c>
      <c r="Z240" s="21">
        <f t="shared" si="97"/>
        <v>0</v>
      </c>
      <c r="AA240" s="21">
        <f t="shared" si="97"/>
        <v>0</v>
      </c>
      <c r="AB240" s="21">
        <f t="shared" si="97"/>
        <v>0</v>
      </c>
      <c r="AC240" s="21">
        <f t="shared" si="97"/>
        <v>0</v>
      </c>
      <c r="AD240" s="21">
        <f t="shared" si="97"/>
        <v>0</v>
      </c>
      <c r="AE240" s="21">
        <f t="shared" si="97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98">+C245+C246+C247+C248+C249+C250+C251</f>
        <v>0</v>
      </c>
      <c r="D244" s="21">
        <f t="shared" ref="D244:AE244" si="99">+D245+D246+D247+D248+D249+D250+D251</f>
        <v>0</v>
      </c>
      <c r="E244" s="21">
        <f t="shared" si="99"/>
        <v>0</v>
      </c>
      <c r="F244" s="21">
        <f t="shared" si="99"/>
        <v>0</v>
      </c>
      <c r="G244" s="21">
        <f t="shared" si="99"/>
        <v>0</v>
      </c>
      <c r="H244" s="21">
        <f t="shared" si="99"/>
        <v>0</v>
      </c>
      <c r="I244" s="21">
        <f t="shared" si="99"/>
        <v>0</v>
      </c>
      <c r="J244" s="21">
        <f t="shared" si="99"/>
        <v>0</v>
      </c>
      <c r="K244" s="21">
        <f t="shared" si="99"/>
        <v>0</v>
      </c>
      <c r="L244" s="21">
        <f t="shared" si="99"/>
        <v>0</v>
      </c>
      <c r="M244" s="21">
        <f t="shared" si="99"/>
        <v>0</v>
      </c>
      <c r="N244" s="21">
        <f t="shared" si="99"/>
        <v>0</v>
      </c>
      <c r="O244" s="21">
        <f t="shared" si="99"/>
        <v>0</v>
      </c>
      <c r="P244" s="21">
        <f t="shared" si="99"/>
        <v>0</v>
      </c>
      <c r="Q244" s="21">
        <f t="shared" si="99"/>
        <v>0</v>
      </c>
      <c r="R244" s="21">
        <f t="shared" si="99"/>
        <v>0</v>
      </c>
      <c r="S244" s="21">
        <f t="shared" si="99"/>
        <v>0</v>
      </c>
      <c r="T244" s="21">
        <f t="shared" si="99"/>
        <v>0</v>
      </c>
      <c r="U244" s="21">
        <f t="shared" si="99"/>
        <v>0</v>
      </c>
      <c r="V244" s="21">
        <f t="shared" si="99"/>
        <v>0</v>
      </c>
      <c r="W244" s="21">
        <f t="shared" si="99"/>
        <v>0</v>
      </c>
      <c r="X244" s="21">
        <f t="shared" si="99"/>
        <v>0</v>
      </c>
      <c r="Y244" s="21">
        <f t="shared" si="99"/>
        <v>0</v>
      </c>
      <c r="Z244" s="21">
        <f t="shared" si="99"/>
        <v>0</v>
      </c>
      <c r="AA244" s="21">
        <f t="shared" si="99"/>
        <v>0</v>
      </c>
      <c r="AB244" s="21">
        <f t="shared" si="99"/>
        <v>0</v>
      </c>
      <c r="AC244" s="21">
        <f t="shared" si="99"/>
        <v>0</v>
      </c>
      <c r="AD244" s="21">
        <f t="shared" si="99"/>
        <v>0</v>
      </c>
      <c r="AE244" s="21">
        <f t="shared" si="99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0">+C253+C254++C255+C256</f>
        <v>0</v>
      </c>
      <c r="D252" s="21">
        <f t="shared" ref="D252:AE252" si="101">+D253+D254++D255+D256</f>
        <v>0</v>
      </c>
      <c r="E252" s="21">
        <f t="shared" si="101"/>
        <v>0</v>
      </c>
      <c r="F252" s="21">
        <f t="shared" si="101"/>
        <v>0</v>
      </c>
      <c r="G252" s="21">
        <f t="shared" si="101"/>
        <v>0</v>
      </c>
      <c r="H252" s="21">
        <f t="shared" si="101"/>
        <v>0</v>
      </c>
      <c r="I252" s="21">
        <f t="shared" si="101"/>
        <v>0</v>
      </c>
      <c r="J252" s="21">
        <f t="shared" si="101"/>
        <v>0</v>
      </c>
      <c r="K252" s="21">
        <f t="shared" si="101"/>
        <v>0</v>
      </c>
      <c r="L252" s="21">
        <f t="shared" si="101"/>
        <v>0</v>
      </c>
      <c r="M252" s="21">
        <f t="shared" si="101"/>
        <v>0</v>
      </c>
      <c r="N252" s="21">
        <f t="shared" si="101"/>
        <v>0</v>
      </c>
      <c r="O252" s="21">
        <f t="shared" si="101"/>
        <v>0</v>
      </c>
      <c r="P252" s="21">
        <f t="shared" si="101"/>
        <v>0</v>
      </c>
      <c r="Q252" s="21">
        <f t="shared" si="101"/>
        <v>0</v>
      </c>
      <c r="R252" s="21">
        <f t="shared" si="101"/>
        <v>0</v>
      </c>
      <c r="S252" s="21">
        <f t="shared" si="101"/>
        <v>0</v>
      </c>
      <c r="T252" s="21">
        <f t="shared" si="101"/>
        <v>0</v>
      </c>
      <c r="U252" s="21">
        <f t="shared" si="101"/>
        <v>0</v>
      </c>
      <c r="V252" s="21">
        <f t="shared" si="101"/>
        <v>0</v>
      </c>
      <c r="W252" s="21">
        <f t="shared" si="101"/>
        <v>0</v>
      </c>
      <c r="X252" s="21">
        <f t="shared" si="101"/>
        <v>0</v>
      </c>
      <c r="Y252" s="21">
        <f t="shared" si="101"/>
        <v>0</v>
      </c>
      <c r="Z252" s="21">
        <f t="shared" si="101"/>
        <v>0</v>
      </c>
      <c r="AA252" s="21">
        <f t="shared" si="101"/>
        <v>0</v>
      </c>
      <c r="AB252" s="21">
        <f t="shared" si="101"/>
        <v>0</v>
      </c>
      <c r="AC252" s="21">
        <f t="shared" si="101"/>
        <v>0</v>
      </c>
      <c r="AD252" s="21">
        <f t="shared" si="101"/>
        <v>0</v>
      </c>
      <c r="AE252" s="21">
        <f t="shared" si="101"/>
        <v>0</v>
      </c>
    </row>
    <row r="253" spans="1:31" x14ac:dyDescent="0.2">
      <c r="A253" s="80" t="s">
        <v>479</v>
      </c>
      <c r="B253" s="4" t="s">
        <v>480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2">+C258+C269</f>
        <v>0</v>
      </c>
      <c r="D257" s="21">
        <f t="shared" ref="D257:AE257" si="103">+D258+D269</f>
        <v>0</v>
      </c>
      <c r="E257" s="21">
        <f t="shared" si="103"/>
        <v>0</v>
      </c>
      <c r="F257" s="21">
        <f t="shared" si="103"/>
        <v>0</v>
      </c>
      <c r="G257" s="21">
        <f t="shared" si="103"/>
        <v>0</v>
      </c>
      <c r="H257" s="21">
        <f t="shared" si="103"/>
        <v>0</v>
      </c>
      <c r="I257" s="21">
        <f t="shared" si="103"/>
        <v>0</v>
      </c>
      <c r="J257" s="21">
        <f t="shared" si="103"/>
        <v>0</v>
      </c>
      <c r="K257" s="21">
        <f t="shared" si="103"/>
        <v>0</v>
      </c>
      <c r="L257" s="21">
        <f t="shared" si="103"/>
        <v>0</v>
      </c>
      <c r="M257" s="21">
        <f t="shared" si="103"/>
        <v>0</v>
      </c>
      <c r="N257" s="21">
        <f t="shared" si="103"/>
        <v>0</v>
      </c>
      <c r="O257" s="21">
        <f t="shared" si="103"/>
        <v>0</v>
      </c>
      <c r="P257" s="21">
        <f t="shared" si="103"/>
        <v>0</v>
      </c>
      <c r="Q257" s="21">
        <f t="shared" si="103"/>
        <v>0</v>
      </c>
      <c r="R257" s="21">
        <f t="shared" si="103"/>
        <v>0</v>
      </c>
      <c r="S257" s="21">
        <f t="shared" si="103"/>
        <v>0</v>
      </c>
      <c r="T257" s="21">
        <f t="shared" si="103"/>
        <v>0</v>
      </c>
      <c r="U257" s="21">
        <f t="shared" si="103"/>
        <v>0</v>
      </c>
      <c r="V257" s="21">
        <f t="shared" si="103"/>
        <v>0</v>
      </c>
      <c r="W257" s="21">
        <f t="shared" si="103"/>
        <v>0</v>
      </c>
      <c r="X257" s="21">
        <f t="shared" si="103"/>
        <v>0</v>
      </c>
      <c r="Y257" s="21">
        <f t="shared" si="103"/>
        <v>0</v>
      </c>
      <c r="Z257" s="21">
        <f t="shared" si="103"/>
        <v>0</v>
      </c>
      <c r="AA257" s="21">
        <f t="shared" si="103"/>
        <v>0</v>
      </c>
      <c r="AB257" s="21">
        <f t="shared" si="103"/>
        <v>0</v>
      </c>
      <c r="AC257" s="21">
        <f t="shared" si="103"/>
        <v>0</v>
      </c>
      <c r="AD257" s="21">
        <f t="shared" si="103"/>
        <v>0</v>
      </c>
      <c r="AE257" s="21">
        <f t="shared" si="103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4">+C259+C260+C264+C265+C266+C267+C268</f>
        <v>0</v>
      </c>
      <c r="D258" s="21">
        <f t="shared" ref="D258:AE258" si="105">+D259+D260+D264+D265+D266+D267+D268</f>
        <v>0</v>
      </c>
      <c r="E258" s="21">
        <f t="shared" si="105"/>
        <v>0</v>
      </c>
      <c r="F258" s="21">
        <f t="shared" si="105"/>
        <v>0</v>
      </c>
      <c r="G258" s="21">
        <f t="shared" si="105"/>
        <v>0</v>
      </c>
      <c r="H258" s="21">
        <f t="shared" si="105"/>
        <v>0</v>
      </c>
      <c r="I258" s="21">
        <f t="shared" si="105"/>
        <v>0</v>
      </c>
      <c r="J258" s="21">
        <f t="shared" si="105"/>
        <v>0</v>
      </c>
      <c r="K258" s="21">
        <f t="shared" si="105"/>
        <v>0</v>
      </c>
      <c r="L258" s="21">
        <f t="shared" si="105"/>
        <v>0</v>
      </c>
      <c r="M258" s="21">
        <f t="shared" si="105"/>
        <v>0</v>
      </c>
      <c r="N258" s="21">
        <f t="shared" si="105"/>
        <v>0</v>
      </c>
      <c r="O258" s="21">
        <f t="shared" si="105"/>
        <v>0</v>
      </c>
      <c r="P258" s="21">
        <f t="shared" si="105"/>
        <v>0</v>
      </c>
      <c r="Q258" s="21">
        <f t="shared" si="105"/>
        <v>0</v>
      </c>
      <c r="R258" s="21">
        <f t="shared" si="105"/>
        <v>0</v>
      </c>
      <c r="S258" s="21">
        <f t="shared" si="105"/>
        <v>0</v>
      </c>
      <c r="T258" s="21">
        <f t="shared" si="105"/>
        <v>0</v>
      </c>
      <c r="U258" s="21">
        <f t="shared" si="105"/>
        <v>0</v>
      </c>
      <c r="V258" s="21">
        <f t="shared" si="105"/>
        <v>0</v>
      </c>
      <c r="W258" s="21">
        <f t="shared" si="105"/>
        <v>0</v>
      </c>
      <c r="X258" s="21">
        <f t="shared" si="105"/>
        <v>0</v>
      </c>
      <c r="Y258" s="21">
        <f t="shared" si="105"/>
        <v>0</v>
      </c>
      <c r="Z258" s="21">
        <f t="shared" si="105"/>
        <v>0</v>
      </c>
      <c r="AA258" s="21">
        <f t="shared" si="105"/>
        <v>0</v>
      </c>
      <c r="AB258" s="21">
        <f t="shared" si="105"/>
        <v>0</v>
      </c>
      <c r="AC258" s="21">
        <f t="shared" si="105"/>
        <v>0</v>
      </c>
      <c r="AD258" s="21">
        <f t="shared" si="105"/>
        <v>0</v>
      </c>
      <c r="AE258" s="21">
        <f t="shared" si="10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6">+C261+C262+C263</f>
        <v>0</v>
      </c>
      <c r="D260" s="21">
        <f t="shared" ref="D260:AE260" si="107">+D261+D262+D263</f>
        <v>0</v>
      </c>
      <c r="E260" s="21">
        <f t="shared" si="107"/>
        <v>0</v>
      </c>
      <c r="F260" s="21">
        <f t="shared" si="107"/>
        <v>0</v>
      </c>
      <c r="G260" s="21">
        <f t="shared" si="107"/>
        <v>0</v>
      </c>
      <c r="H260" s="21">
        <f t="shared" si="107"/>
        <v>0</v>
      </c>
      <c r="I260" s="21">
        <f t="shared" si="107"/>
        <v>0</v>
      </c>
      <c r="J260" s="21">
        <f t="shared" si="107"/>
        <v>0</v>
      </c>
      <c r="K260" s="21">
        <f t="shared" si="107"/>
        <v>0</v>
      </c>
      <c r="L260" s="21">
        <f t="shared" si="107"/>
        <v>0</v>
      </c>
      <c r="M260" s="21">
        <f t="shared" si="107"/>
        <v>0</v>
      </c>
      <c r="N260" s="21">
        <f t="shared" si="107"/>
        <v>0</v>
      </c>
      <c r="O260" s="21">
        <f t="shared" si="107"/>
        <v>0</v>
      </c>
      <c r="P260" s="21">
        <f t="shared" si="107"/>
        <v>0</v>
      </c>
      <c r="Q260" s="21">
        <f t="shared" si="107"/>
        <v>0</v>
      </c>
      <c r="R260" s="21">
        <f t="shared" si="107"/>
        <v>0</v>
      </c>
      <c r="S260" s="21">
        <f t="shared" si="107"/>
        <v>0</v>
      </c>
      <c r="T260" s="21">
        <f t="shared" si="107"/>
        <v>0</v>
      </c>
      <c r="U260" s="21">
        <f t="shared" si="107"/>
        <v>0</v>
      </c>
      <c r="V260" s="21">
        <f t="shared" si="107"/>
        <v>0</v>
      </c>
      <c r="W260" s="21">
        <f t="shared" si="107"/>
        <v>0</v>
      </c>
      <c r="X260" s="21">
        <f t="shared" si="107"/>
        <v>0</v>
      </c>
      <c r="Y260" s="21">
        <f t="shared" si="107"/>
        <v>0</v>
      </c>
      <c r="Z260" s="21">
        <f t="shared" si="107"/>
        <v>0</v>
      </c>
      <c r="AA260" s="21">
        <f t="shared" si="107"/>
        <v>0</v>
      </c>
      <c r="AB260" s="21">
        <f t="shared" si="107"/>
        <v>0</v>
      </c>
      <c r="AC260" s="21">
        <f t="shared" si="107"/>
        <v>0</v>
      </c>
      <c r="AD260" s="21">
        <f t="shared" si="107"/>
        <v>0</v>
      </c>
      <c r="AE260" s="21">
        <f t="shared" si="107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08">+C270+C277</f>
        <v>0</v>
      </c>
      <c r="D269" s="21">
        <f t="shared" ref="D269:AE269" si="109">+D270+D277</f>
        <v>0</v>
      </c>
      <c r="E269" s="21">
        <f t="shared" si="109"/>
        <v>0</v>
      </c>
      <c r="F269" s="21">
        <f t="shared" si="109"/>
        <v>0</v>
      </c>
      <c r="G269" s="21">
        <f t="shared" si="109"/>
        <v>0</v>
      </c>
      <c r="H269" s="21">
        <f t="shared" si="109"/>
        <v>0</v>
      </c>
      <c r="I269" s="21">
        <f t="shared" si="109"/>
        <v>0</v>
      </c>
      <c r="J269" s="21">
        <f t="shared" si="109"/>
        <v>0</v>
      </c>
      <c r="K269" s="21">
        <f t="shared" si="109"/>
        <v>0</v>
      </c>
      <c r="L269" s="21">
        <f t="shared" si="109"/>
        <v>0</v>
      </c>
      <c r="M269" s="21">
        <f t="shared" si="109"/>
        <v>0</v>
      </c>
      <c r="N269" s="21">
        <f t="shared" si="109"/>
        <v>0</v>
      </c>
      <c r="O269" s="21">
        <f t="shared" si="109"/>
        <v>0</v>
      </c>
      <c r="P269" s="21">
        <f t="shared" si="109"/>
        <v>0</v>
      </c>
      <c r="Q269" s="21">
        <f t="shared" si="109"/>
        <v>0</v>
      </c>
      <c r="R269" s="21">
        <f t="shared" si="109"/>
        <v>0</v>
      </c>
      <c r="S269" s="21">
        <f t="shared" si="109"/>
        <v>0</v>
      </c>
      <c r="T269" s="21">
        <f t="shared" si="109"/>
        <v>0</v>
      </c>
      <c r="U269" s="21">
        <f t="shared" si="109"/>
        <v>0</v>
      </c>
      <c r="V269" s="21">
        <f t="shared" si="109"/>
        <v>0</v>
      </c>
      <c r="W269" s="21">
        <f t="shared" si="109"/>
        <v>0</v>
      </c>
      <c r="X269" s="21">
        <f t="shared" si="109"/>
        <v>0</v>
      </c>
      <c r="Y269" s="21">
        <f t="shared" si="109"/>
        <v>0</v>
      </c>
      <c r="Z269" s="21">
        <f t="shared" si="109"/>
        <v>0</v>
      </c>
      <c r="AA269" s="21">
        <f t="shared" si="109"/>
        <v>0</v>
      </c>
      <c r="AB269" s="21">
        <f t="shared" si="109"/>
        <v>0</v>
      </c>
      <c r="AC269" s="21">
        <f t="shared" si="109"/>
        <v>0</v>
      </c>
      <c r="AD269" s="21">
        <f t="shared" si="109"/>
        <v>0</v>
      </c>
      <c r="AE269" s="21">
        <f t="shared" si="109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0">+C271+C272+C276</f>
        <v>0</v>
      </c>
      <c r="D270" s="21">
        <f t="shared" ref="D270:AE270" si="111">+D271+D272+D276</f>
        <v>0</v>
      </c>
      <c r="E270" s="21">
        <f t="shared" si="111"/>
        <v>0</v>
      </c>
      <c r="F270" s="21">
        <f t="shared" si="111"/>
        <v>0</v>
      </c>
      <c r="G270" s="21">
        <f t="shared" si="111"/>
        <v>0</v>
      </c>
      <c r="H270" s="21">
        <f t="shared" si="111"/>
        <v>0</v>
      </c>
      <c r="I270" s="21">
        <f t="shared" si="111"/>
        <v>0</v>
      </c>
      <c r="J270" s="21">
        <f t="shared" si="111"/>
        <v>0</v>
      </c>
      <c r="K270" s="21">
        <f t="shared" si="111"/>
        <v>0</v>
      </c>
      <c r="L270" s="21">
        <f t="shared" si="111"/>
        <v>0</v>
      </c>
      <c r="M270" s="21">
        <f t="shared" si="111"/>
        <v>0</v>
      </c>
      <c r="N270" s="21">
        <f t="shared" si="111"/>
        <v>0</v>
      </c>
      <c r="O270" s="21">
        <f t="shared" si="111"/>
        <v>0</v>
      </c>
      <c r="P270" s="21">
        <f t="shared" si="111"/>
        <v>0</v>
      </c>
      <c r="Q270" s="21">
        <f t="shared" si="111"/>
        <v>0</v>
      </c>
      <c r="R270" s="21">
        <f t="shared" si="111"/>
        <v>0</v>
      </c>
      <c r="S270" s="21">
        <f t="shared" si="111"/>
        <v>0</v>
      </c>
      <c r="T270" s="21">
        <f t="shared" si="111"/>
        <v>0</v>
      </c>
      <c r="U270" s="21">
        <f t="shared" si="111"/>
        <v>0</v>
      </c>
      <c r="V270" s="21">
        <f t="shared" si="111"/>
        <v>0</v>
      </c>
      <c r="W270" s="21">
        <f t="shared" si="111"/>
        <v>0</v>
      </c>
      <c r="X270" s="21">
        <f t="shared" si="111"/>
        <v>0</v>
      </c>
      <c r="Y270" s="21">
        <f t="shared" si="111"/>
        <v>0</v>
      </c>
      <c r="Z270" s="21">
        <f t="shared" si="111"/>
        <v>0</v>
      </c>
      <c r="AA270" s="21">
        <f t="shared" si="111"/>
        <v>0</v>
      </c>
      <c r="AB270" s="21">
        <f t="shared" si="111"/>
        <v>0</v>
      </c>
      <c r="AC270" s="21">
        <f t="shared" si="111"/>
        <v>0</v>
      </c>
      <c r="AD270" s="21">
        <f t="shared" si="111"/>
        <v>0</v>
      </c>
      <c r="AE270" s="21">
        <f t="shared" si="111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2">+C273+C274+C275</f>
        <v>0</v>
      </c>
      <c r="D272" s="21">
        <f t="shared" ref="D272:AE272" si="113">+D273+D274+D275</f>
        <v>0</v>
      </c>
      <c r="E272" s="21">
        <f t="shared" si="113"/>
        <v>0</v>
      </c>
      <c r="F272" s="21">
        <f t="shared" si="113"/>
        <v>0</v>
      </c>
      <c r="G272" s="21">
        <f t="shared" si="113"/>
        <v>0</v>
      </c>
      <c r="H272" s="21">
        <f t="shared" si="113"/>
        <v>0</v>
      </c>
      <c r="I272" s="21">
        <f t="shared" si="113"/>
        <v>0</v>
      </c>
      <c r="J272" s="21">
        <f t="shared" si="113"/>
        <v>0</v>
      </c>
      <c r="K272" s="21">
        <f t="shared" si="113"/>
        <v>0</v>
      </c>
      <c r="L272" s="21">
        <f t="shared" si="113"/>
        <v>0</v>
      </c>
      <c r="M272" s="21">
        <f t="shared" si="113"/>
        <v>0</v>
      </c>
      <c r="N272" s="21">
        <f t="shared" si="113"/>
        <v>0</v>
      </c>
      <c r="O272" s="21">
        <f t="shared" si="113"/>
        <v>0</v>
      </c>
      <c r="P272" s="21">
        <f t="shared" si="113"/>
        <v>0</v>
      </c>
      <c r="Q272" s="21">
        <f t="shared" si="113"/>
        <v>0</v>
      </c>
      <c r="R272" s="21">
        <f t="shared" si="113"/>
        <v>0</v>
      </c>
      <c r="S272" s="21">
        <f t="shared" si="113"/>
        <v>0</v>
      </c>
      <c r="T272" s="21">
        <f t="shared" si="113"/>
        <v>0</v>
      </c>
      <c r="U272" s="21">
        <f t="shared" si="113"/>
        <v>0</v>
      </c>
      <c r="V272" s="21">
        <f t="shared" si="113"/>
        <v>0</v>
      </c>
      <c r="W272" s="21">
        <f t="shared" si="113"/>
        <v>0</v>
      </c>
      <c r="X272" s="21">
        <f t="shared" si="113"/>
        <v>0</v>
      </c>
      <c r="Y272" s="21">
        <f t="shared" si="113"/>
        <v>0</v>
      </c>
      <c r="Z272" s="21">
        <f t="shared" si="113"/>
        <v>0</v>
      </c>
      <c r="AA272" s="21">
        <f t="shared" si="113"/>
        <v>0</v>
      </c>
      <c r="AB272" s="21">
        <f t="shared" si="113"/>
        <v>0</v>
      </c>
      <c r="AC272" s="21">
        <f t="shared" si="113"/>
        <v>0</v>
      </c>
      <c r="AD272" s="21">
        <f t="shared" si="113"/>
        <v>0</v>
      </c>
      <c r="AE272" s="21">
        <f t="shared" si="113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4">+C278+C279+C283+C284+C285</f>
        <v>0</v>
      </c>
      <c r="D277" s="21">
        <f t="shared" ref="D277:AE277" si="115">+D278+D279+D283+D284+D285</f>
        <v>0</v>
      </c>
      <c r="E277" s="21">
        <f t="shared" si="115"/>
        <v>0</v>
      </c>
      <c r="F277" s="21">
        <f t="shared" si="115"/>
        <v>0</v>
      </c>
      <c r="G277" s="21">
        <f t="shared" si="115"/>
        <v>0</v>
      </c>
      <c r="H277" s="21">
        <f t="shared" si="115"/>
        <v>0</v>
      </c>
      <c r="I277" s="21">
        <f t="shared" si="115"/>
        <v>0</v>
      </c>
      <c r="J277" s="21">
        <f t="shared" si="115"/>
        <v>0</v>
      </c>
      <c r="K277" s="21">
        <f t="shared" si="115"/>
        <v>0</v>
      </c>
      <c r="L277" s="21">
        <f t="shared" si="115"/>
        <v>0</v>
      </c>
      <c r="M277" s="21">
        <f t="shared" si="115"/>
        <v>0</v>
      </c>
      <c r="N277" s="21">
        <f t="shared" si="115"/>
        <v>0</v>
      </c>
      <c r="O277" s="21">
        <f t="shared" si="115"/>
        <v>0</v>
      </c>
      <c r="P277" s="21">
        <f t="shared" si="115"/>
        <v>0</v>
      </c>
      <c r="Q277" s="21">
        <f t="shared" si="115"/>
        <v>0</v>
      </c>
      <c r="R277" s="21">
        <f t="shared" si="115"/>
        <v>0</v>
      </c>
      <c r="S277" s="21">
        <f t="shared" si="115"/>
        <v>0</v>
      </c>
      <c r="T277" s="21">
        <f t="shared" si="115"/>
        <v>0</v>
      </c>
      <c r="U277" s="21">
        <f t="shared" si="115"/>
        <v>0</v>
      </c>
      <c r="V277" s="21">
        <f t="shared" si="115"/>
        <v>0</v>
      </c>
      <c r="W277" s="21">
        <f t="shared" si="115"/>
        <v>0</v>
      </c>
      <c r="X277" s="21">
        <f t="shared" si="115"/>
        <v>0</v>
      </c>
      <c r="Y277" s="21">
        <f t="shared" si="115"/>
        <v>0</v>
      </c>
      <c r="Z277" s="21">
        <f t="shared" si="115"/>
        <v>0</v>
      </c>
      <c r="AA277" s="21">
        <f t="shared" si="115"/>
        <v>0</v>
      </c>
      <c r="AB277" s="21">
        <f t="shared" si="115"/>
        <v>0</v>
      </c>
      <c r="AC277" s="21">
        <f t="shared" si="115"/>
        <v>0</v>
      </c>
      <c r="AD277" s="21">
        <f t="shared" si="115"/>
        <v>0</v>
      </c>
      <c r="AE277" s="21">
        <f t="shared" si="11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6">+C280+C281+C282</f>
        <v>0</v>
      </c>
      <c r="D279" s="21">
        <f t="shared" ref="D279:AE279" si="117">+D280+D281+D282</f>
        <v>0</v>
      </c>
      <c r="E279" s="21">
        <f t="shared" si="117"/>
        <v>0</v>
      </c>
      <c r="F279" s="21">
        <f t="shared" si="117"/>
        <v>0</v>
      </c>
      <c r="G279" s="21">
        <f t="shared" si="117"/>
        <v>0</v>
      </c>
      <c r="H279" s="21">
        <f t="shared" si="117"/>
        <v>0</v>
      </c>
      <c r="I279" s="21">
        <f t="shared" si="117"/>
        <v>0</v>
      </c>
      <c r="J279" s="21">
        <f t="shared" si="117"/>
        <v>0</v>
      </c>
      <c r="K279" s="21">
        <f t="shared" si="117"/>
        <v>0</v>
      </c>
      <c r="L279" s="21">
        <f t="shared" si="117"/>
        <v>0</v>
      </c>
      <c r="M279" s="21">
        <f t="shared" si="117"/>
        <v>0</v>
      </c>
      <c r="N279" s="21">
        <f t="shared" si="117"/>
        <v>0</v>
      </c>
      <c r="O279" s="21">
        <f t="shared" si="117"/>
        <v>0</v>
      </c>
      <c r="P279" s="21">
        <f t="shared" si="117"/>
        <v>0</v>
      </c>
      <c r="Q279" s="21">
        <f t="shared" si="117"/>
        <v>0</v>
      </c>
      <c r="R279" s="21">
        <f t="shared" si="117"/>
        <v>0</v>
      </c>
      <c r="S279" s="21">
        <f t="shared" si="117"/>
        <v>0</v>
      </c>
      <c r="T279" s="21">
        <f t="shared" si="117"/>
        <v>0</v>
      </c>
      <c r="U279" s="21">
        <f t="shared" si="117"/>
        <v>0</v>
      </c>
      <c r="V279" s="21">
        <f t="shared" si="117"/>
        <v>0</v>
      </c>
      <c r="W279" s="21">
        <f t="shared" si="117"/>
        <v>0</v>
      </c>
      <c r="X279" s="21">
        <f t="shared" si="117"/>
        <v>0</v>
      </c>
      <c r="Y279" s="21">
        <f t="shared" si="117"/>
        <v>0</v>
      </c>
      <c r="Z279" s="21">
        <f t="shared" si="117"/>
        <v>0</v>
      </c>
      <c r="AA279" s="21">
        <f t="shared" si="117"/>
        <v>0</v>
      </c>
      <c r="AB279" s="21">
        <f t="shared" si="117"/>
        <v>0</v>
      </c>
      <c r="AC279" s="21">
        <f t="shared" si="117"/>
        <v>0</v>
      </c>
      <c r="AD279" s="21">
        <f t="shared" si="117"/>
        <v>0</v>
      </c>
      <c r="AE279" s="21">
        <f t="shared" si="117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18">+C288+C289+C290</f>
        <v>0.10146843667296415</v>
      </c>
      <c r="D287" s="21">
        <f t="shared" ref="D287:AE287" si="119">+D288+D289+D290</f>
        <v>6.9105694422504901E-2</v>
      </c>
      <c r="E287" s="21">
        <f t="shared" si="119"/>
        <v>7.4493056013893208E-2</v>
      </c>
      <c r="F287" s="21">
        <f t="shared" si="119"/>
        <v>5.9231140166080359E-2</v>
      </c>
      <c r="G287" s="21">
        <f t="shared" si="119"/>
        <v>5.4625955854930588E-2</v>
      </c>
      <c r="H287" s="21">
        <f t="shared" si="119"/>
        <v>5.2280249451763502E-2</v>
      </c>
      <c r="I287" s="21">
        <f t="shared" si="119"/>
        <v>4.2921955876334579E-2</v>
      </c>
      <c r="J287" s="21">
        <f t="shared" si="119"/>
        <v>6.5390490448309219E-2</v>
      </c>
      <c r="K287" s="21">
        <f t="shared" si="119"/>
        <v>5.2510966531401644E-2</v>
      </c>
      <c r="L287" s="21">
        <f t="shared" si="119"/>
        <v>4.7784731371848771E-2</v>
      </c>
      <c r="M287" s="21">
        <f t="shared" si="119"/>
        <v>4.6471750633958031E-2</v>
      </c>
      <c r="N287" s="21">
        <f t="shared" si="119"/>
        <v>5.6096275001140873E-2</v>
      </c>
      <c r="O287" s="21">
        <f t="shared" si="119"/>
        <v>5.6712264236117735E-2</v>
      </c>
      <c r="P287" s="21">
        <f t="shared" si="119"/>
        <v>5.5065463729666586E-2</v>
      </c>
      <c r="Q287" s="21">
        <f t="shared" si="119"/>
        <v>5.513571361810507E-2</v>
      </c>
      <c r="R287" s="21">
        <f t="shared" si="119"/>
        <v>5.7198941975914096E-2</v>
      </c>
      <c r="S287" s="21">
        <f t="shared" si="119"/>
        <v>4.8864309223659114E-2</v>
      </c>
      <c r="T287" s="21">
        <f t="shared" si="119"/>
        <v>3.520533592723276E-2</v>
      </c>
      <c r="U287" s="21">
        <f t="shared" si="119"/>
        <v>4.5510799279218243E-2</v>
      </c>
      <c r="V287" s="21">
        <f t="shared" si="119"/>
        <v>4.3798866421565927E-2</v>
      </c>
      <c r="W287" s="21">
        <f t="shared" si="119"/>
        <v>5.3702652406799535E-2</v>
      </c>
      <c r="X287" s="21">
        <f t="shared" si="119"/>
        <v>5.83879325170246E-2</v>
      </c>
      <c r="Y287" s="21">
        <f t="shared" si="119"/>
        <v>4.047924783927602E-2</v>
      </c>
      <c r="Z287" s="21">
        <f t="shared" si="119"/>
        <v>4.3118334233785395E-2</v>
      </c>
      <c r="AA287" s="21">
        <f t="shared" si="119"/>
        <v>3.5944488701337589E-2</v>
      </c>
      <c r="AB287" s="21">
        <f t="shared" si="119"/>
        <v>4.1226759181516665E-2</v>
      </c>
      <c r="AC287" s="21">
        <f t="shared" si="119"/>
        <v>2.1866180026705203E-2</v>
      </c>
      <c r="AD287" s="21">
        <f t="shared" si="119"/>
        <v>1.5352847996840562E-3</v>
      </c>
      <c r="AE287" s="21">
        <f t="shared" si="119"/>
        <v>1.2587144850000002E-3</v>
      </c>
    </row>
    <row r="288" spans="1:31" x14ac:dyDescent="0.2">
      <c r="A288" s="80" t="s">
        <v>534</v>
      </c>
      <c r="B288" s="4" t="s">
        <v>798</v>
      </c>
      <c r="C288" s="27">
        <v>9.8624343288964147E-2</v>
      </c>
      <c r="D288" s="27">
        <v>6.6432594185004898E-2</v>
      </c>
      <c r="E288" s="27">
        <v>7.1984371253093205E-2</v>
      </c>
      <c r="F288" s="27">
        <v>5.6880293212180362E-2</v>
      </c>
      <c r="G288" s="27">
        <v>5.2426369038130589E-2</v>
      </c>
      <c r="H288" s="27">
        <v>5.0225345102263501E-2</v>
      </c>
      <c r="I288" s="27">
        <v>4.1005156324334581E-2</v>
      </c>
      <c r="J288" s="27">
        <v>6.3551647896409214E-2</v>
      </c>
      <c r="K288" s="27">
        <v>5.0666371027401645E-2</v>
      </c>
      <c r="L288" s="27">
        <v>4.5934575031548769E-2</v>
      </c>
      <c r="M288" s="27">
        <v>4.4617822957958027E-2</v>
      </c>
      <c r="N288" s="27">
        <v>5.4276891735340872E-2</v>
      </c>
      <c r="O288" s="27">
        <v>5.4947729796317735E-2</v>
      </c>
      <c r="P288" s="27">
        <v>5.3370685513816588E-2</v>
      </c>
      <c r="Q288" s="27">
        <v>5.3538540260505071E-2</v>
      </c>
      <c r="R288" s="27">
        <v>5.5719329697664098E-2</v>
      </c>
      <c r="S288" s="27">
        <v>4.7522214245859111E-2</v>
      </c>
      <c r="T288" s="27">
        <v>3.3914725642932762E-2</v>
      </c>
      <c r="U288" s="27">
        <v>4.4334926750418245E-2</v>
      </c>
      <c r="V288" s="27">
        <v>4.2804693740765926E-2</v>
      </c>
      <c r="W288" s="27">
        <v>5.2955128192799537E-2</v>
      </c>
      <c r="X288" s="27">
        <v>5.7590488975024598E-2</v>
      </c>
      <c r="Y288" s="27">
        <v>3.963150649677602E-2</v>
      </c>
      <c r="Z288" s="27">
        <v>4.2264206851285395E-2</v>
      </c>
      <c r="AA288" s="27">
        <v>3.5084353751337588E-2</v>
      </c>
      <c r="AB288" s="27">
        <v>4.0360692358516664E-2</v>
      </c>
      <c r="AC288" s="27">
        <v>2.0997057721705202E-2</v>
      </c>
      <c r="AD288" s="27">
        <v>4.7136640468405577E-4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2.8440933840000026E-3</v>
      </c>
      <c r="D289" s="27">
        <v>2.6731002375000013E-3</v>
      </c>
      <c r="E289" s="27">
        <v>2.5086847608000017E-3</v>
      </c>
      <c r="F289" s="27">
        <v>2.3508469539000008E-3</v>
      </c>
      <c r="G289" s="27">
        <v>2.1995868168000004E-3</v>
      </c>
      <c r="H289" s="27">
        <v>2.0549043495000012E-3</v>
      </c>
      <c r="I289" s="27">
        <v>1.9167995520000007E-3</v>
      </c>
      <c r="J289" s="27">
        <v>1.838842551900001E-3</v>
      </c>
      <c r="K289" s="27">
        <v>1.8445955040000009E-3</v>
      </c>
      <c r="L289" s="27">
        <v>1.8501563403000006E-3</v>
      </c>
      <c r="M289" s="27">
        <v>1.8539276760000008E-3</v>
      </c>
      <c r="N289" s="27">
        <v>1.8193832658000004E-3</v>
      </c>
      <c r="O289" s="27">
        <v>1.7645344397999999E-3</v>
      </c>
      <c r="P289" s="27">
        <v>1.6947782158499998E-3</v>
      </c>
      <c r="Q289" s="27">
        <v>1.5971733576000001E-3</v>
      </c>
      <c r="R289" s="27">
        <v>1.4796122782499996E-3</v>
      </c>
      <c r="S289" s="27">
        <v>1.3420949777999999E-3</v>
      </c>
      <c r="T289" s="27">
        <v>1.2906102842999998E-3</v>
      </c>
      <c r="U289" s="27">
        <v>1.1758725288E-3</v>
      </c>
      <c r="V289" s="27">
        <v>9.9417268080000012E-4</v>
      </c>
      <c r="W289" s="27">
        <v>7.4752421400000018E-4</v>
      </c>
      <c r="X289" s="27">
        <v>7.9744354200000011E-4</v>
      </c>
      <c r="Y289" s="27">
        <v>8.477413425000001E-4</v>
      </c>
      <c r="Z289" s="27">
        <v>8.5412738250000009E-4</v>
      </c>
      <c r="AA289" s="27">
        <v>8.6013494999999992E-4</v>
      </c>
      <c r="AB289" s="27">
        <v>8.6606682300000015E-4</v>
      </c>
      <c r="AC289" s="27">
        <v>8.6912230500000014E-4</v>
      </c>
      <c r="AD289" s="27">
        <v>1.0639183950000004E-3</v>
      </c>
      <c r="AE289" s="27">
        <v>1.2587144850000002E-3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0">+C292+C293</f>
        <v>0</v>
      </c>
      <c r="D291" s="21">
        <f t="shared" ref="D291:AE291" si="121">+D292+D293</f>
        <v>0</v>
      </c>
      <c r="E291" s="21">
        <f t="shared" si="121"/>
        <v>0</v>
      </c>
      <c r="F291" s="21">
        <f t="shared" si="121"/>
        <v>0</v>
      </c>
      <c r="G291" s="21">
        <f t="shared" si="121"/>
        <v>0</v>
      </c>
      <c r="H291" s="21">
        <f t="shared" si="121"/>
        <v>0</v>
      </c>
      <c r="I291" s="21">
        <f t="shared" si="121"/>
        <v>0</v>
      </c>
      <c r="J291" s="21">
        <f t="shared" si="121"/>
        <v>0</v>
      </c>
      <c r="K291" s="21">
        <f t="shared" si="121"/>
        <v>0</v>
      </c>
      <c r="L291" s="21">
        <f t="shared" si="121"/>
        <v>0</v>
      </c>
      <c r="M291" s="21">
        <f t="shared" si="121"/>
        <v>0</v>
      </c>
      <c r="N291" s="21">
        <f t="shared" si="121"/>
        <v>0</v>
      </c>
      <c r="O291" s="21">
        <f t="shared" si="121"/>
        <v>0</v>
      </c>
      <c r="P291" s="21">
        <f t="shared" si="121"/>
        <v>0</v>
      </c>
      <c r="Q291" s="21">
        <f t="shared" si="121"/>
        <v>0</v>
      </c>
      <c r="R291" s="21">
        <f t="shared" si="121"/>
        <v>0</v>
      </c>
      <c r="S291" s="21">
        <f t="shared" si="121"/>
        <v>0</v>
      </c>
      <c r="T291" s="21">
        <f t="shared" si="121"/>
        <v>0</v>
      </c>
      <c r="U291" s="21">
        <f t="shared" si="121"/>
        <v>0</v>
      </c>
      <c r="V291" s="21">
        <f t="shared" si="121"/>
        <v>0</v>
      </c>
      <c r="W291" s="21">
        <f t="shared" si="121"/>
        <v>0</v>
      </c>
      <c r="X291" s="21">
        <f t="shared" si="121"/>
        <v>0</v>
      </c>
      <c r="Y291" s="21">
        <f t="shared" si="121"/>
        <v>0</v>
      </c>
      <c r="Z291" s="21">
        <f t="shared" si="121"/>
        <v>0</v>
      </c>
      <c r="AA291" s="21">
        <f t="shared" si="121"/>
        <v>0</v>
      </c>
      <c r="AB291" s="21">
        <f t="shared" si="121"/>
        <v>0</v>
      </c>
      <c r="AC291" s="21">
        <f t="shared" si="121"/>
        <v>0</v>
      </c>
      <c r="AD291" s="21">
        <f t="shared" si="121"/>
        <v>0</v>
      </c>
      <c r="AE291" s="21">
        <f t="shared" si="12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2">+C298+C383+C391+C399+C407+C415+C423+C424</f>
        <v>0.52693865251894623</v>
      </c>
      <c r="D297" s="28">
        <f t="shared" ref="D297:AE297" si="123">+D298+D383+D391+D399+D407+D415+D423+D424</f>
        <v>0.98223093791482352</v>
      </c>
      <c r="E297" s="28">
        <f t="shared" si="123"/>
        <v>0.44435794291691039</v>
      </c>
      <c r="F297" s="28">
        <f t="shared" si="123"/>
        <v>0.44855590581930838</v>
      </c>
      <c r="G297" s="28">
        <f t="shared" si="123"/>
        <v>0.48173600233400576</v>
      </c>
      <c r="H297" s="28">
        <f t="shared" si="123"/>
        <v>0.28222502203658756</v>
      </c>
      <c r="I297" s="28">
        <f t="shared" si="123"/>
        <v>0.67843148308594137</v>
      </c>
      <c r="J297" s="28">
        <f t="shared" si="123"/>
        <v>0.30995489294964523</v>
      </c>
      <c r="K297" s="28">
        <f t="shared" si="123"/>
        <v>0.62905366506311944</v>
      </c>
      <c r="L297" s="28">
        <f t="shared" si="123"/>
        <v>0.5758754106287306</v>
      </c>
      <c r="M297" s="28">
        <f t="shared" si="123"/>
        <v>0.14304643850087492</v>
      </c>
      <c r="N297" s="28">
        <f t="shared" si="123"/>
        <v>5.1444936624097097E-2</v>
      </c>
      <c r="O297" s="28">
        <f t="shared" si="123"/>
        <v>0.77401156262209136</v>
      </c>
      <c r="P297" s="28">
        <f t="shared" si="123"/>
        <v>3.5646102130105828E-2</v>
      </c>
      <c r="Q297" s="28">
        <f t="shared" si="123"/>
        <v>0.16440314503486705</v>
      </c>
      <c r="R297" s="28">
        <f t="shared" si="123"/>
        <v>3.4371026139885713E-2</v>
      </c>
      <c r="S297" s="28">
        <f t="shared" si="123"/>
        <v>0.24618608842236397</v>
      </c>
      <c r="T297" s="28">
        <f t="shared" si="123"/>
        <v>2.3084124359273296E-2</v>
      </c>
      <c r="U297" s="28">
        <f t="shared" si="123"/>
        <v>0.15834395360017586</v>
      </c>
      <c r="V297" s="28">
        <f t="shared" si="123"/>
        <v>0.34548212882403295</v>
      </c>
      <c r="W297" s="28">
        <f t="shared" si="123"/>
        <v>6.5200073200559752E-3</v>
      </c>
      <c r="X297" s="28">
        <f t="shared" si="123"/>
        <v>6.0853624839659424E-3</v>
      </c>
      <c r="Y297" s="28">
        <f t="shared" si="123"/>
        <v>2.697663304052211E-2</v>
      </c>
      <c r="Z297" s="28">
        <f t="shared" si="123"/>
        <v>1.7810224986717582E-2</v>
      </c>
      <c r="AA297" s="28">
        <f t="shared" si="123"/>
        <v>5.6635587632873179E-2</v>
      </c>
      <c r="AB297" s="28">
        <f t="shared" si="123"/>
        <v>0.14014332680912966</v>
      </c>
      <c r="AC297" s="28">
        <f t="shared" si="123"/>
        <v>0.18834559942365511</v>
      </c>
      <c r="AD297" s="28">
        <f t="shared" si="123"/>
        <v>2.7329171902696271E-2</v>
      </c>
      <c r="AE297" s="28">
        <f t="shared" si="123"/>
        <v>9.9786764200730904E-2</v>
      </c>
    </row>
    <row r="298" spans="1:31" x14ac:dyDescent="0.2">
      <c r="A298" s="9" t="s">
        <v>549</v>
      </c>
      <c r="B298" s="4" t="s">
        <v>550</v>
      </c>
      <c r="C298" s="21">
        <f t="shared" ref="C298" si="124">+C299+C367</f>
        <v>0.52570526082874558</v>
      </c>
      <c r="D298" s="21">
        <f t="shared" ref="D298:AE298" si="125">+D299+D367</f>
        <v>0.97252773017704519</v>
      </c>
      <c r="E298" s="21">
        <f t="shared" si="125"/>
        <v>0.44218160779164112</v>
      </c>
      <c r="F298" s="21">
        <f t="shared" si="125"/>
        <v>0.44755434104002262</v>
      </c>
      <c r="G298" s="21">
        <f t="shared" si="125"/>
        <v>0.47842826738070687</v>
      </c>
      <c r="H298" s="21">
        <f t="shared" si="125"/>
        <v>0.2819764942954216</v>
      </c>
      <c r="I298" s="21">
        <f t="shared" si="125"/>
        <v>0.67407486683481821</v>
      </c>
      <c r="J298" s="21">
        <f t="shared" si="125"/>
        <v>0.30959709425326865</v>
      </c>
      <c r="K298" s="21">
        <f t="shared" si="125"/>
        <v>0.623296763741089</v>
      </c>
      <c r="L298" s="21">
        <f t="shared" si="125"/>
        <v>0.57349572542422211</v>
      </c>
      <c r="M298" s="21">
        <f t="shared" si="125"/>
        <v>0.14279214365592732</v>
      </c>
      <c r="N298" s="21">
        <f t="shared" si="125"/>
        <v>5.1393577295023009E-2</v>
      </c>
      <c r="O298" s="21">
        <f t="shared" si="125"/>
        <v>0.7666934842368347</v>
      </c>
      <c r="P298" s="21">
        <f t="shared" si="125"/>
        <v>3.5033593522105833E-2</v>
      </c>
      <c r="Q298" s="21">
        <f t="shared" si="125"/>
        <v>0.16388722379686704</v>
      </c>
      <c r="R298" s="21">
        <f t="shared" si="125"/>
        <v>3.3510942273885715E-2</v>
      </c>
      <c r="S298" s="21">
        <f t="shared" si="125"/>
        <v>2.3985338780408448E-2</v>
      </c>
      <c r="T298" s="21">
        <f t="shared" si="125"/>
        <v>2.2883748773273295E-2</v>
      </c>
      <c r="U298" s="21">
        <f t="shared" si="125"/>
        <v>0.15724654475617586</v>
      </c>
      <c r="V298" s="21">
        <f t="shared" si="125"/>
        <v>0.34289866703403299</v>
      </c>
      <c r="W298" s="21">
        <f t="shared" si="125"/>
        <v>6.3088729900559757E-3</v>
      </c>
      <c r="X298" s="21">
        <f t="shared" si="125"/>
        <v>5.9114899359659426E-3</v>
      </c>
      <c r="Y298" s="21">
        <f t="shared" si="125"/>
        <v>2.6192298484522109E-2</v>
      </c>
      <c r="Z298" s="21">
        <f t="shared" si="125"/>
        <v>1.7538567640317582E-2</v>
      </c>
      <c r="AA298" s="21">
        <f t="shared" si="125"/>
        <v>5.5971076970873182E-2</v>
      </c>
      <c r="AB298" s="21">
        <f t="shared" si="125"/>
        <v>0.13689441350648968</v>
      </c>
      <c r="AC298" s="21">
        <f t="shared" si="125"/>
        <v>0.18603767124909509</v>
      </c>
      <c r="AD298" s="21">
        <f t="shared" si="125"/>
        <v>2.6915628006496273E-2</v>
      </c>
      <c r="AE298" s="21">
        <f t="shared" si="125"/>
        <v>9.9372890116130902E-2</v>
      </c>
    </row>
    <row r="299" spans="1:31" x14ac:dyDescent="0.2">
      <c r="A299" s="9" t="s">
        <v>551</v>
      </c>
      <c r="B299" s="4" t="s">
        <v>552</v>
      </c>
      <c r="C299" s="21">
        <f t="shared" ref="C299" si="126">+C300+C349+C364</f>
        <v>0.52570526082874558</v>
      </c>
      <c r="D299" s="21">
        <f t="shared" ref="D299:AE299" si="127">+D300+D349+D364</f>
        <v>0.97252773017704519</v>
      </c>
      <c r="E299" s="21">
        <f t="shared" si="127"/>
        <v>0.44218160779164112</v>
      </c>
      <c r="F299" s="21">
        <f t="shared" si="127"/>
        <v>0.44755434104002262</v>
      </c>
      <c r="G299" s="21">
        <f t="shared" si="127"/>
        <v>0.47842826738070687</v>
      </c>
      <c r="H299" s="21">
        <f t="shared" si="127"/>
        <v>0.2819764942954216</v>
      </c>
      <c r="I299" s="21">
        <f t="shared" si="127"/>
        <v>0.67407486683481821</v>
      </c>
      <c r="J299" s="21">
        <f t="shared" si="127"/>
        <v>0.30959709425326865</v>
      </c>
      <c r="K299" s="21">
        <f t="shared" si="127"/>
        <v>0.623296763741089</v>
      </c>
      <c r="L299" s="21">
        <f t="shared" si="127"/>
        <v>0.57349572542422211</v>
      </c>
      <c r="M299" s="21">
        <f t="shared" si="127"/>
        <v>0.14279214365592732</v>
      </c>
      <c r="N299" s="21">
        <f t="shared" si="127"/>
        <v>5.1393577295023009E-2</v>
      </c>
      <c r="O299" s="21">
        <f t="shared" si="127"/>
        <v>0.7666934842368347</v>
      </c>
      <c r="P299" s="21">
        <f t="shared" si="127"/>
        <v>3.5033593522105833E-2</v>
      </c>
      <c r="Q299" s="21">
        <f t="shared" si="127"/>
        <v>0.16388722379686704</v>
      </c>
      <c r="R299" s="21">
        <f t="shared" si="127"/>
        <v>3.3510942273885715E-2</v>
      </c>
      <c r="S299" s="21">
        <f t="shared" si="127"/>
        <v>2.3985338780408448E-2</v>
      </c>
      <c r="T299" s="21">
        <f t="shared" si="127"/>
        <v>2.2883748773273295E-2</v>
      </c>
      <c r="U299" s="21">
        <f t="shared" si="127"/>
        <v>0.15724654475617586</v>
      </c>
      <c r="V299" s="21">
        <f t="shared" si="127"/>
        <v>0.34289866703403299</v>
      </c>
      <c r="W299" s="21">
        <f t="shared" si="127"/>
        <v>6.3088729900559757E-3</v>
      </c>
      <c r="X299" s="21">
        <f t="shared" si="127"/>
        <v>5.9114899359659426E-3</v>
      </c>
      <c r="Y299" s="21">
        <f t="shared" si="127"/>
        <v>2.6192298484522109E-2</v>
      </c>
      <c r="Z299" s="21">
        <f t="shared" si="127"/>
        <v>1.7538567640317582E-2</v>
      </c>
      <c r="AA299" s="21">
        <f t="shared" si="127"/>
        <v>5.5971076970873182E-2</v>
      </c>
      <c r="AB299" s="21">
        <f t="shared" si="127"/>
        <v>0.13689441350648968</v>
      </c>
      <c r="AC299" s="21">
        <f t="shared" si="127"/>
        <v>0.18603767124909509</v>
      </c>
      <c r="AD299" s="21">
        <f t="shared" si="127"/>
        <v>2.6915628006496273E-2</v>
      </c>
      <c r="AE299" s="21">
        <f t="shared" si="127"/>
        <v>9.9372890116130902E-2</v>
      </c>
    </row>
    <row r="300" spans="1:31" x14ac:dyDescent="0.2">
      <c r="A300" s="9" t="s">
        <v>553</v>
      </c>
      <c r="B300" s="4" t="s">
        <v>554</v>
      </c>
      <c r="C300" s="21">
        <f t="shared" ref="C300" si="128">+C301+C341</f>
        <v>0</v>
      </c>
      <c r="D300" s="21">
        <f t="shared" ref="D300:AE300" si="129">+D301+D341</f>
        <v>0</v>
      </c>
      <c r="E300" s="21">
        <f t="shared" si="129"/>
        <v>0</v>
      </c>
      <c r="F300" s="21">
        <f t="shared" si="129"/>
        <v>0</v>
      </c>
      <c r="G300" s="21">
        <f t="shared" si="129"/>
        <v>0</v>
      </c>
      <c r="H300" s="21">
        <f t="shared" si="129"/>
        <v>0</v>
      </c>
      <c r="I300" s="21">
        <f t="shared" si="129"/>
        <v>0</v>
      </c>
      <c r="J300" s="21">
        <f t="shared" si="129"/>
        <v>0</v>
      </c>
      <c r="K300" s="21">
        <f t="shared" si="129"/>
        <v>0</v>
      </c>
      <c r="L300" s="21">
        <f t="shared" si="129"/>
        <v>0</v>
      </c>
      <c r="M300" s="21">
        <f t="shared" si="129"/>
        <v>0</v>
      </c>
      <c r="N300" s="21">
        <f t="shared" si="129"/>
        <v>0</v>
      </c>
      <c r="O300" s="21">
        <f t="shared" si="129"/>
        <v>0</v>
      </c>
      <c r="P300" s="21">
        <f t="shared" si="129"/>
        <v>0</v>
      </c>
      <c r="Q300" s="21">
        <f t="shared" si="129"/>
        <v>0</v>
      </c>
      <c r="R300" s="21">
        <f t="shared" si="129"/>
        <v>0</v>
      </c>
      <c r="S300" s="21">
        <f t="shared" si="129"/>
        <v>0</v>
      </c>
      <c r="T300" s="21">
        <f t="shared" si="129"/>
        <v>0</v>
      </c>
      <c r="U300" s="21">
        <f t="shared" si="129"/>
        <v>0</v>
      </c>
      <c r="V300" s="21">
        <f t="shared" si="129"/>
        <v>0</v>
      </c>
      <c r="W300" s="21">
        <f t="shared" si="129"/>
        <v>0</v>
      </c>
      <c r="X300" s="21">
        <f t="shared" si="129"/>
        <v>0</v>
      </c>
      <c r="Y300" s="21">
        <f t="shared" si="129"/>
        <v>0</v>
      </c>
      <c r="Z300" s="21">
        <f t="shared" si="129"/>
        <v>0</v>
      </c>
      <c r="AA300" s="21">
        <f t="shared" si="129"/>
        <v>0</v>
      </c>
      <c r="AB300" s="21">
        <f t="shared" si="129"/>
        <v>0</v>
      </c>
      <c r="AC300" s="21">
        <f t="shared" si="129"/>
        <v>0</v>
      </c>
      <c r="AD300" s="21">
        <f t="shared" si="129"/>
        <v>0</v>
      </c>
      <c r="AE300" s="21">
        <f t="shared" si="129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0">+C302+C315+C328</f>
        <v>0</v>
      </c>
      <c r="D301" s="21">
        <f t="shared" ref="D301:AE301" si="131">+D302+D315+D328</f>
        <v>0</v>
      </c>
      <c r="E301" s="21">
        <f t="shared" si="131"/>
        <v>0</v>
      </c>
      <c r="F301" s="21">
        <f t="shared" si="131"/>
        <v>0</v>
      </c>
      <c r="G301" s="21">
        <f t="shared" si="131"/>
        <v>0</v>
      </c>
      <c r="H301" s="21">
        <f t="shared" si="131"/>
        <v>0</v>
      </c>
      <c r="I301" s="21">
        <f t="shared" si="131"/>
        <v>0</v>
      </c>
      <c r="J301" s="21">
        <f t="shared" si="131"/>
        <v>0</v>
      </c>
      <c r="K301" s="21">
        <f t="shared" si="131"/>
        <v>0</v>
      </c>
      <c r="L301" s="21">
        <f t="shared" si="131"/>
        <v>0</v>
      </c>
      <c r="M301" s="21">
        <f t="shared" si="131"/>
        <v>0</v>
      </c>
      <c r="N301" s="21">
        <f t="shared" si="131"/>
        <v>0</v>
      </c>
      <c r="O301" s="21">
        <f t="shared" si="131"/>
        <v>0</v>
      </c>
      <c r="P301" s="21">
        <f t="shared" si="131"/>
        <v>0</v>
      </c>
      <c r="Q301" s="21">
        <f t="shared" si="131"/>
        <v>0</v>
      </c>
      <c r="R301" s="21">
        <f t="shared" si="131"/>
        <v>0</v>
      </c>
      <c r="S301" s="21">
        <f t="shared" si="131"/>
        <v>0</v>
      </c>
      <c r="T301" s="21">
        <f t="shared" si="131"/>
        <v>0</v>
      </c>
      <c r="U301" s="21">
        <f t="shared" si="131"/>
        <v>0</v>
      </c>
      <c r="V301" s="21">
        <f t="shared" si="131"/>
        <v>0</v>
      </c>
      <c r="W301" s="21">
        <f t="shared" si="131"/>
        <v>0</v>
      </c>
      <c r="X301" s="21">
        <f t="shared" si="131"/>
        <v>0</v>
      </c>
      <c r="Y301" s="21">
        <f t="shared" si="131"/>
        <v>0</v>
      </c>
      <c r="Z301" s="21">
        <f t="shared" si="131"/>
        <v>0</v>
      </c>
      <c r="AA301" s="21">
        <f t="shared" si="131"/>
        <v>0</v>
      </c>
      <c r="AB301" s="21">
        <f t="shared" si="131"/>
        <v>0</v>
      </c>
      <c r="AC301" s="21">
        <f t="shared" si="131"/>
        <v>0</v>
      </c>
      <c r="AD301" s="21">
        <f t="shared" si="131"/>
        <v>0</v>
      </c>
      <c r="AE301" s="21">
        <f t="shared" si="131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2">+C303+C304+C305+C306+C307+C308+C309+C310+C311+C312+C313+C314</f>
        <v>0</v>
      </c>
      <c r="D302" s="21">
        <f t="shared" ref="D302:AE302" si="133">+D303+D304+D305+D306+D307+D308+D309+D310+D311+D312+D313+D314</f>
        <v>0</v>
      </c>
      <c r="E302" s="21">
        <f t="shared" si="133"/>
        <v>0</v>
      </c>
      <c r="F302" s="21">
        <f t="shared" si="133"/>
        <v>0</v>
      </c>
      <c r="G302" s="21">
        <f t="shared" si="133"/>
        <v>0</v>
      </c>
      <c r="H302" s="21">
        <f t="shared" si="133"/>
        <v>0</v>
      </c>
      <c r="I302" s="21">
        <f t="shared" si="133"/>
        <v>0</v>
      </c>
      <c r="J302" s="21">
        <f t="shared" si="133"/>
        <v>0</v>
      </c>
      <c r="K302" s="21">
        <f t="shared" si="133"/>
        <v>0</v>
      </c>
      <c r="L302" s="21">
        <f t="shared" si="133"/>
        <v>0</v>
      </c>
      <c r="M302" s="21">
        <f t="shared" si="133"/>
        <v>0</v>
      </c>
      <c r="N302" s="21">
        <f t="shared" si="133"/>
        <v>0</v>
      </c>
      <c r="O302" s="21">
        <f t="shared" si="133"/>
        <v>0</v>
      </c>
      <c r="P302" s="21">
        <f t="shared" si="133"/>
        <v>0</v>
      </c>
      <c r="Q302" s="21">
        <f t="shared" si="133"/>
        <v>0</v>
      </c>
      <c r="R302" s="21">
        <f t="shared" si="133"/>
        <v>0</v>
      </c>
      <c r="S302" s="21">
        <f t="shared" si="133"/>
        <v>0</v>
      </c>
      <c r="T302" s="21">
        <f t="shared" si="133"/>
        <v>0</v>
      </c>
      <c r="U302" s="21">
        <f t="shared" si="133"/>
        <v>0</v>
      </c>
      <c r="V302" s="21">
        <f t="shared" si="133"/>
        <v>0</v>
      </c>
      <c r="W302" s="21">
        <f t="shared" si="133"/>
        <v>0</v>
      </c>
      <c r="X302" s="21">
        <f t="shared" si="133"/>
        <v>0</v>
      </c>
      <c r="Y302" s="21">
        <f t="shared" si="133"/>
        <v>0</v>
      </c>
      <c r="Z302" s="21">
        <f t="shared" si="133"/>
        <v>0</v>
      </c>
      <c r="AA302" s="21">
        <f t="shared" si="133"/>
        <v>0</v>
      </c>
      <c r="AB302" s="21">
        <f t="shared" si="133"/>
        <v>0</v>
      </c>
      <c r="AC302" s="21">
        <f t="shared" si="133"/>
        <v>0</v>
      </c>
      <c r="AD302" s="21">
        <f t="shared" si="133"/>
        <v>0</v>
      </c>
      <c r="AE302" s="21">
        <f t="shared" si="133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4">+C316+C317+C318+C319+C320+C321+C322+C323+C324+C325+C326+C327</f>
        <v>0</v>
      </c>
      <c r="D315" s="21">
        <f t="shared" ref="D315:AE315" si="135">+D316+D317+D318+D319+D320+D321+D322+D323+D324+D325+D326+D327</f>
        <v>0</v>
      </c>
      <c r="E315" s="21">
        <f t="shared" si="135"/>
        <v>0</v>
      </c>
      <c r="F315" s="21">
        <f t="shared" si="135"/>
        <v>0</v>
      </c>
      <c r="G315" s="21">
        <f t="shared" si="135"/>
        <v>0</v>
      </c>
      <c r="H315" s="21">
        <f t="shared" si="135"/>
        <v>0</v>
      </c>
      <c r="I315" s="21">
        <f t="shared" si="135"/>
        <v>0</v>
      </c>
      <c r="J315" s="21">
        <f t="shared" si="135"/>
        <v>0</v>
      </c>
      <c r="K315" s="21">
        <f t="shared" si="135"/>
        <v>0</v>
      </c>
      <c r="L315" s="21">
        <f t="shared" si="135"/>
        <v>0</v>
      </c>
      <c r="M315" s="21">
        <f t="shared" si="135"/>
        <v>0</v>
      </c>
      <c r="N315" s="21">
        <f t="shared" si="135"/>
        <v>0</v>
      </c>
      <c r="O315" s="21">
        <f t="shared" si="135"/>
        <v>0</v>
      </c>
      <c r="P315" s="21">
        <f t="shared" si="135"/>
        <v>0</v>
      </c>
      <c r="Q315" s="21">
        <f t="shared" si="135"/>
        <v>0</v>
      </c>
      <c r="R315" s="21">
        <f t="shared" si="135"/>
        <v>0</v>
      </c>
      <c r="S315" s="21">
        <f t="shared" si="135"/>
        <v>0</v>
      </c>
      <c r="T315" s="21">
        <f t="shared" si="135"/>
        <v>0</v>
      </c>
      <c r="U315" s="21">
        <f t="shared" si="135"/>
        <v>0</v>
      </c>
      <c r="V315" s="21">
        <f t="shared" si="135"/>
        <v>0</v>
      </c>
      <c r="W315" s="21">
        <f t="shared" si="135"/>
        <v>0</v>
      </c>
      <c r="X315" s="21">
        <f t="shared" si="135"/>
        <v>0</v>
      </c>
      <c r="Y315" s="21">
        <f t="shared" si="135"/>
        <v>0</v>
      </c>
      <c r="Z315" s="21">
        <f t="shared" si="135"/>
        <v>0</v>
      </c>
      <c r="AA315" s="21">
        <f t="shared" si="135"/>
        <v>0</v>
      </c>
      <c r="AB315" s="21">
        <f t="shared" si="135"/>
        <v>0</v>
      </c>
      <c r="AC315" s="21">
        <f t="shared" si="135"/>
        <v>0</v>
      </c>
      <c r="AD315" s="21">
        <f t="shared" si="135"/>
        <v>0</v>
      </c>
      <c r="AE315" s="21">
        <f t="shared" si="135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6">+C329+C330+C331+C332+C333+C334+C335+C336+C337+C338+C339+C340</f>
        <v>0</v>
      </c>
      <c r="D328" s="21">
        <f t="shared" ref="D328:AE328" si="137">+D329+D330+D331+D332+D333+D334+D335+D336+D337+D338+D339+D340</f>
        <v>0</v>
      </c>
      <c r="E328" s="21">
        <f t="shared" si="137"/>
        <v>0</v>
      </c>
      <c r="F328" s="21">
        <f t="shared" si="137"/>
        <v>0</v>
      </c>
      <c r="G328" s="21">
        <f t="shared" si="137"/>
        <v>0</v>
      </c>
      <c r="H328" s="21">
        <f t="shared" si="137"/>
        <v>0</v>
      </c>
      <c r="I328" s="21">
        <f t="shared" si="137"/>
        <v>0</v>
      </c>
      <c r="J328" s="21">
        <f t="shared" si="137"/>
        <v>0</v>
      </c>
      <c r="K328" s="21">
        <f t="shared" si="137"/>
        <v>0</v>
      </c>
      <c r="L328" s="21">
        <f t="shared" si="137"/>
        <v>0</v>
      </c>
      <c r="M328" s="21">
        <f t="shared" si="137"/>
        <v>0</v>
      </c>
      <c r="N328" s="21">
        <f t="shared" si="137"/>
        <v>0</v>
      </c>
      <c r="O328" s="21">
        <f t="shared" si="137"/>
        <v>0</v>
      </c>
      <c r="P328" s="21">
        <f t="shared" si="137"/>
        <v>0</v>
      </c>
      <c r="Q328" s="21">
        <f t="shared" si="137"/>
        <v>0</v>
      </c>
      <c r="R328" s="21">
        <f t="shared" si="137"/>
        <v>0</v>
      </c>
      <c r="S328" s="21">
        <f t="shared" si="137"/>
        <v>0</v>
      </c>
      <c r="T328" s="21">
        <f t="shared" si="137"/>
        <v>0</v>
      </c>
      <c r="U328" s="21">
        <f t="shared" si="137"/>
        <v>0</v>
      </c>
      <c r="V328" s="21">
        <f t="shared" si="137"/>
        <v>0</v>
      </c>
      <c r="W328" s="21">
        <f t="shared" si="137"/>
        <v>0</v>
      </c>
      <c r="X328" s="21">
        <f t="shared" si="137"/>
        <v>0</v>
      </c>
      <c r="Y328" s="21">
        <f t="shared" si="137"/>
        <v>0</v>
      </c>
      <c r="Z328" s="21">
        <f t="shared" si="137"/>
        <v>0</v>
      </c>
      <c r="AA328" s="21">
        <f t="shared" si="137"/>
        <v>0</v>
      </c>
      <c r="AB328" s="21">
        <f t="shared" si="137"/>
        <v>0</v>
      </c>
      <c r="AC328" s="21">
        <f t="shared" si="137"/>
        <v>0</v>
      </c>
      <c r="AD328" s="21">
        <f t="shared" si="137"/>
        <v>0</v>
      </c>
      <c r="AE328" s="21">
        <f t="shared" si="137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38">+C342+C343+C344+C345+C346+C347+C348</f>
        <v>0</v>
      </c>
      <c r="D341" s="21">
        <f t="shared" ref="D341:AE341" si="139">+D342+D343+D344+D345+D346+D347+D348</f>
        <v>0</v>
      </c>
      <c r="E341" s="21">
        <f t="shared" si="139"/>
        <v>0</v>
      </c>
      <c r="F341" s="21">
        <f t="shared" si="139"/>
        <v>0</v>
      </c>
      <c r="G341" s="21">
        <f t="shared" si="139"/>
        <v>0</v>
      </c>
      <c r="H341" s="21">
        <f t="shared" si="139"/>
        <v>0</v>
      </c>
      <c r="I341" s="21">
        <f t="shared" si="139"/>
        <v>0</v>
      </c>
      <c r="J341" s="21">
        <f t="shared" si="139"/>
        <v>0</v>
      </c>
      <c r="K341" s="21">
        <f t="shared" si="139"/>
        <v>0</v>
      </c>
      <c r="L341" s="21">
        <f t="shared" si="139"/>
        <v>0</v>
      </c>
      <c r="M341" s="21">
        <f t="shared" si="139"/>
        <v>0</v>
      </c>
      <c r="N341" s="21">
        <f t="shared" si="139"/>
        <v>0</v>
      </c>
      <c r="O341" s="21">
        <f t="shared" si="139"/>
        <v>0</v>
      </c>
      <c r="P341" s="21">
        <f t="shared" si="139"/>
        <v>0</v>
      </c>
      <c r="Q341" s="21">
        <f t="shared" si="139"/>
        <v>0</v>
      </c>
      <c r="R341" s="21">
        <f t="shared" si="139"/>
        <v>0</v>
      </c>
      <c r="S341" s="21">
        <f t="shared" si="139"/>
        <v>0</v>
      </c>
      <c r="T341" s="21">
        <f t="shared" si="139"/>
        <v>0</v>
      </c>
      <c r="U341" s="21">
        <f t="shared" si="139"/>
        <v>0</v>
      </c>
      <c r="V341" s="21">
        <f t="shared" si="139"/>
        <v>0</v>
      </c>
      <c r="W341" s="21">
        <f t="shared" si="139"/>
        <v>0</v>
      </c>
      <c r="X341" s="21">
        <f t="shared" si="139"/>
        <v>0</v>
      </c>
      <c r="Y341" s="21">
        <f t="shared" si="139"/>
        <v>0</v>
      </c>
      <c r="Z341" s="21">
        <f t="shared" si="139"/>
        <v>0</v>
      </c>
      <c r="AA341" s="21">
        <f t="shared" si="139"/>
        <v>0</v>
      </c>
      <c r="AB341" s="21">
        <f t="shared" si="139"/>
        <v>0</v>
      </c>
      <c r="AC341" s="21">
        <f t="shared" si="139"/>
        <v>0</v>
      </c>
      <c r="AD341" s="21">
        <f t="shared" si="139"/>
        <v>0</v>
      </c>
      <c r="AE341" s="21">
        <f t="shared" si="139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0">+C350+C355+C358+C363</f>
        <v>0.52570526082874558</v>
      </c>
      <c r="D349" s="21">
        <f t="shared" ref="D349:AE349" si="141">+D350+D355+D358+D363</f>
        <v>0.97252773017704519</v>
      </c>
      <c r="E349" s="21">
        <f t="shared" si="141"/>
        <v>0.44218160779164112</v>
      </c>
      <c r="F349" s="21">
        <f t="shared" si="141"/>
        <v>0.44755434104002262</v>
      </c>
      <c r="G349" s="21">
        <f t="shared" si="141"/>
        <v>0.47842826738070687</v>
      </c>
      <c r="H349" s="21">
        <f t="shared" si="141"/>
        <v>0.2819764942954216</v>
      </c>
      <c r="I349" s="21">
        <f t="shared" si="141"/>
        <v>0.67407486683481821</v>
      </c>
      <c r="J349" s="21">
        <f t="shared" si="141"/>
        <v>0.30959709425326865</v>
      </c>
      <c r="K349" s="21">
        <f t="shared" si="141"/>
        <v>0.623296763741089</v>
      </c>
      <c r="L349" s="21">
        <f t="shared" si="141"/>
        <v>0.57349572542422211</v>
      </c>
      <c r="M349" s="21">
        <f t="shared" si="141"/>
        <v>0.14279214365592732</v>
      </c>
      <c r="N349" s="21">
        <f t="shared" si="141"/>
        <v>5.1393577295023009E-2</v>
      </c>
      <c r="O349" s="21">
        <f t="shared" si="141"/>
        <v>0.7666934842368347</v>
      </c>
      <c r="P349" s="21">
        <f t="shared" si="141"/>
        <v>3.5033593522105833E-2</v>
      </c>
      <c r="Q349" s="21">
        <f t="shared" si="141"/>
        <v>0.16388722379686704</v>
      </c>
      <c r="R349" s="21">
        <f t="shared" si="141"/>
        <v>3.3510942273885715E-2</v>
      </c>
      <c r="S349" s="21">
        <f t="shared" si="141"/>
        <v>2.3985338780408448E-2</v>
      </c>
      <c r="T349" s="21">
        <f t="shared" si="141"/>
        <v>2.2883748773273295E-2</v>
      </c>
      <c r="U349" s="21">
        <f t="shared" si="141"/>
        <v>0.15724654475617586</v>
      </c>
      <c r="V349" s="21">
        <f t="shared" si="141"/>
        <v>0.34289866703403299</v>
      </c>
      <c r="W349" s="21">
        <f t="shared" si="141"/>
        <v>6.3088729900559757E-3</v>
      </c>
      <c r="X349" s="21">
        <f t="shared" si="141"/>
        <v>5.9114899359659426E-3</v>
      </c>
      <c r="Y349" s="21">
        <f t="shared" si="141"/>
        <v>2.6192298484522109E-2</v>
      </c>
      <c r="Z349" s="21">
        <f t="shared" si="141"/>
        <v>1.7538567640317582E-2</v>
      </c>
      <c r="AA349" s="21">
        <f t="shared" si="141"/>
        <v>5.5971076970873182E-2</v>
      </c>
      <c r="AB349" s="21">
        <f t="shared" si="141"/>
        <v>0.13689441350648968</v>
      </c>
      <c r="AC349" s="21">
        <f t="shared" si="141"/>
        <v>0.18603767124909509</v>
      </c>
      <c r="AD349" s="21">
        <f t="shared" si="141"/>
        <v>2.6915628006496273E-2</v>
      </c>
      <c r="AE349" s="21">
        <f t="shared" si="141"/>
        <v>9.9372890116130902E-2</v>
      </c>
    </row>
    <row r="350" spans="1:31" x14ac:dyDescent="0.2">
      <c r="A350" s="9" t="s">
        <v>608</v>
      </c>
      <c r="B350" s="4" t="s">
        <v>609</v>
      </c>
      <c r="C350" s="21">
        <f t="shared" ref="C350" si="142">+C351+C352+C353+C354</f>
        <v>0</v>
      </c>
      <c r="D350" s="21">
        <f t="shared" ref="D350:AE350" si="143">+D351+D352+D353+D354</f>
        <v>0</v>
      </c>
      <c r="E350" s="21">
        <f t="shared" si="143"/>
        <v>0</v>
      </c>
      <c r="F350" s="21">
        <f t="shared" si="143"/>
        <v>0</v>
      </c>
      <c r="G350" s="21">
        <f t="shared" si="143"/>
        <v>0</v>
      </c>
      <c r="H350" s="21">
        <f t="shared" si="143"/>
        <v>0</v>
      </c>
      <c r="I350" s="21">
        <f t="shared" si="143"/>
        <v>0</v>
      </c>
      <c r="J350" s="21">
        <f t="shared" si="143"/>
        <v>0</v>
      </c>
      <c r="K350" s="21">
        <f t="shared" si="143"/>
        <v>0</v>
      </c>
      <c r="L350" s="21">
        <f t="shared" si="143"/>
        <v>0</v>
      </c>
      <c r="M350" s="21">
        <f t="shared" si="143"/>
        <v>0</v>
      </c>
      <c r="N350" s="21">
        <f t="shared" si="143"/>
        <v>0</v>
      </c>
      <c r="O350" s="21">
        <f t="shared" si="143"/>
        <v>0</v>
      </c>
      <c r="P350" s="21">
        <f t="shared" si="143"/>
        <v>0</v>
      </c>
      <c r="Q350" s="21">
        <f t="shared" si="143"/>
        <v>0</v>
      </c>
      <c r="R350" s="21">
        <f t="shared" si="143"/>
        <v>0</v>
      </c>
      <c r="S350" s="21">
        <f t="shared" si="143"/>
        <v>0</v>
      </c>
      <c r="T350" s="21">
        <f t="shared" si="143"/>
        <v>0</v>
      </c>
      <c r="U350" s="21">
        <f t="shared" si="143"/>
        <v>0</v>
      </c>
      <c r="V350" s="21">
        <f t="shared" si="143"/>
        <v>0</v>
      </c>
      <c r="W350" s="21">
        <f t="shared" si="143"/>
        <v>0</v>
      </c>
      <c r="X350" s="21">
        <f t="shared" si="143"/>
        <v>0</v>
      </c>
      <c r="Y350" s="21">
        <f t="shared" si="143"/>
        <v>0</v>
      </c>
      <c r="Z350" s="21">
        <f t="shared" si="143"/>
        <v>0</v>
      </c>
      <c r="AA350" s="21">
        <f t="shared" si="143"/>
        <v>0</v>
      </c>
      <c r="AB350" s="21">
        <f t="shared" si="143"/>
        <v>0</v>
      </c>
      <c r="AC350" s="21">
        <f t="shared" si="143"/>
        <v>0</v>
      </c>
      <c r="AD350" s="21">
        <f t="shared" si="143"/>
        <v>0</v>
      </c>
      <c r="AE350" s="21">
        <f t="shared" si="143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4">+C356+C357</f>
        <v>0</v>
      </c>
      <c r="D355" s="21">
        <f t="shared" ref="D355:AE355" si="145">+D356+D357</f>
        <v>0</v>
      </c>
      <c r="E355" s="21">
        <f t="shared" si="145"/>
        <v>0</v>
      </c>
      <c r="F355" s="21">
        <f t="shared" si="145"/>
        <v>0</v>
      </c>
      <c r="G355" s="21">
        <f t="shared" si="145"/>
        <v>0</v>
      </c>
      <c r="H355" s="21">
        <f t="shared" si="145"/>
        <v>0</v>
      </c>
      <c r="I355" s="21">
        <f t="shared" si="145"/>
        <v>0</v>
      </c>
      <c r="J355" s="21">
        <f t="shared" si="145"/>
        <v>0</v>
      </c>
      <c r="K355" s="21">
        <f t="shared" si="145"/>
        <v>0</v>
      </c>
      <c r="L355" s="21">
        <f t="shared" si="145"/>
        <v>0</v>
      </c>
      <c r="M355" s="21">
        <f t="shared" si="145"/>
        <v>0</v>
      </c>
      <c r="N355" s="21">
        <f t="shared" si="145"/>
        <v>0</v>
      </c>
      <c r="O355" s="21">
        <f t="shared" si="145"/>
        <v>0</v>
      </c>
      <c r="P355" s="21">
        <f t="shared" si="145"/>
        <v>0</v>
      </c>
      <c r="Q355" s="21">
        <f t="shared" si="145"/>
        <v>0</v>
      </c>
      <c r="R355" s="21">
        <f t="shared" si="145"/>
        <v>0</v>
      </c>
      <c r="S355" s="21">
        <f t="shared" si="145"/>
        <v>0</v>
      </c>
      <c r="T355" s="21">
        <f t="shared" si="145"/>
        <v>0</v>
      </c>
      <c r="U355" s="21">
        <f t="shared" si="145"/>
        <v>0</v>
      </c>
      <c r="V355" s="21">
        <f t="shared" si="145"/>
        <v>0</v>
      </c>
      <c r="W355" s="21">
        <f t="shared" si="145"/>
        <v>0</v>
      </c>
      <c r="X355" s="21">
        <f t="shared" si="145"/>
        <v>0</v>
      </c>
      <c r="Y355" s="21">
        <f t="shared" si="145"/>
        <v>0</v>
      </c>
      <c r="Z355" s="21">
        <f t="shared" si="145"/>
        <v>0</v>
      </c>
      <c r="AA355" s="21">
        <f t="shared" si="145"/>
        <v>0</v>
      </c>
      <c r="AB355" s="21">
        <f t="shared" si="145"/>
        <v>0</v>
      </c>
      <c r="AC355" s="21">
        <f t="shared" si="145"/>
        <v>0</v>
      </c>
      <c r="AD355" s="21">
        <f t="shared" si="145"/>
        <v>0</v>
      </c>
      <c r="AE355" s="21">
        <f t="shared" si="14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6">+C359+C362</f>
        <v>4.0815939338809268E-2</v>
      </c>
      <c r="D358" s="21">
        <f t="shared" ref="D358:AE358" si="147">+D359+D362</f>
        <v>0.33614833301924268</v>
      </c>
      <c r="E358" s="21">
        <f t="shared" si="147"/>
        <v>5.8494484747906535E-2</v>
      </c>
      <c r="F358" s="21">
        <f t="shared" si="147"/>
        <v>1.2952896771750762E-2</v>
      </c>
      <c r="G358" s="21">
        <f t="shared" si="147"/>
        <v>0.17294524487242796</v>
      </c>
      <c r="H358" s="21">
        <f t="shared" si="147"/>
        <v>2.0458106162298824E-2</v>
      </c>
      <c r="I358" s="21">
        <f t="shared" si="147"/>
        <v>0.4452275168481335</v>
      </c>
      <c r="J358" s="21">
        <f t="shared" si="147"/>
        <v>4.9907626774553168E-2</v>
      </c>
      <c r="K358" s="21">
        <f t="shared" si="147"/>
        <v>0.4200756095734452</v>
      </c>
      <c r="L358" s="21">
        <f t="shared" si="147"/>
        <v>0.29092278432727742</v>
      </c>
      <c r="M358" s="21">
        <f t="shared" si="147"/>
        <v>3.4705672151590572E-3</v>
      </c>
      <c r="N358" s="21">
        <f t="shared" si="147"/>
        <v>1.0307779014841324E-3</v>
      </c>
      <c r="O358" s="21">
        <f t="shared" si="147"/>
        <v>0.71039072131117353</v>
      </c>
      <c r="P358" s="21">
        <f t="shared" si="147"/>
        <v>5.2585958657071566E-3</v>
      </c>
      <c r="Q358" s="21">
        <f t="shared" si="147"/>
        <v>0.14069842497246987</v>
      </c>
      <c r="R358" s="21">
        <f t="shared" si="147"/>
        <v>2.4046017337775668E-2</v>
      </c>
      <c r="S358" s="21">
        <f t="shared" si="147"/>
        <v>8.2354003281502487E-3</v>
      </c>
      <c r="T358" s="21">
        <f t="shared" si="147"/>
        <v>4.9932754741509999E-3</v>
      </c>
      <c r="U358" s="21">
        <f t="shared" si="147"/>
        <v>0.15397227705200991</v>
      </c>
      <c r="V358" s="21">
        <f t="shared" si="147"/>
        <v>0.34092710853765978</v>
      </c>
      <c r="W358" s="21">
        <f t="shared" si="147"/>
        <v>2.2135063487567523E-3</v>
      </c>
      <c r="X358" s="21">
        <f t="shared" si="147"/>
        <v>4.2586082887975081E-3</v>
      </c>
      <c r="Y358" s="21">
        <f t="shared" si="147"/>
        <v>2.290349694006746E-2</v>
      </c>
      <c r="Z358" s="21">
        <f t="shared" si="147"/>
        <v>1.2797606816285039E-2</v>
      </c>
      <c r="AA358" s="21">
        <f t="shared" si="147"/>
        <v>5.2275797516219677E-2</v>
      </c>
      <c r="AB358" s="21">
        <f t="shared" si="147"/>
        <v>0.13462765260533088</v>
      </c>
      <c r="AC358" s="21">
        <f t="shared" si="147"/>
        <v>0.17425647751069007</v>
      </c>
      <c r="AD358" s="21">
        <f t="shared" si="147"/>
        <v>5.4551141867383163E-3</v>
      </c>
      <c r="AE358" s="21">
        <f t="shared" si="147"/>
        <v>8.4521347755436765E-2</v>
      </c>
    </row>
    <row r="359" spans="1:31" x14ac:dyDescent="0.2">
      <c r="A359" s="9" t="s">
        <v>622</v>
      </c>
      <c r="B359" s="4" t="s">
        <v>623</v>
      </c>
      <c r="C359" s="21">
        <f t="shared" ref="C359" si="148">+C360+C361</f>
        <v>3.4492076345583024E-2</v>
      </c>
      <c r="D359" s="21">
        <f t="shared" ref="D359:AE359" si="149">+D360+D361</f>
        <v>0.2671822993170534</v>
      </c>
      <c r="E359" s="21">
        <f t="shared" si="149"/>
        <v>4.3178388551957048E-2</v>
      </c>
      <c r="F359" s="21">
        <f t="shared" si="149"/>
        <v>7.7539349452732612E-3</v>
      </c>
      <c r="G359" s="21">
        <f t="shared" si="149"/>
        <v>0.15593046071304706</v>
      </c>
      <c r="H359" s="21">
        <f t="shared" si="149"/>
        <v>2.000814569559933E-2</v>
      </c>
      <c r="I359" s="21">
        <f t="shared" si="149"/>
        <v>0.43357563359999657</v>
      </c>
      <c r="J359" s="21">
        <f t="shared" si="149"/>
        <v>4.8380202833718217E-2</v>
      </c>
      <c r="K359" s="21">
        <f t="shared" si="149"/>
        <v>0.41150194424672148</v>
      </c>
      <c r="L359" s="21">
        <f t="shared" si="149"/>
        <v>0.28602379614526624</v>
      </c>
      <c r="M359" s="21">
        <f t="shared" si="149"/>
        <v>2.2612548600837467E-3</v>
      </c>
      <c r="N359" s="21">
        <f t="shared" si="149"/>
        <v>9.0346350586760862E-4</v>
      </c>
      <c r="O359" s="21">
        <f t="shared" si="149"/>
        <v>0.70441322323533695</v>
      </c>
      <c r="P359" s="21">
        <f t="shared" si="149"/>
        <v>4.6838740845497467E-3</v>
      </c>
      <c r="Q359" s="21">
        <f t="shared" si="149"/>
        <v>0.14037992152232107</v>
      </c>
      <c r="R359" s="21">
        <f t="shared" si="149"/>
        <v>2.2274194441021911E-2</v>
      </c>
      <c r="S359" s="21">
        <f t="shared" si="149"/>
        <v>7.3789799399723343E-3</v>
      </c>
      <c r="T359" s="21">
        <f t="shared" si="149"/>
        <v>4.5785132035127702E-3</v>
      </c>
      <c r="U359" s="21">
        <f t="shared" si="149"/>
        <v>0.15201696667436382</v>
      </c>
      <c r="V359" s="21">
        <f t="shared" si="149"/>
        <v>0.33770358743402146</v>
      </c>
      <c r="W359" s="21">
        <f t="shared" si="149"/>
        <v>2.2034785166282038E-3</v>
      </c>
      <c r="X359" s="21">
        <f t="shared" si="149"/>
        <v>2.4564772206583396E-3</v>
      </c>
      <c r="Y359" s="21">
        <f t="shared" si="149"/>
        <v>2.142537119871428E-2</v>
      </c>
      <c r="Z359" s="21">
        <f t="shared" si="149"/>
        <v>1.1072443833579419E-2</v>
      </c>
      <c r="AA359" s="21">
        <f t="shared" si="149"/>
        <v>5.2002494875505706E-2</v>
      </c>
      <c r="AB359" s="21">
        <f t="shared" si="149"/>
        <v>0.13123998467525988</v>
      </c>
      <c r="AC359" s="21">
        <f t="shared" si="149"/>
        <v>0.15847908008956874</v>
      </c>
      <c r="AD359" s="21">
        <f t="shared" si="149"/>
        <v>3.7105139812084369E-3</v>
      </c>
      <c r="AE359" s="21">
        <f t="shared" si="149"/>
        <v>7.8559869376145411E-2</v>
      </c>
    </row>
    <row r="360" spans="1:31" x14ac:dyDescent="0.2">
      <c r="A360" s="9" t="s">
        <v>624</v>
      </c>
      <c r="B360" s="4" t="s">
        <v>556</v>
      </c>
      <c r="C360" s="27">
        <v>1.6974988125836008E-2</v>
      </c>
      <c r="D360" s="27">
        <v>0.18137708790462204</v>
      </c>
      <c r="E360" s="27">
        <v>1.9659882531218892E-2</v>
      </c>
      <c r="F360" s="27">
        <v>7.0423459813321399E-3</v>
      </c>
      <c r="G360" s="27">
        <v>0.11322771898110581</v>
      </c>
      <c r="H360" s="27">
        <v>1.9293093678024512E-2</v>
      </c>
      <c r="I360" s="27">
        <v>0.39767247463334926</v>
      </c>
      <c r="J360" s="27">
        <v>2.3841275457634849E-2</v>
      </c>
      <c r="K360" s="27">
        <v>0.39921298781676573</v>
      </c>
      <c r="L360" s="27">
        <v>0.26135906523218905</v>
      </c>
      <c r="M360" s="27">
        <v>8.8029324766651749E-4</v>
      </c>
      <c r="N360" s="27">
        <v>6.6021993574988803E-4</v>
      </c>
      <c r="O360" s="27">
        <v>0.66323494012314599</v>
      </c>
      <c r="P360" s="27">
        <v>2.1347111255913052E-3</v>
      </c>
      <c r="Q360" s="27">
        <v>0.13508099885442706</v>
      </c>
      <c r="R360" s="27">
        <v>1.3695895778278238E-2</v>
      </c>
      <c r="S360" s="27">
        <v>5.0763577282102509E-3</v>
      </c>
      <c r="T360" s="27">
        <v>3.4991656594744063E-3</v>
      </c>
      <c r="U360" s="27">
        <v>8.7163703073113011E-2</v>
      </c>
      <c r="V360" s="27">
        <v>0.1990563106285913</v>
      </c>
      <c r="W360" s="27">
        <v>5.5018327979157347E-4</v>
      </c>
      <c r="X360" s="27">
        <v>1.672620171061929E-3</v>
      </c>
      <c r="Y360" s="27">
        <v>1.6175719122674858E-2</v>
      </c>
      <c r="Z360" s="27">
        <v>3.8322057083823944E-3</v>
      </c>
      <c r="AA360" s="27">
        <v>2.5795049473550002E-2</v>
      </c>
      <c r="AB360" s="27">
        <v>0.105558564972883</v>
      </c>
      <c r="AC360" s="27">
        <v>7.7653332245546006E-2</v>
      </c>
      <c r="AD360" s="27">
        <v>2.5054015220547887E-3</v>
      </c>
      <c r="AE360" s="27">
        <v>4.3019508500949759E-2</v>
      </c>
    </row>
    <row r="361" spans="1:31" x14ac:dyDescent="0.2">
      <c r="A361" s="9" t="s">
        <v>625</v>
      </c>
      <c r="B361" s="4" t="s">
        <v>592</v>
      </c>
      <c r="C361" s="27">
        <v>1.7517088219747016E-2</v>
      </c>
      <c r="D361" s="27">
        <v>8.5805211412431331E-2</v>
      </c>
      <c r="E361" s="27">
        <v>2.3518506020738156E-2</v>
      </c>
      <c r="F361" s="27">
        <v>7.1158896394112113E-4</v>
      </c>
      <c r="G361" s="27">
        <v>4.2702741731941232E-2</v>
      </c>
      <c r="H361" s="27">
        <v>7.1505201757481778E-4</v>
      </c>
      <c r="I361" s="27">
        <v>3.5903158966647288E-2</v>
      </c>
      <c r="J361" s="27">
        <v>2.4538927376083364E-2</v>
      </c>
      <c r="K361" s="27">
        <v>1.2288956429955771E-2</v>
      </c>
      <c r="L361" s="27">
        <v>2.466473091307719E-2</v>
      </c>
      <c r="M361" s="27">
        <v>1.3809616124172293E-3</v>
      </c>
      <c r="N361" s="27">
        <v>2.4324357011772064E-4</v>
      </c>
      <c r="O361" s="27">
        <v>4.1178283112190947E-2</v>
      </c>
      <c r="P361" s="27">
        <v>2.5491629589584415E-3</v>
      </c>
      <c r="Q361" s="27">
        <v>5.2989226678940042E-3</v>
      </c>
      <c r="R361" s="27">
        <v>8.578298662743674E-3</v>
      </c>
      <c r="S361" s="27">
        <v>2.3026222117620834E-3</v>
      </c>
      <c r="T361" s="27">
        <v>1.0793475440383634E-3</v>
      </c>
      <c r="U361" s="27">
        <v>6.4853263601250807E-2</v>
      </c>
      <c r="V361" s="27">
        <v>0.13864727680543015</v>
      </c>
      <c r="W361" s="27">
        <v>1.6532952368366305E-3</v>
      </c>
      <c r="X361" s="27">
        <v>7.8385704959641053E-4</v>
      </c>
      <c r="Y361" s="27">
        <v>5.2496520760394209E-3</v>
      </c>
      <c r="Z361" s="27">
        <v>7.240238125197025E-3</v>
      </c>
      <c r="AA361" s="27">
        <v>2.6207445401955701E-2</v>
      </c>
      <c r="AB361" s="27">
        <v>2.5681419702376865E-2</v>
      </c>
      <c r="AC361" s="27">
        <v>8.082574784402273E-2</v>
      </c>
      <c r="AD361" s="27">
        <v>1.205112459153648E-3</v>
      </c>
      <c r="AE361" s="27">
        <v>3.5540360875195652E-2</v>
      </c>
    </row>
    <row r="362" spans="1:31" x14ac:dyDescent="0.2">
      <c r="A362" s="9" t="s">
        <v>626</v>
      </c>
      <c r="B362" s="4" t="s">
        <v>627</v>
      </c>
      <c r="C362" s="27">
        <v>6.3238629932262404E-3</v>
      </c>
      <c r="D362" s="27">
        <v>6.8966033702189303E-2</v>
      </c>
      <c r="E362" s="27">
        <v>1.5316096195949489E-2</v>
      </c>
      <c r="F362" s="27">
        <v>5.1989618264775012E-3</v>
      </c>
      <c r="G362" s="27">
        <v>1.7014784159380916E-2</v>
      </c>
      <c r="H362" s="27">
        <v>4.499604666994953E-4</v>
      </c>
      <c r="I362" s="27">
        <v>1.1651883248136929E-2</v>
      </c>
      <c r="J362" s="27">
        <v>1.5274239408349529E-3</v>
      </c>
      <c r="K362" s="27">
        <v>8.5736653267237169E-3</v>
      </c>
      <c r="L362" s="27">
        <v>4.8989881820111708E-3</v>
      </c>
      <c r="M362" s="27">
        <v>1.2093123550753102E-3</v>
      </c>
      <c r="N362" s="27">
        <v>1.2731439561652384E-4</v>
      </c>
      <c r="O362" s="27">
        <v>5.9774980758366273E-3</v>
      </c>
      <c r="P362" s="27">
        <v>5.7472178115741028E-4</v>
      </c>
      <c r="Q362" s="27">
        <v>3.18503450148811E-4</v>
      </c>
      <c r="R362" s="27">
        <v>1.771822896753756E-3</v>
      </c>
      <c r="S362" s="27">
        <v>8.5642038817791406E-4</v>
      </c>
      <c r="T362" s="27">
        <v>4.1476227063822938E-4</v>
      </c>
      <c r="U362" s="27">
        <v>1.9553103776461019E-3</v>
      </c>
      <c r="V362" s="27">
        <v>3.2235211036383336E-3</v>
      </c>
      <c r="W362" s="27">
        <v>1.0027832128548539E-5</v>
      </c>
      <c r="X362" s="27">
        <v>1.8021310681391686E-3</v>
      </c>
      <c r="Y362" s="27">
        <v>1.4781257413531799E-3</v>
      </c>
      <c r="Z362" s="27">
        <v>1.7251629827056201E-3</v>
      </c>
      <c r="AA362" s="27">
        <v>2.7330264071397272E-4</v>
      </c>
      <c r="AB362" s="27">
        <v>3.3876679300710042E-3</v>
      </c>
      <c r="AC362" s="27">
        <v>1.5777397421121317E-2</v>
      </c>
      <c r="AD362" s="27">
        <v>1.7446002055298796E-3</v>
      </c>
      <c r="AE362" s="27">
        <v>5.9614783792913519E-3</v>
      </c>
    </row>
    <row r="363" spans="1:31" x14ac:dyDescent="0.2">
      <c r="A363" s="9" t="s">
        <v>628</v>
      </c>
      <c r="B363" s="4" t="s">
        <v>629</v>
      </c>
      <c r="C363" s="27">
        <v>0.48488932148993635</v>
      </c>
      <c r="D363" s="27">
        <v>0.63637939715780256</v>
      </c>
      <c r="E363" s="27">
        <v>0.38368712304373459</v>
      </c>
      <c r="F363" s="27">
        <v>0.43460144426827185</v>
      </c>
      <c r="G363" s="27">
        <v>0.30548302250827891</v>
      </c>
      <c r="H363" s="27">
        <v>0.26151838813312278</v>
      </c>
      <c r="I363" s="27">
        <v>0.22884734998668468</v>
      </c>
      <c r="J363" s="27">
        <v>0.25968946747871546</v>
      </c>
      <c r="K363" s="27">
        <v>0.2032211541676438</v>
      </c>
      <c r="L363" s="27">
        <v>0.28257294109694475</v>
      </c>
      <c r="M363" s="27">
        <v>0.13932157644076826</v>
      </c>
      <c r="N363" s="27">
        <v>5.0362799393538875E-2</v>
      </c>
      <c r="O363" s="27">
        <v>5.6302762925661144E-2</v>
      </c>
      <c r="P363" s="27">
        <v>2.9774997656398672E-2</v>
      </c>
      <c r="Q363" s="27">
        <v>2.3188798824397176E-2</v>
      </c>
      <c r="R363" s="27">
        <v>9.4649249361100467E-3</v>
      </c>
      <c r="S363" s="27">
        <v>1.5749938452258201E-2</v>
      </c>
      <c r="T363" s="27">
        <v>1.7890473299122293E-2</v>
      </c>
      <c r="U363" s="27">
        <v>3.2742677041659434E-3</v>
      </c>
      <c r="V363" s="27">
        <v>1.9715584963732099E-3</v>
      </c>
      <c r="W363" s="27">
        <v>4.0953666412992234E-3</v>
      </c>
      <c r="X363" s="27">
        <v>1.6528816471684342E-3</v>
      </c>
      <c r="Y363" s="27">
        <v>3.2888015444546498E-3</v>
      </c>
      <c r="Z363" s="27">
        <v>4.7409608240325416E-3</v>
      </c>
      <c r="AA363" s="27">
        <v>3.6952794546535055E-3</v>
      </c>
      <c r="AB363" s="27">
        <v>2.2667609011588069E-3</v>
      </c>
      <c r="AC363" s="27">
        <v>1.1781193738405032E-2</v>
      </c>
      <c r="AD363" s="27">
        <v>2.1460513819757956E-2</v>
      </c>
      <c r="AE363" s="27">
        <v>1.4851542360694138E-2</v>
      </c>
    </row>
    <row r="364" spans="1:31" x14ac:dyDescent="0.2">
      <c r="A364" s="9" t="s">
        <v>630</v>
      </c>
      <c r="B364" s="4" t="s">
        <v>631</v>
      </c>
      <c r="C364" s="21">
        <f t="shared" ref="C364" si="150">+C365+C366</f>
        <v>0</v>
      </c>
      <c r="D364" s="21">
        <f t="shared" ref="D364:AE364" si="151">+D365+D366</f>
        <v>0</v>
      </c>
      <c r="E364" s="21">
        <f t="shared" si="151"/>
        <v>0</v>
      </c>
      <c r="F364" s="21">
        <f t="shared" si="151"/>
        <v>0</v>
      </c>
      <c r="G364" s="21">
        <f t="shared" si="151"/>
        <v>0</v>
      </c>
      <c r="H364" s="21">
        <f t="shared" si="151"/>
        <v>0</v>
      </c>
      <c r="I364" s="21">
        <f t="shared" si="151"/>
        <v>0</v>
      </c>
      <c r="J364" s="21">
        <f t="shared" si="151"/>
        <v>0</v>
      </c>
      <c r="K364" s="21">
        <f t="shared" si="151"/>
        <v>0</v>
      </c>
      <c r="L364" s="21">
        <f t="shared" si="151"/>
        <v>0</v>
      </c>
      <c r="M364" s="21">
        <f t="shared" si="151"/>
        <v>0</v>
      </c>
      <c r="N364" s="21">
        <f t="shared" si="151"/>
        <v>0</v>
      </c>
      <c r="O364" s="21">
        <f t="shared" si="151"/>
        <v>0</v>
      </c>
      <c r="P364" s="21">
        <f t="shared" si="151"/>
        <v>0</v>
      </c>
      <c r="Q364" s="21">
        <f t="shared" si="151"/>
        <v>0</v>
      </c>
      <c r="R364" s="21">
        <f t="shared" si="151"/>
        <v>0</v>
      </c>
      <c r="S364" s="21">
        <f t="shared" si="151"/>
        <v>0</v>
      </c>
      <c r="T364" s="21">
        <f t="shared" si="151"/>
        <v>0</v>
      </c>
      <c r="U364" s="21">
        <f t="shared" si="151"/>
        <v>0</v>
      </c>
      <c r="V364" s="21">
        <f t="shared" si="151"/>
        <v>0</v>
      </c>
      <c r="W364" s="21">
        <f t="shared" si="151"/>
        <v>0</v>
      </c>
      <c r="X364" s="21">
        <f t="shared" si="151"/>
        <v>0</v>
      </c>
      <c r="Y364" s="21">
        <f t="shared" si="151"/>
        <v>0</v>
      </c>
      <c r="Z364" s="21">
        <f t="shared" si="151"/>
        <v>0</v>
      </c>
      <c r="AA364" s="21">
        <f t="shared" si="151"/>
        <v>0</v>
      </c>
      <c r="AB364" s="21">
        <f t="shared" si="151"/>
        <v>0</v>
      </c>
      <c r="AC364" s="21">
        <f t="shared" si="151"/>
        <v>0</v>
      </c>
      <c r="AD364" s="21">
        <f t="shared" si="151"/>
        <v>0</v>
      </c>
      <c r="AE364" s="21">
        <f t="shared" si="15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2">C368+C371+C374+C377+C380</f>
        <v>0</v>
      </c>
      <c r="D367" s="21">
        <f t="shared" ref="D367:AE367" si="153">D368+D371+D374+D377+D380</f>
        <v>0</v>
      </c>
      <c r="E367" s="21">
        <f t="shared" si="153"/>
        <v>0</v>
      </c>
      <c r="F367" s="21">
        <f t="shared" si="153"/>
        <v>0</v>
      </c>
      <c r="G367" s="21">
        <f t="shared" si="153"/>
        <v>0</v>
      </c>
      <c r="H367" s="21">
        <f t="shared" si="153"/>
        <v>0</v>
      </c>
      <c r="I367" s="21">
        <f t="shared" si="153"/>
        <v>0</v>
      </c>
      <c r="J367" s="21">
        <f t="shared" si="153"/>
        <v>0</v>
      </c>
      <c r="K367" s="21">
        <f t="shared" si="153"/>
        <v>0</v>
      </c>
      <c r="L367" s="21">
        <f t="shared" si="153"/>
        <v>0</v>
      </c>
      <c r="M367" s="21">
        <f t="shared" si="153"/>
        <v>0</v>
      </c>
      <c r="N367" s="21">
        <f t="shared" si="153"/>
        <v>0</v>
      </c>
      <c r="O367" s="21">
        <f t="shared" si="153"/>
        <v>0</v>
      </c>
      <c r="P367" s="21">
        <f t="shared" si="153"/>
        <v>0</v>
      </c>
      <c r="Q367" s="21">
        <f t="shared" si="153"/>
        <v>0</v>
      </c>
      <c r="R367" s="21">
        <f t="shared" si="153"/>
        <v>0</v>
      </c>
      <c r="S367" s="21">
        <f t="shared" si="153"/>
        <v>0</v>
      </c>
      <c r="T367" s="21">
        <f t="shared" si="153"/>
        <v>0</v>
      </c>
      <c r="U367" s="21">
        <f t="shared" si="153"/>
        <v>0</v>
      </c>
      <c r="V367" s="21">
        <f t="shared" si="153"/>
        <v>0</v>
      </c>
      <c r="W367" s="21">
        <f t="shared" si="153"/>
        <v>0</v>
      </c>
      <c r="X367" s="21">
        <f t="shared" si="153"/>
        <v>0</v>
      </c>
      <c r="Y367" s="21">
        <f t="shared" si="153"/>
        <v>0</v>
      </c>
      <c r="Z367" s="21">
        <f t="shared" si="153"/>
        <v>0</v>
      </c>
      <c r="AA367" s="21">
        <f t="shared" si="153"/>
        <v>0</v>
      </c>
      <c r="AB367" s="21">
        <f t="shared" si="153"/>
        <v>0</v>
      </c>
      <c r="AC367" s="21">
        <f t="shared" si="153"/>
        <v>0</v>
      </c>
      <c r="AD367" s="21">
        <f t="shared" si="153"/>
        <v>0</v>
      </c>
      <c r="AE367" s="21">
        <f t="shared" si="153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4">+C369+C370</f>
        <v>0</v>
      </c>
      <c r="D368" s="21">
        <f t="shared" ref="D368:AE368" si="155">+D369+D370</f>
        <v>0</v>
      </c>
      <c r="E368" s="21">
        <f t="shared" si="155"/>
        <v>0</v>
      </c>
      <c r="F368" s="21">
        <f t="shared" si="155"/>
        <v>0</v>
      </c>
      <c r="G368" s="21">
        <f t="shared" si="155"/>
        <v>0</v>
      </c>
      <c r="H368" s="21">
        <f t="shared" si="155"/>
        <v>0</v>
      </c>
      <c r="I368" s="21">
        <f t="shared" si="155"/>
        <v>0</v>
      </c>
      <c r="J368" s="21">
        <f t="shared" si="155"/>
        <v>0</v>
      </c>
      <c r="K368" s="21">
        <f t="shared" si="155"/>
        <v>0</v>
      </c>
      <c r="L368" s="21">
        <f t="shared" si="155"/>
        <v>0</v>
      </c>
      <c r="M368" s="21">
        <f t="shared" si="155"/>
        <v>0</v>
      </c>
      <c r="N368" s="21">
        <f t="shared" si="155"/>
        <v>0</v>
      </c>
      <c r="O368" s="21">
        <f t="shared" si="155"/>
        <v>0</v>
      </c>
      <c r="P368" s="21">
        <f t="shared" si="155"/>
        <v>0</v>
      </c>
      <c r="Q368" s="21">
        <f t="shared" si="155"/>
        <v>0</v>
      </c>
      <c r="R368" s="21">
        <f t="shared" si="155"/>
        <v>0</v>
      </c>
      <c r="S368" s="21">
        <f t="shared" si="155"/>
        <v>0</v>
      </c>
      <c r="T368" s="21">
        <f t="shared" si="155"/>
        <v>0</v>
      </c>
      <c r="U368" s="21">
        <f t="shared" si="155"/>
        <v>0</v>
      </c>
      <c r="V368" s="21">
        <f t="shared" si="155"/>
        <v>0</v>
      </c>
      <c r="W368" s="21">
        <f t="shared" si="155"/>
        <v>0</v>
      </c>
      <c r="X368" s="21">
        <f t="shared" si="155"/>
        <v>0</v>
      </c>
      <c r="Y368" s="21">
        <f t="shared" si="155"/>
        <v>0</v>
      </c>
      <c r="Z368" s="21">
        <f t="shared" si="155"/>
        <v>0</v>
      </c>
      <c r="AA368" s="21">
        <f t="shared" si="155"/>
        <v>0</v>
      </c>
      <c r="AB368" s="21">
        <f t="shared" si="155"/>
        <v>0</v>
      </c>
      <c r="AC368" s="21">
        <f t="shared" si="155"/>
        <v>0</v>
      </c>
      <c r="AD368" s="21">
        <f t="shared" si="155"/>
        <v>0</v>
      </c>
      <c r="AE368" s="21">
        <f t="shared" si="155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6">+C372+C373</f>
        <v>0</v>
      </c>
      <c r="D371" s="21">
        <f t="shared" ref="D371:AE371" si="157">+D372+D373</f>
        <v>0</v>
      </c>
      <c r="E371" s="21">
        <f t="shared" si="157"/>
        <v>0</v>
      </c>
      <c r="F371" s="21">
        <f t="shared" si="157"/>
        <v>0</v>
      </c>
      <c r="G371" s="21">
        <f t="shared" si="157"/>
        <v>0</v>
      </c>
      <c r="H371" s="21">
        <f t="shared" si="157"/>
        <v>0</v>
      </c>
      <c r="I371" s="21">
        <f t="shared" si="157"/>
        <v>0</v>
      </c>
      <c r="J371" s="21">
        <f t="shared" si="157"/>
        <v>0</v>
      </c>
      <c r="K371" s="21">
        <f t="shared" si="157"/>
        <v>0</v>
      </c>
      <c r="L371" s="21">
        <f t="shared" si="157"/>
        <v>0</v>
      </c>
      <c r="M371" s="21">
        <f t="shared" si="157"/>
        <v>0</v>
      </c>
      <c r="N371" s="21">
        <f t="shared" si="157"/>
        <v>0</v>
      </c>
      <c r="O371" s="21">
        <f t="shared" si="157"/>
        <v>0</v>
      </c>
      <c r="P371" s="21">
        <f t="shared" si="157"/>
        <v>0</v>
      </c>
      <c r="Q371" s="21">
        <f t="shared" si="157"/>
        <v>0</v>
      </c>
      <c r="R371" s="21">
        <f t="shared" si="157"/>
        <v>0</v>
      </c>
      <c r="S371" s="21">
        <f t="shared" si="157"/>
        <v>0</v>
      </c>
      <c r="T371" s="21">
        <f t="shared" si="157"/>
        <v>0</v>
      </c>
      <c r="U371" s="21">
        <f t="shared" si="157"/>
        <v>0</v>
      </c>
      <c r="V371" s="21">
        <f t="shared" si="157"/>
        <v>0</v>
      </c>
      <c r="W371" s="21">
        <f t="shared" si="157"/>
        <v>0</v>
      </c>
      <c r="X371" s="21">
        <f t="shared" si="157"/>
        <v>0</v>
      </c>
      <c r="Y371" s="21">
        <f t="shared" si="157"/>
        <v>0</v>
      </c>
      <c r="Z371" s="21">
        <f t="shared" si="157"/>
        <v>0</v>
      </c>
      <c r="AA371" s="21">
        <f t="shared" si="157"/>
        <v>0</v>
      </c>
      <c r="AB371" s="21">
        <f t="shared" si="157"/>
        <v>0</v>
      </c>
      <c r="AC371" s="21">
        <f t="shared" si="157"/>
        <v>0</v>
      </c>
      <c r="AD371" s="21">
        <f t="shared" si="157"/>
        <v>0</v>
      </c>
      <c r="AE371" s="21">
        <f t="shared" si="157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58">+C375+C376</f>
        <v>0</v>
      </c>
      <c r="D374" s="21">
        <f t="shared" ref="D374:AE374" si="159">+D375+D376</f>
        <v>0</v>
      </c>
      <c r="E374" s="21">
        <f t="shared" si="159"/>
        <v>0</v>
      </c>
      <c r="F374" s="21">
        <f t="shared" si="159"/>
        <v>0</v>
      </c>
      <c r="G374" s="21">
        <f t="shared" si="159"/>
        <v>0</v>
      </c>
      <c r="H374" s="21">
        <f t="shared" si="159"/>
        <v>0</v>
      </c>
      <c r="I374" s="21">
        <f t="shared" si="159"/>
        <v>0</v>
      </c>
      <c r="J374" s="21">
        <f t="shared" si="159"/>
        <v>0</v>
      </c>
      <c r="K374" s="21">
        <f t="shared" si="159"/>
        <v>0</v>
      </c>
      <c r="L374" s="21">
        <f t="shared" si="159"/>
        <v>0</v>
      </c>
      <c r="M374" s="21">
        <f t="shared" si="159"/>
        <v>0</v>
      </c>
      <c r="N374" s="21">
        <f t="shared" si="159"/>
        <v>0</v>
      </c>
      <c r="O374" s="21">
        <f t="shared" si="159"/>
        <v>0</v>
      </c>
      <c r="P374" s="21">
        <f t="shared" si="159"/>
        <v>0</v>
      </c>
      <c r="Q374" s="21">
        <f t="shared" si="159"/>
        <v>0</v>
      </c>
      <c r="R374" s="21">
        <f t="shared" si="159"/>
        <v>0</v>
      </c>
      <c r="S374" s="21">
        <f t="shared" si="159"/>
        <v>0</v>
      </c>
      <c r="T374" s="21">
        <f t="shared" si="159"/>
        <v>0</v>
      </c>
      <c r="U374" s="21">
        <f t="shared" si="159"/>
        <v>0</v>
      </c>
      <c r="V374" s="21">
        <f t="shared" si="159"/>
        <v>0</v>
      </c>
      <c r="W374" s="21">
        <f t="shared" si="159"/>
        <v>0</v>
      </c>
      <c r="X374" s="21">
        <f t="shared" si="159"/>
        <v>0</v>
      </c>
      <c r="Y374" s="21">
        <f t="shared" si="159"/>
        <v>0</v>
      </c>
      <c r="Z374" s="21">
        <f t="shared" si="159"/>
        <v>0</v>
      </c>
      <c r="AA374" s="21">
        <f t="shared" si="159"/>
        <v>0</v>
      </c>
      <c r="AB374" s="21">
        <f t="shared" si="159"/>
        <v>0</v>
      </c>
      <c r="AC374" s="21">
        <f t="shared" si="159"/>
        <v>0</v>
      </c>
      <c r="AD374" s="21">
        <f t="shared" si="159"/>
        <v>0</v>
      </c>
      <c r="AE374" s="21">
        <f t="shared" si="159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0">+C378+C379</f>
        <v>0</v>
      </c>
      <c r="D377" s="21">
        <f t="shared" ref="D377:AE377" si="161">+D378+D379</f>
        <v>0</v>
      </c>
      <c r="E377" s="21">
        <f t="shared" si="161"/>
        <v>0</v>
      </c>
      <c r="F377" s="21">
        <f t="shared" si="161"/>
        <v>0</v>
      </c>
      <c r="G377" s="21">
        <f t="shared" si="161"/>
        <v>0</v>
      </c>
      <c r="H377" s="21">
        <f t="shared" si="161"/>
        <v>0</v>
      </c>
      <c r="I377" s="21">
        <f t="shared" si="161"/>
        <v>0</v>
      </c>
      <c r="J377" s="21">
        <f t="shared" si="161"/>
        <v>0</v>
      </c>
      <c r="K377" s="21">
        <f t="shared" si="161"/>
        <v>0</v>
      </c>
      <c r="L377" s="21">
        <f t="shared" si="161"/>
        <v>0</v>
      </c>
      <c r="M377" s="21">
        <f t="shared" si="161"/>
        <v>0</v>
      </c>
      <c r="N377" s="21">
        <f t="shared" si="161"/>
        <v>0</v>
      </c>
      <c r="O377" s="21">
        <f t="shared" si="161"/>
        <v>0</v>
      </c>
      <c r="P377" s="21">
        <f t="shared" si="161"/>
        <v>0</v>
      </c>
      <c r="Q377" s="21">
        <f t="shared" si="161"/>
        <v>0</v>
      </c>
      <c r="R377" s="21">
        <f t="shared" si="161"/>
        <v>0</v>
      </c>
      <c r="S377" s="21">
        <f t="shared" si="161"/>
        <v>0</v>
      </c>
      <c r="T377" s="21">
        <f t="shared" si="161"/>
        <v>0</v>
      </c>
      <c r="U377" s="21">
        <f t="shared" si="161"/>
        <v>0</v>
      </c>
      <c r="V377" s="21">
        <f t="shared" si="161"/>
        <v>0</v>
      </c>
      <c r="W377" s="21">
        <f t="shared" si="161"/>
        <v>0</v>
      </c>
      <c r="X377" s="21">
        <f t="shared" si="161"/>
        <v>0</v>
      </c>
      <c r="Y377" s="21">
        <f t="shared" si="161"/>
        <v>0</v>
      </c>
      <c r="Z377" s="21">
        <f t="shared" si="161"/>
        <v>0</v>
      </c>
      <c r="AA377" s="21">
        <f t="shared" si="161"/>
        <v>0</v>
      </c>
      <c r="AB377" s="21">
        <f t="shared" si="161"/>
        <v>0</v>
      </c>
      <c r="AC377" s="21">
        <f t="shared" si="161"/>
        <v>0</v>
      </c>
      <c r="AD377" s="21">
        <f t="shared" si="161"/>
        <v>0</v>
      </c>
      <c r="AE377" s="21">
        <f t="shared" si="16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2">+C381+C382</f>
        <v>0</v>
      </c>
      <c r="D380" s="21">
        <f t="shared" ref="D380:AE380" si="163">+D381+D382</f>
        <v>0</v>
      </c>
      <c r="E380" s="21">
        <f t="shared" si="163"/>
        <v>0</v>
      </c>
      <c r="F380" s="21">
        <f t="shared" si="163"/>
        <v>0</v>
      </c>
      <c r="G380" s="21">
        <f t="shared" si="163"/>
        <v>0</v>
      </c>
      <c r="H380" s="21">
        <f t="shared" si="163"/>
        <v>0</v>
      </c>
      <c r="I380" s="21">
        <f t="shared" si="163"/>
        <v>0</v>
      </c>
      <c r="J380" s="21">
        <f t="shared" si="163"/>
        <v>0</v>
      </c>
      <c r="K380" s="21">
        <f t="shared" si="163"/>
        <v>0</v>
      </c>
      <c r="L380" s="21">
        <f t="shared" si="163"/>
        <v>0</v>
      </c>
      <c r="M380" s="21">
        <f t="shared" si="163"/>
        <v>0</v>
      </c>
      <c r="N380" s="21">
        <f t="shared" si="163"/>
        <v>0</v>
      </c>
      <c r="O380" s="21">
        <f t="shared" si="163"/>
        <v>0</v>
      </c>
      <c r="P380" s="21">
        <f t="shared" si="163"/>
        <v>0</v>
      </c>
      <c r="Q380" s="21">
        <f t="shared" si="163"/>
        <v>0</v>
      </c>
      <c r="R380" s="21">
        <f t="shared" si="163"/>
        <v>0</v>
      </c>
      <c r="S380" s="21">
        <f t="shared" si="163"/>
        <v>0</v>
      </c>
      <c r="T380" s="21">
        <f t="shared" si="163"/>
        <v>0</v>
      </c>
      <c r="U380" s="21">
        <f t="shared" si="163"/>
        <v>0</v>
      </c>
      <c r="V380" s="21">
        <f t="shared" si="163"/>
        <v>0</v>
      </c>
      <c r="W380" s="21">
        <f t="shared" si="163"/>
        <v>0</v>
      </c>
      <c r="X380" s="21">
        <f t="shared" si="163"/>
        <v>0</v>
      </c>
      <c r="Y380" s="21">
        <f t="shared" si="163"/>
        <v>0</v>
      </c>
      <c r="Z380" s="21">
        <f t="shared" si="163"/>
        <v>0</v>
      </c>
      <c r="AA380" s="21">
        <f t="shared" si="163"/>
        <v>0</v>
      </c>
      <c r="AB380" s="21">
        <f t="shared" si="163"/>
        <v>0</v>
      </c>
      <c r="AC380" s="21">
        <f t="shared" si="163"/>
        <v>0</v>
      </c>
      <c r="AD380" s="21">
        <f t="shared" si="163"/>
        <v>0</v>
      </c>
      <c r="AE380" s="21">
        <f t="shared" si="163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4">+C384+C385</f>
        <v>8.0421983220068652E-4</v>
      </c>
      <c r="D383" s="21">
        <f t="shared" ref="D383:AE383" si="165">+D384+D385</f>
        <v>8.7705650977782518E-3</v>
      </c>
      <c r="E383" s="21">
        <f t="shared" si="165"/>
        <v>1.9477822852692855E-3</v>
      </c>
      <c r="F383" s="21">
        <f t="shared" si="165"/>
        <v>6.6116362928578232E-4</v>
      </c>
      <c r="G383" s="21">
        <f t="shared" si="165"/>
        <v>2.1638082412989241E-3</v>
      </c>
      <c r="H383" s="21">
        <f t="shared" si="165"/>
        <v>5.7222481165961704E-5</v>
      </c>
      <c r="I383" s="21">
        <f t="shared" si="165"/>
        <v>1.4817961111232175E-3</v>
      </c>
      <c r="J383" s="21">
        <f t="shared" si="165"/>
        <v>1.942459263765475E-4</v>
      </c>
      <c r="K383" s="21">
        <f t="shared" si="165"/>
        <v>1.0903322380304949E-3</v>
      </c>
      <c r="L383" s="21">
        <f t="shared" si="165"/>
        <v>6.230153085084745E-4</v>
      </c>
      <c r="M383" s="21">
        <f t="shared" si="165"/>
        <v>1.5379096294758856E-4</v>
      </c>
      <c r="N383" s="21">
        <f t="shared" si="165"/>
        <v>1.6190857074089942E-5</v>
      </c>
      <c r="O383" s="21">
        <f t="shared" si="165"/>
        <v>7.6017182925665545E-4</v>
      </c>
      <c r="P383" s="21">
        <f t="shared" si="165"/>
        <v>2.3814000000000002E-4</v>
      </c>
      <c r="Q383" s="21">
        <f t="shared" si="165"/>
        <v>6.4467900000000013E-5</v>
      </c>
      <c r="R383" s="21">
        <f t="shared" si="165"/>
        <v>4.8478500000000006E-4</v>
      </c>
      <c r="S383" s="21">
        <f t="shared" si="165"/>
        <v>0</v>
      </c>
      <c r="T383" s="21">
        <f t="shared" si="165"/>
        <v>0</v>
      </c>
      <c r="U383" s="21">
        <f t="shared" si="165"/>
        <v>0</v>
      </c>
      <c r="V383" s="21">
        <f t="shared" si="165"/>
        <v>1.5181425000000001E-3</v>
      </c>
      <c r="W383" s="21">
        <f t="shared" si="165"/>
        <v>3.7422000000000009E-5</v>
      </c>
      <c r="X383" s="21">
        <f t="shared" si="165"/>
        <v>0</v>
      </c>
      <c r="Y383" s="21">
        <f t="shared" si="165"/>
        <v>3.4020000000000003E-5</v>
      </c>
      <c r="Z383" s="21">
        <f t="shared" si="165"/>
        <v>5.2731000000000007E-5</v>
      </c>
      <c r="AA383" s="21">
        <f t="shared" si="165"/>
        <v>5.1880500000000006E-5</v>
      </c>
      <c r="AB383" s="21">
        <f t="shared" si="165"/>
        <v>1.1803239000000001E-3</v>
      </c>
      <c r="AC383" s="21">
        <f t="shared" si="165"/>
        <v>8.6240700000000015E-4</v>
      </c>
      <c r="AD383" s="21">
        <f t="shared" si="165"/>
        <v>1.95615E-4</v>
      </c>
      <c r="AE383" s="21">
        <f t="shared" si="165"/>
        <v>1.7010000000000001E-5</v>
      </c>
    </row>
    <row r="384" spans="1:31" x14ac:dyDescent="0.2">
      <c r="A384" s="9" t="s">
        <v>669</v>
      </c>
      <c r="B384" s="4" t="s">
        <v>670</v>
      </c>
      <c r="C384" s="27">
        <v>8.0421983220068652E-4</v>
      </c>
      <c r="D384" s="27">
        <v>8.7705650977782518E-3</v>
      </c>
      <c r="E384" s="27">
        <v>1.9477822852692855E-3</v>
      </c>
      <c r="F384" s="27">
        <v>6.6116362928578232E-4</v>
      </c>
      <c r="G384" s="27">
        <v>2.1638082412989241E-3</v>
      </c>
      <c r="H384" s="27">
        <v>5.7222481165961704E-5</v>
      </c>
      <c r="I384" s="27">
        <v>1.4817961111232175E-3</v>
      </c>
      <c r="J384" s="27">
        <v>1.942459263765475E-4</v>
      </c>
      <c r="K384" s="27">
        <v>1.0903322380304949E-3</v>
      </c>
      <c r="L384" s="27">
        <v>6.230153085084745E-4</v>
      </c>
      <c r="M384" s="27">
        <v>1.5379096294758856E-4</v>
      </c>
      <c r="N384" s="27">
        <v>1.6190857074089942E-5</v>
      </c>
      <c r="O384" s="27">
        <v>7.6017182925665545E-4</v>
      </c>
      <c r="P384" s="27">
        <v>2.3814000000000002E-4</v>
      </c>
      <c r="Q384" s="27">
        <v>6.4467900000000013E-5</v>
      </c>
      <c r="R384" s="27">
        <v>4.8478500000000006E-4</v>
      </c>
      <c r="S384" s="27">
        <v>0</v>
      </c>
      <c r="T384" s="27">
        <v>0</v>
      </c>
      <c r="U384" s="27">
        <v>0</v>
      </c>
      <c r="V384" s="27">
        <v>1.5181425000000001E-3</v>
      </c>
      <c r="W384" s="27">
        <v>3.7422000000000009E-5</v>
      </c>
      <c r="X384" s="27">
        <v>0</v>
      </c>
      <c r="Y384" s="27">
        <v>3.4020000000000003E-5</v>
      </c>
      <c r="Z384" s="27">
        <v>5.2731000000000007E-5</v>
      </c>
      <c r="AA384" s="27">
        <v>5.1880500000000006E-5</v>
      </c>
      <c r="AB384" s="27">
        <v>1.1803239000000001E-3</v>
      </c>
      <c r="AC384" s="27">
        <v>8.6240700000000015E-4</v>
      </c>
      <c r="AD384" s="27">
        <v>1.95615E-4</v>
      </c>
      <c r="AE384" s="27">
        <v>1.7010000000000001E-5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6">+C392+C393</f>
        <v>4.291718580000001E-4</v>
      </c>
      <c r="D391" s="21">
        <f t="shared" ref="D391:AE391" si="167">+D392+D393</f>
        <v>9.3264264000000006E-4</v>
      </c>
      <c r="E391" s="21">
        <f t="shared" si="167"/>
        <v>2.2855284000000001E-4</v>
      </c>
      <c r="F391" s="21">
        <f t="shared" si="167"/>
        <v>3.4040114999999994E-4</v>
      </c>
      <c r="G391" s="21">
        <f t="shared" si="167"/>
        <v>1.1439267119999999E-3</v>
      </c>
      <c r="H391" s="21">
        <f t="shared" si="167"/>
        <v>1.9130526E-4</v>
      </c>
      <c r="I391" s="21">
        <f t="shared" si="167"/>
        <v>2.8748201399999996E-3</v>
      </c>
      <c r="J391" s="21">
        <f t="shared" si="167"/>
        <v>1.6355276999999998E-4</v>
      </c>
      <c r="K391" s="21">
        <f t="shared" si="167"/>
        <v>4.6665690840000003E-3</v>
      </c>
      <c r="L391" s="21">
        <f t="shared" si="167"/>
        <v>1.7566698960000001E-3</v>
      </c>
      <c r="M391" s="21">
        <f t="shared" si="167"/>
        <v>1.0050388199999998E-4</v>
      </c>
      <c r="N391" s="21">
        <f t="shared" si="167"/>
        <v>3.5168471999999997E-5</v>
      </c>
      <c r="O391" s="21">
        <f t="shared" si="167"/>
        <v>6.5579065560000009E-3</v>
      </c>
      <c r="P391" s="21">
        <f t="shared" si="167"/>
        <v>3.7436860799999993E-4</v>
      </c>
      <c r="Q391" s="21">
        <f t="shared" si="167"/>
        <v>4.5145333799999994E-4</v>
      </c>
      <c r="R391" s="21">
        <f t="shared" si="167"/>
        <v>3.7529886599999994E-4</v>
      </c>
      <c r="S391" s="21">
        <f t="shared" si="167"/>
        <v>0.22220074964195552</v>
      </c>
      <c r="T391" s="21">
        <f t="shared" si="167"/>
        <v>2.0037558599999997E-4</v>
      </c>
      <c r="U391" s="21">
        <f t="shared" si="167"/>
        <v>1.0974088440000001E-3</v>
      </c>
      <c r="V391" s="21">
        <f t="shared" si="167"/>
        <v>1.0653192899999996E-3</v>
      </c>
      <c r="W391" s="21">
        <f t="shared" si="167"/>
        <v>1.7371233000000003E-4</v>
      </c>
      <c r="X391" s="21">
        <f t="shared" si="167"/>
        <v>1.73872548E-4</v>
      </c>
      <c r="Y391" s="21">
        <f t="shared" si="167"/>
        <v>7.5031455600000003E-4</v>
      </c>
      <c r="Z391" s="21">
        <f t="shared" si="167"/>
        <v>2.189263464E-4</v>
      </c>
      <c r="AA391" s="21">
        <f t="shared" si="167"/>
        <v>6.1263016199999986E-4</v>
      </c>
      <c r="AB391" s="21">
        <f t="shared" si="167"/>
        <v>2.0685894026400004E-3</v>
      </c>
      <c r="AC391" s="21">
        <f t="shared" si="167"/>
        <v>1.4455211745600003E-3</v>
      </c>
      <c r="AD391" s="21">
        <f t="shared" si="167"/>
        <v>2.179288962E-4</v>
      </c>
      <c r="AE391" s="21">
        <f t="shared" si="167"/>
        <v>3.9686408459999999E-4</v>
      </c>
    </row>
    <row r="392" spans="1:31" x14ac:dyDescent="0.2">
      <c r="A392" s="9" t="s">
        <v>679</v>
      </c>
      <c r="B392" s="4" t="s">
        <v>680</v>
      </c>
      <c r="C392" s="27">
        <v>4.291718580000001E-4</v>
      </c>
      <c r="D392" s="27">
        <v>9.3264264000000006E-4</v>
      </c>
      <c r="E392" s="27">
        <v>2.2855284000000001E-4</v>
      </c>
      <c r="F392" s="27">
        <v>3.4040114999999994E-4</v>
      </c>
      <c r="G392" s="27">
        <v>1.1439267119999999E-3</v>
      </c>
      <c r="H392" s="27">
        <v>1.9130526E-4</v>
      </c>
      <c r="I392" s="27">
        <v>2.8748201399999996E-3</v>
      </c>
      <c r="J392" s="27">
        <v>1.6355276999999998E-4</v>
      </c>
      <c r="K392" s="27">
        <v>4.6665690840000003E-3</v>
      </c>
      <c r="L392" s="27">
        <v>1.7566698960000001E-3</v>
      </c>
      <c r="M392" s="27">
        <v>1.0050388199999998E-4</v>
      </c>
      <c r="N392" s="27">
        <v>3.5168471999999997E-5</v>
      </c>
      <c r="O392" s="27">
        <v>6.5579065560000009E-3</v>
      </c>
      <c r="P392" s="27">
        <v>3.7436860799999993E-4</v>
      </c>
      <c r="Q392" s="27">
        <v>4.5145333799999994E-4</v>
      </c>
      <c r="R392" s="27">
        <v>3.7529886599999994E-4</v>
      </c>
      <c r="S392" s="27">
        <v>2.7344741399999999E-4</v>
      </c>
      <c r="T392" s="27">
        <v>2.0037558599999997E-4</v>
      </c>
      <c r="U392" s="27">
        <v>1.0974088440000001E-3</v>
      </c>
      <c r="V392" s="27">
        <v>1.0653192899999996E-3</v>
      </c>
      <c r="W392" s="27">
        <v>1.7371233000000003E-4</v>
      </c>
      <c r="X392" s="27">
        <v>1.73872548E-4</v>
      </c>
      <c r="Y392" s="27">
        <v>7.5031455600000003E-4</v>
      </c>
      <c r="Z392" s="27">
        <v>2.189263464E-4</v>
      </c>
      <c r="AA392" s="27">
        <v>6.1263016199999986E-4</v>
      </c>
      <c r="AB392" s="27">
        <v>2.0685894026400004E-3</v>
      </c>
      <c r="AC392" s="27">
        <v>1.4455211745600003E-3</v>
      </c>
      <c r="AD392" s="27">
        <v>2.179288962E-4</v>
      </c>
      <c r="AE392" s="27">
        <v>3.9686408459999999E-4</v>
      </c>
    </row>
    <row r="393" spans="1:31" x14ac:dyDescent="0.2">
      <c r="A393" s="9" t="s">
        <v>681</v>
      </c>
      <c r="B393" s="4" t="s">
        <v>682</v>
      </c>
      <c r="C393" s="21">
        <f t="shared" ref="C393" si="168">+C394+C395+C396+C397+C398</f>
        <v>0</v>
      </c>
      <c r="D393" s="21">
        <f t="shared" ref="D393:AE393" si="169">+D394+D395+D396+D397+D398</f>
        <v>0</v>
      </c>
      <c r="E393" s="21">
        <f t="shared" si="169"/>
        <v>0</v>
      </c>
      <c r="F393" s="21">
        <f t="shared" si="169"/>
        <v>0</v>
      </c>
      <c r="G393" s="21">
        <f t="shared" si="169"/>
        <v>0</v>
      </c>
      <c r="H393" s="21">
        <f t="shared" si="169"/>
        <v>0</v>
      </c>
      <c r="I393" s="21">
        <f t="shared" si="169"/>
        <v>0</v>
      </c>
      <c r="J393" s="21">
        <f t="shared" si="169"/>
        <v>0</v>
      </c>
      <c r="K393" s="21">
        <f t="shared" si="169"/>
        <v>0</v>
      </c>
      <c r="L393" s="21">
        <f t="shared" si="169"/>
        <v>0</v>
      </c>
      <c r="M393" s="21">
        <f t="shared" si="169"/>
        <v>0</v>
      </c>
      <c r="N393" s="21">
        <f t="shared" si="169"/>
        <v>0</v>
      </c>
      <c r="O393" s="21">
        <f t="shared" si="169"/>
        <v>0</v>
      </c>
      <c r="P393" s="21">
        <f t="shared" si="169"/>
        <v>0</v>
      </c>
      <c r="Q393" s="21">
        <f t="shared" si="169"/>
        <v>0</v>
      </c>
      <c r="R393" s="21">
        <f t="shared" si="169"/>
        <v>0</v>
      </c>
      <c r="S393" s="21">
        <f t="shared" si="169"/>
        <v>0.22192730222795551</v>
      </c>
      <c r="T393" s="21">
        <f t="shared" si="169"/>
        <v>0</v>
      </c>
      <c r="U393" s="21">
        <f t="shared" si="169"/>
        <v>0</v>
      </c>
      <c r="V393" s="21">
        <f t="shared" si="169"/>
        <v>0</v>
      </c>
      <c r="W393" s="21">
        <f t="shared" si="169"/>
        <v>0</v>
      </c>
      <c r="X393" s="21">
        <f t="shared" si="169"/>
        <v>0</v>
      </c>
      <c r="Y393" s="21">
        <f t="shared" si="169"/>
        <v>0</v>
      </c>
      <c r="Z393" s="21">
        <f t="shared" si="169"/>
        <v>0</v>
      </c>
      <c r="AA393" s="21">
        <f t="shared" si="169"/>
        <v>0</v>
      </c>
      <c r="AB393" s="21">
        <f t="shared" si="169"/>
        <v>0</v>
      </c>
      <c r="AC393" s="21">
        <f t="shared" si="169"/>
        <v>0</v>
      </c>
      <c r="AD393" s="21">
        <f t="shared" si="169"/>
        <v>0</v>
      </c>
      <c r="AE393" s="21">
        <f t="shared" si="169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0.22192730222795551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0">+C400+C401</f>
        <v>0</v>
      </c>
      <c r="D399" s="21">
        <f t="shared" ref="D399:AE399" si="171">+D400+D401</f>
        <v>0</v>
      </c>
      <c r="E399" s="21">
        <f t="shared" si="171"/>
        <v>0</v>
      </c>
      <c r="F399" s="21">
        <f t="shared" si="171"/>
        <v>0</v>
      </c>
      <c r="G399" s="21">
        <f t="shared" si="171"/>
        <v>0</v>
      </c>
      <c r="H399" s="21">
        <f t="shared" si="171"/>
        <v>0</v>
      </c>
      <c r="I399" s="21">
        <f t="shared" si="171"/>
        <v>0</v>
      </c>
      <c r="J399" s="21">
        <f t="shared" si="171"/>
        <v>0</v>
      </c>
      <c r="K399" s="21">
        <f t="shared" si="171"/>
        <v>0</v>
      </c>
      <c r="L399" s="21">
        <f t="shared" si="171"/>
        <v>0</v>
      </c>
      <c r="M399" s="21">
        <f t="shared" si="171"/>
        <v>0</v>
      </c>
      <c r="N399" s="21">
        <f t="shared" si="171"/>
        <v>0</v>
      </c>
      <c r="O399" s="21">
        <f t="shared" si="171"/>
        <v>0</v>
      </c>
      <c r="P399" s="21">
        <f t="shared" si="171"/>
        <v>0</v>
      </c>
      <c r="Q399" s="21">
        <f t="shared" si="171"/>
        <v>0</v>
      </c>
      <c r="R399" s="21">
        <f t="shared" si="171"/>
        <v>0</v>
      </c>
      <c r="S399" s="21">
        <f t="shared" si="171"/>
        <v>0</v>
      </c>
      <c r="T399" s="21">
        <f t="shared" si="171"/>
        <v>0</v>
      </c>
      <c r="U399" s="21">
        <f t="shared" si="171"/>
        <v>0</v>
      </c>
      <c r="V399" s="21">
        <f t="shared" si="171"/>
        <v>0</v>
      </c>
      <c r="W399" s="21">
        <f t="shared" si="171"/>
        <v>0</v>
      </c>
      <c r="X399" s="21">
        <f t="shared" si="171"/>
        <v>0</v>
      </c>
      <c r="Y399" s="21">
        <f t="shared" si="171"/>
        <v>0</v>
      </c>
      <c r="Z399" s="21">
        <f t="shared" si="171"/>
        <v>0</v>
      </c>
      <c r="AA399" s="21">
        <f t="shared" si="171"/>
        <v>0</v>
      </c>
      <c r="AB399" s="21">
        <f t="shared" si="171"/>
        <v>0</v>
      </c>
      <c r="AC399" s="21">
        <f t="shared" si="171"/>
        <v>0</v>
      </c>
      <c r="AD399" s="21">
        <f t="shared" si="171"/>
        <v>0</v>
      </c>
      <c r="AE399" s="21">
        <f t="shared" si="17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2">+C408+C409</f>
        <v>0</v>
      </c>
      <c r="D407" s="21">
        <f t="shared" ref="D407:AE407" si="173">+D408+D409</f>
        <v>0</v>
      </c>
      <c r="E407" s="21">
        <f t="shared" si="173"/>
        <v>0</v>
      </c>
      <c r="F407" s="21">
        <f t="shared" si="173"/>
        <v>0</v>
      </c>
      <c r="G407" s="21">
        <f t="shared" si="173"/>
        <v>0</v>
      </c>
      <c r="H407" s="21">
        <f t="shared" si="173"/>
        <v>0</v>
      </c>
      <c r="I407" s="21">
        <f t="shared" si="173"/>
        <v>0</v>
      </c>
      <c r="J407" s="21">
        <f t="shared" si="173"/>
        <v>0</v>
      </c>
      <c r="K407" s="21">
        <f t="shared" si="173"/>
        <v>0</v>
      </c>
      <c r="L407" s="21">
        <f t="shared" si="173"/>
        <v>0</v>
      </c>
      <c r="M407" s="21">
        <f t="shared" si="173"/>
        <v>0</v>
      </c>
      <c r="N407" s="21">
        <f t="shared" si="173"/>
        <v>0</v>
      </c>
      <c r="O407" s="21">
        <f t="shared" si="173"/>
        <v>0</v>
      </c>
      <c r="P407" s="21">
        <f t="shared" si="173"/>
        <v>0</v>
      </c>
      <c r="Q407" s="21">
        <f t="shared" si="173"/>
        <v>0</v>
      </c>
      <c r="R407" s="21">
        <f t="shared" si="173"/>
        <v>0</v>
      </c>
      <c r="S407" s="21">
        <f t="shared" si="173"/>
        <v>0</v>
      </c>
      <c r="T407" s="21">
        <f t="shared" si="173"/>
        <v>0</v>
      </c>
      <c r="U407" s="21">
        <f t="shared" si="173"/>
        <v>0</v>
      </c>
      <c r="V407" s="21">
        <f t="shared" si="173"/>
        <v>0</v>
      </c>
      <c r="W407" s="21">
        <f t="shared" si="173"/>
        <v>0</v>
      </c>
      <c r="X407" s="21">
        <f t="shared" si="173"/>
        <v>0</v>
      </c>
      <c r="Y407" s="21">
        <f t="shared" si="173"/>
        <v>0</v>
      </c>
      <c r="Z407" s="21">
        <f t="shared" si="173"/>
        <v>0</v>
      </c>
      <c r="AA407" s="21">
        <f t="shared" si="173"/>
        <v>0</v>
      </c>
      <c r="AB407" s="21">
        <f t="shared" si="173"/>
        <v>0</v>
      </c>
      <c r="AC407" s="21">
        <f t="shared" si="173"/>
        <v>0</v>
      </c>
      <c r="AD407" s="21">
        <f t="shared" si="173"/>
        <v>0</v>
      </c>
      <c r="AE407" s="21">
        <f t="shared" si="173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4">+C410+C411+C412+C413+C414</f>
        <v>0</v>
      </c>
      <c r="D409" s="21">
        <f t="shared" ref="D409:AE409" si="175">+D410+D411+D412+D413+D414</f>
        <v>0</v>
      </c>
      <c r="E409" s="21">
        <f t="shared" si="175"/>
        <v>0</v>
      </c>
      <c r="F409" s="21">
        <f t="shared" si="175"/>
        <v>0</v>
      </c>
      <c r="G409" s="21">
        <f t="shared" si="175"/>
        <v>0</v>
      </c>
      <c r="H409" s="21">
        <f t="shared" si="175"/>
        <v>0</v>
      </c>
      <c r="I409" s="21">
        <f t="shared" si="175"/>
        <v>0</v>
      </c>
      <c r="J409" s="21">
        <f t="shared" si="175"/>
        <v>0</v>
      </c>
      <c r="K409" s="21">
        <f t="shared" si="175"/>
        <v>0</v>
      </c>
      <c r="L409" s="21">
        <f t="shared" si="175"/>
        <v>0</v>
      </c>
      <c r="M409" s="21">
        <f t="shared" si="175"/>
        <v>0</v>
      </c>
      <c r="N409" s="21">
        <f t="shared" si="175"/>
        <v>0</v>
      </c>
      <c r="O409" s="21">
        <f t="shared" si="175"/>
        <v>0</v>
      </c>
      <c r="P409" s="21">
        <f t="shared" si="175"/>
        <v>0</v>
      </c>
      <c r="Q409" s="21">
        <f t="shared" si="175"/>
        <v>0</v>
      </c>
      <c r="R409" s="21">
        <f t="shared" si="175"/>
        <v>0</v>
      </c>
      <c r="S409" s="21">
        <f t="shared" si="175"/>
        <v>0</v>
      </c>
      <c r="T409" s="21">
        <f t="shared" si="175"/>
        <v>0</v>
      </c>
      <c r="U409" s="21">
        <f t="shared" si="175"/>
        <v>0</v>
      </c>
      <c r="V409" s="21">
        <f t="shared" si="175"/>
        <v>0</v>
      </c>
      <c r="W409" s="21">
        <f t="shared" si="175"/>
        <v>0</v>
      </c>
      <c r="X409" s="21">
        <f t="shared" si="175"/>
        <v>0</v>
      </c>
      <c r="Y409" s="21">
        <f t="shared" si="175"/>
        <v>0</v>
      </c>
      <c r="Z409" s="21">
        <f t="shared" si="175"/>
        <v>0</v>
      </c>
      <c r="AA409" s="21">
        <f t="shared" si="175"/>
        <v>0</v>
      </c>
      <c r="AB409" s="21">
        <f t="shared" si="175"/>
        <v>0</v>
      </c>
      <c r="AC409" s="21">
        <f t="shared" si="175"/>
        <v>0</v>
      </c>
      <c r="AD409" s="21">
        <f t="shared" si="175"/>
        <v>0</v>
      </c>
      <c r="AE409" s="21">
        <f t="shared" si="175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6">+C416+C417</f>
        <v>0</v>
      </c>
      <c r="D415" s="21">
        <f t="shared" ref="D415:AE415" si="177">+D416+D417</f>
        <v>0</v>
      </c>
      <c r="E415" s="21">
        <f t="shared" si="177"/>
        <v>0</v>
      </c>
      <c r="F415" s="21">
        <f t="shared" si="177"/>
        <v>0</v>
      </c>
      <c r="G415" s="21">
        <f t="shared" si="177"/>
        <v>0</v>
      </c>
      <c r="H415" s="21">
        <f t="shared" si="177"/>
        <v>0</v>
      </c>
      <c r="I415" s="21">
        <f t="shared" si="177"/>
        <v>0</v>
      </c>
      <c r="J415" s="21">
        <f t="shared" si="177"/>
        <v>0</v>
      </c>
      <c r="K415" s="21">
        <f t="shared" si="177"/>
        <v>0</v>
      </c>
      <c r="L415" s="21">
        <f t="shared" si="177"/>
        <v>0</v>
      </c>
      <c r="M415" s="21">
        <f t="shared" si="177"/>
        <v>0</v>
      </c>
      <c r="N415" s="21">
        <f t="shared" si="177"/>
        <v>0</v>
      </c>
      <c r="O415" s="21">
        <f t="shared" si="177"/>
        <v>0</v>
      </c>
      <c r="P415" s="21">
        <f t="shared" si="177"/>
        <v>0</v>
      </c>
      <c r="Q415" s="21">
        <f t="shared" si="177"/>
        <v>0</v>
      </c>
      <c r="R415" s="21">
        <f t="shared" si="177"/>
        <v>0</v>
      </c>
      <c r="S415" s="21">
        <f t="shared" si="177"/>
        <v>0</v>
      </c>
      <c r="T415" s="21">
        <f t="shared" si="177"/>
        <v>0</v>
      </c>
      <c r="U415" s="21">
        <f t="shared" si="177"/>
        <v>0</v>
      </c>
      <c r="V415" s="21">
        <f t="shared" si="177"/>
        <v>0</v>
      </c>
      <c r="W415" s="21">
        <f t="shared" si="177"/>
        <v>0</v>
      </c>
      <c r="X415" s="21">
        <f t="shared" si="177"/>
        <v>0</v>
      </c>
      <c r="Y415" s="21">
        <f t="shared" si="177"/>
        <v>0</v>
      </c>
      <c r="Z415" s="21">
        <f t="shared" si="177"/>
        <v>0</v>
      </c>
      <c r="AA415" s="21">
        <f t="shared" si="177"/>
        <v>0</v>
      </c>
      <c r="AB415" s="21">
        <f t="shared" si="177"/>
        <v>0</v>
      </c>
      <c r="AC415" s="21">
        <f t="shared" si="177"/>
        <v>0</v>
      </c>
      <c r="AD415" s="21">
        <f t="shared" si="177"/>
        <v>0</v>
      </c>
      <c r="AE415" s="21">
        <f t="shared" si="177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78">+C418+C419+C420+C421+C422</f>
        <v>0</v>
      </c>
      <c r="D417" s="21">
        <f t="shared" ref="D417:AE417" si="179">+D418+D419+D420+D421+D422</f>
        <v>0</v>
      </c>
      <c r="E417" s="21">
        <f t="shared" si="179"/>
        <v>0</v>
      </c>
      <c r="F417" s="21">
        <f t="shared" si="179"/>
        <v>0</v>
      </c>
      <c r="G417" s="21">
        <f t="shared" si="179"/>
        <v>0</v>
      </c>
      <c r="H417" s="21">
        <f t="shared" si="179"/>
        <v>0</v>
      </c>
      <c r="I417" s="21">
        <f t="shared" si="179"/>
        <v>0</v>
      </c>
      <c r="J417" s="21">
        <f t="shared" si="179"/>
        <v>0</v>
      </c>
      <c r="K417" s="21">
        <f t="shared" si="179"/>
        <v>0</v>
      </c>
      <c r="L417" s="21">
        <f t="shared" si="179"/>
        <v>0</v>
      </c>
      <c r="M417" s="21">
        <f t="shared" si="179"/>
        <v>0</v>
      </c>
      <c r="N417" s="21">
        <f t="shared" si="179"/>
        <v>0</v>
      </c>
      <c r="O417" s="21">
        <f t="shared" si="179"/>
        <v>0</v>
      </c>
      <c r="P417" s="21">
        <f t="shared" si="179"/>
        <v>0</v>
      </c>
      <c r="Q417" s="21">
        <f t="shared" si="179"/>
        <v>0</v>
      </c>
      <c r="R417" s="21">
        <f t="shared" si="179"/>
        <v>0</v>
      </c>
      <c r="S417" s="21">
        <f t="shared" si="179"/>
        <v>0</v>
      </c>
      <c r="T417" s="21">
        <f t="shared" si="179"/>
        <v>0</v>
      </c>
      <c r="U417" s="21">
        <f t="shared" si="179"/>
        <v>0</v>
      </c>
      <c r="V417" s="21">
        <f t="shared" si="179"/>
        <v>0</v>
      </c>
      <c r="W417" s="21">
        <f t="shared" si="179"/>
        <v>0</v>
      </c>
      <c r="X417" s="21">
        <f t="shared" si="179"/>
        <v>0</v>
      </c>
      <c r="Y417" s="21">
        <f t="shared" si="179"/>
        <v>0</v>
      </c>
      <c r="Z417" s="21">
        <f t="shared" si="179"/>
        <v>0</v>
      </c>
      <c r="AA417" s="21">
        <f t="shared" si="179"/>
        <v>0</v>
      </c>
      <c r="AB417" s="21">
        <f t="shared" si="179"/>
        <v>0</v>
      </c>
      <c r="AC417" s="21">
        <f t="shared" si="179"/>
        <v>0</v>
      </c>
      <c r="AD417" s="21">
        <f t="shared" si="179"/>
        <v>0</v>
      </c>
      <c r="AE417" s="21">
        <f t="shared" si="179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2.6331041701892604</v>
      </c>
      <c r="D425" s="28">
        <f t="shared" ref="D425:AE425" si="180">+D426+D430+D431+D434</f>
        <v>2.4379922223551569</v>
      </c>
      <c r="E425" s="28">
        <f t="shared" si="180"/>
        <v>2.2977535285890638</v>
      </c>
      <c r="F425" s="28">
        <f t="shared" si="180"/>
        <v>2.3888681012674686</v>
      </c>
      <c r="G425" s="28">
        <f t="shared" si="180"/>
        <v>2.4914247984960101</v>
      </c>
      <c r="H425" s="28">
        <f t="shared" si="180"/>
        <v>2.74596229127686</v>
      </c>
      <c r="I425" s="28">
        <f t="shared" si="180"/>
        <v>2.9330148479030171</v>
      </c>
      <c r="J425" s="28">
        <f t="shared" si="180"/>
        <v>2.9270543505616429</v>
      </c>
      <c r="K425" s="28">
        <f t="shared" si="180"/>
        <v>2.8617481222461043</v>
      </c>
      <c r="L425" s="28">
        <f t="shared" si="180"/>
        <v>2.8336997887853945</v>
      </c>
      <c r="M425" s="28">
        <f t="shared" si="180"/>
        <v>2.8286472828345728</v>
      </c>
      <c r="N425" s="28">
        <f t="shared" si="180"/>
        <v>3.2591975206543671</v>
      </c>
      <c r="O425" s="28">
        <f t="shared" si="180"/>
        <v>3.117470446823869</v>
      </c>
      <c r="P425" s="28">
        <f t="shared" si="180"/>
        <v>3.4796078665105834</v>
      </c>
      <c r="Q425" s="28">
        <f t="shared" si="180"/>
        <v>4.1769230209487533</v>
      </c>
      <c r="R425" s="28">
        <f t="shared" si="180"/>
        <v>4.4670790532764508</v>
      </c>
      <c r="S425" s="28">
        <f t="shared" si="180"/>
        <v>5.2186989091209384</v>
      </c>
      <c r="T425" s="28">
        <f t="shared" si="180"/>
        <v>5.4389909310231026</v>
      </c>
      <c r="U425" s="28">
        <f t="shared" si="180"/>
        <v>5.477424806819398</v>
      </c>
      <c r="V425" s="28">
        <f t="shared" si="180"/>
        <v>5.5229667201185348</v>
      </c>
      <c r="W425" s="28">
        <f t="shared" si="180"/>
        <v>5.9505083884829633</v>
      </c>
      <c r="X425" s="28">
        <f t="shared" si="180"/>
        <v>6.3266534523478644</v>
      </c>
      <c r="Y425" s="28">
        <f t="shared" si="180"/>
        <v>6.4067369762498627</v>
      </c>
      <c r="Z425" s="28">
        <f t="shared" si="180"/>
        <v>6.756781264470189</v>
      </c>
      <c r="AA425" s="28">
        <f t="shared" si="180"/>
        <v>7.349675164435201</v>
      </c>
      <c r="AB425" s="28">
        <f t="shared" si="180"/>
        <v>8.2186503682775687</v>
      </c>
      <c r="AC425" s="28">
        <f t="shared" si="180"/>
        <v>8.372810437149333</v>
      </c>
      <c r="AD425" s="28">
        <f t="shared" si="180"/>
        <v>8.7093047008884366</v>
      </c>
      <c r="AE425" s="28">
        <f t="shared" si="180"/>
        <v>8.964886406356996</v>
      </c>
    </row>
    <row r="426" spans="1:31" x14ac:dyDescent="0.2">
      <c r="A426" s="80" t="s">
        <v>723</v>
      </c>
      <c r="B426" s="4" t="s">
        <v>724</v>
      </c>
      <c r="C426" s="21">
        <f>+C427+C428+C429</f>
        <v>0.61399736263276217</v>
      </c>
      <c r="D426" s="21">
        <f t="shared" ref="D426:AE426" si="181">+D427+D428+D429</f>
        <v>0.63116741003219889</v>
      </c>
      <c r="E426" s="21">
        <f t="shared" si="181"/>
        <v>0.67200287644774637</v>
      </c>
      <c r="F426" s="21">
        <f t="shared" si="181"/>
        <v>0.71242716566502351</v>
      </c>
      <c r="G426" s="21">
        <f t="shared" si="181"/>
        <v>0.75035452781162415</v>
      </c>
      <c r="H426" s="21">
        <f t="shared" si="181"/>
        <v>0.78899215215811003</v>
      </c>
      <c r="I426" s="21">
        <f t="shared" si="181"/>
        <v>0.83342859659057</v>
      </c>
      <c r="J426" s="21">
        <f t="shared" si="181"/>
        <v>0.88898040519384591</v>
      </c>
      <c r="K426" s="21">
        <f t="shared" si="181"/>
        <v>0.94584767701860772</v>
      </c>
      <c r="L426" s="21">
        <f t="shared" si="181"/>
        <v>0.99984594464221632</v>
      </c>
      <c r="M426" s="21">
        <f t="shared" si="181"/>
        <v>1.0452387139705399</v>
      </c>
      <c r="N426" s="21">
        <f t="shared" si="181"/>
        <v>1.2927259223250045</v>
      </c>
      <c r="O426" s="21">
        <f t="shared" si="181"/>
        <v>1.5225111248363503</v>
      </c>
      <c r="P426" s="21">
        <f t="shared" si="181"/>
        <v>1.8254114179687377</v>
      </c>
      <c r="Q426" s="21">
        <f t="shared" si="181"/>
        <v>2.1605345582464359</v>
      </c>
      <c r="R426" s="21">
        <f t="shared" si="181"/>
        <v>2.4880933712610731</v>
      </c>
      <c r="S426" s="21">
        <f t="shared" si="181"/>
        <v>2.7671305728996227</v>
      </c>
      <c r="T426" s="21">
        <f t="shared" si="181"/>
        <v>3.0320828874201347</v>
      </c>
      <c r="U426" s="21">
        <f t="shared" si="181"/>
        <v>3.3017636932491325</v>
      </c>
      <c r="V426" s="21">
        <f t="shared" si="181"/>
        <v>3.5779037741440298</v>
      </c>
      <c r="W426" s="21">
        <f t="shared" si="181"/>
        <v>3.8272585401088013</v>
      </c>
      <c r="X426" s="21">
        <f t="shared" si="181"/>
        <v>4.18974957868756</v>
      </c>
      <c r="Y426" s="21">
        <f t="shared" si="181"/>
        <v>4.5102621121891584</v>
      </c>
      <c r="Z426" s="21">
        <f t="shared" si="181"/>
        <v>4.8205768481803792</v>
      </c>
      <c r="AA426" s="21">
        <f t="shared" si="181"/>
        <v>5.1410447706789357</v>
      </c>
      <c r="AB426" s="21">
        <f t="shared" si="181"/>
        <v>5.596104060937094</v>
      </c>
      <c r="AC426" s="21">
        <f t="shared" si="181"/>
        <v>5.9581151015141032</v>
      </c>
      <c r="AD426" s="21">
        <f t="shared" si="181"/>
        <v>6.2777284634614263</v>
      </c>
      <c r="AE426" s="21">
        <f t="shared" si="181"/>
        <v>6.6506203683430138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5.6016312301986768E-2</v>
      </c>
      <c r="F427" s="27">
        <v>0.10764039587158271</v>
      </c>
      <c r="G427" s="27">
        <v>0.15414327645244141</v>
      </c>
      <c r="H427" s="27">
        <v>0.19669156868363324</v>
      </c>
      <c r="I427" s="27">
        <v>0.24091861823047009</v>
      </c>
      <c r="J427" s="27">
        <v>0.31043206980136234</v>
      </c>
      <c r="K427" s="27">
        <v>0.38081347792914938</v>
      </c>
      <c r="L427" s="27">
        <v>0.45075875831774337</v>
      </c>
      <c r="M427" s="27">
        <v>0.52884732470679796</v>
      </c>
      <c r="N427" s="27">
        <v>0.71340787070946021</v>
      </c>
      <c r="O427" s="27">
        <v>0.89896880887159414</v>
      </c>
      <c r="P427" s="27">
        <v>1.1344684169689658</v>
      </c>
      <c r="Q427" s="27">
        <v>1.4084557944861609</v>
      </c>
      <c r="R427" s="27">
        <v>1.6987901634021609</v>
      </c>
      <c r="S427" s="27">
        <v>1.9604061372476276</v>
      </c>
      <c r="T427" s="27">
        <v>2.1706666458349968</v>
      </c>
      <c r="U427" s="27">
        <v>2.4038058511131446</v>
      </c>
      <c r="V427" s="27">
        <v>2.6067590067520907</v>
      </c>
      <c r="W427" s="27">
        <v>2.8630630434560342</v>
      </c>
      <c r="X427" s="27">
        <v>3.1970100791764584</v>
      </c>
      <c r="Y427" s="27">
        <v>3.4684889434386101</v>
      </c>
      <c r="Z427" s="27">
        <v>3.7949142100088671</v>
      </c>
      <c r="AA427" s="27">
        <v>4.0652529145301202</v>
      </c>
      <c r="AB427" s="27">
        <v>4.510441338806964</v>
      </c>
      <c r="AC427" s="27">
        <v>4.7772043854764163</v>
      </c>
      <c r="AD427" s="27">
        <v>5.0771085924020429</v>
      </c>
      <c r="AE427" s="27">
        <v>5.5487957394148184</v>
      </c>
    </row>
    <row r="428" spans="1:31" x14ac:dyDescent="0.2">
      <c r="A428" s="80" t="s">
        <v>726</v>
      </c>
      <c r="B428" s="4" t="s">
        <v>818</v>
      </c>
      <c r="C428" s="27">
        <v>0.11767419184439368</v>
      </c>
      <c r="D428" s="27">
        <v>0.12092331455928476</v>
      </c>
      <c r="E428" s="27">
        <v>0.12314644522255423</v>
      </c>
      <c r="F428" s="27">
        <v>0.12338614714215215</v>
      </c>
      <c r="G428" s="27">
        <v>0.12296363114333604</v>
      </c>
      <c r="H428" s="27">
        <v>0.12211250417249359</v>
      </c>
      <c r="I428" s="27">
        <v>0.12195498309957317</v>
      </c>
      <c r="J428" s="27">
        <v>0.12023674264084007</v>
      </c>
      <c r="K428" s="27">
        <v>0.11867847826815388</v>
      </c>
      <c r="L428" s="27">
        <v>0.1177322486449242</v>
      </c>
      <c r="M428" s="27">
        <v>0.10979288324420237</v>
      </c>
      <c r="N428" s="27">
        <v>0.12593415989072951</v>
      </c>
      <c r="O428" s="27">
        <v>0.13362366702580578</v>
      </c>
      <c r="P428" s="27">
        <v>0.14673595350794999</v>
      </c>
      <c r="Q428" s="27">
        <v>0.15918895344230838</v>
      </c>
      <c r="R428" s="27">
        <v>0.16506533722512642</v>
      </c>
      <c r="S428" s="27">
        <v>0.16773097120596642</v>
      </c>
      <c r="T428" s="27">
        <v>0.18552267624565749</v>
      </c>
      <c r="U428" s="27">
        <v>0.20580474277858096</v>
      </c>
      <c r="V428" s="27">
        <v>0.20973545891995765</v>
      </c>
      <c r="W428" s="27">
        <v>0.19194298857040609</v>
      </c>
      <c r="X428" s="27">
        <v>0.19177582164209947</v>
      </c>
      <c r="Y428" s="27">
        <v>0.19356677383994292</v>
      </c>
      <c r="Z428" s="27">
        <v>0.19036862516433806</v>
      </c>
      <c r="AA428" s="27">
        <v>0.19312057944497479</v>
      </c>
      <c r="AB428" s="27">
        <v>0.15692506422740274</v>
      </c>
      <c r="AC428" s="27">
        <v>0.16007437168918837</v>
      </c>
      <c r="AD428" s="27">
        <v>0.15364223772196611</v>
      </c>
      <c r="AE428" s="27">
        <v>0.18211421525516922</v>
      </c>
    </row>
    <row r="429" spans="1:31" x14ac:dyDescent="0.2">
      <c r="A429" s="80" t="s">
        <v>727</v>
      </c>
      <c r="B429" s="4" t="s">
        <v>819</v>
      </c>
      <c r="C429" s="27">
        <v>0.49632317078836846</v>
      </c>
      <c r="D429" s="27">
        <v>0.51024409547291416</v>
      </c>
      <c r="E429" s="27">
        <v>0.49284011892320539</v>
      </c>
      <c r="F429" s="27">
        <v>0.48140062265128863</v>
      </c>
      <c r="G429" s="27">
        <v>0.47324762021584676</v>
      </c>
      <c r="H429" s="27">
        <v>0.47018807930198325</v>
      </c>
      <c r="I429" s="27">
        <v>0.47055499526052674</v>
      </c>
      <c r="J429" s="27">
        <v>0.45831159275164357</v>
      </c>
      <c r="K429" s="27">
        <v>0.44635572082130454</v>
      </c>
      <c r="L429" s="27">
        <v>0.43135493767954886</v>
      </c>
      <c r="M429" s="27">
        <v>0.40659850601953956</v>
      </c>
      <c r="N429" s="27">
        <v>0.45338389172481469</v>
      </c>
      <c r="O429" s="27">
        <v>0.48991864893895049</v>
      </c>
      <c r="P429" s="27">
        <v>0.54420704749182203</v>
      </c>
      <c r="Q429" s="27">
        <v>0.59288981031796695</v>
      </c>
      <c r="R429" s="27">
        <v>0.62423787063378577</v>
      </c>
      <c r="S429" s="27">
        <v>0.63899346444602911</v>
      </c>
      <c r="T429" s="27">
        <v>0.6758935653394802</v>
      </c>
      <c r="U429" s="27">
        <v>0.69215309935740699</v>
      </c>
      <c r="V429" s="27">
        <v>0.76140930847198118</v>
      </c>
      <c r="W429" s="27">
        <v>0.7722525080823609</v>
      </c>
      <c r="X429" s="27">
        <v>0.80096367786900191</v>
      </c>
      <c r="Y429" s="27">
        <v>0.8482063949106049</v>
      </c>
      <c r="Z429" s="27">
        <v>0.83529401300717387</v>
      </c>
      <c r="AA429" s="27">
        <v>0.88267127670384071</v>
      </c>
      <c r="AB429" s="27">
        <v>0.92873765790272667</v>
      </c>
      <c r="AC429" s="27">
        <v>1.020836344348498</v>
      </c>
      <c r="AD429" s="27">
        <v>1.046977633337417</v>
      </c>
      <c r="AE429" s="27">
        <v>0.91971041367302586</v>
      </c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0.21423355999999996</v>
      </c>
      <c r="W430" s="27">
        <v>0.21423356000000005</v>
      </c>
      <c r="X430" s="27">
        <v>0.21423356000000007</v>
      </c>
      <c r="Y430" s="27">
        <v>0.21423355999999996</v>
      </c>
      <c r="Z430" s="27">
        <v>0.21423356000000002</v>
      </c>
      <c r="AA430" s="27">
        <v>0.21423355999999996</v>
      </c>
      <c r="AB430" s="27">
        <v>0.34492176799999996</v>
      </c>
      <c r="AC430" s="27">
        <v>0.29808428400000014</v>
      </c>
      <c r="AD430" s="27">
        <v>0.36341399999999952</v>
      </c>
      <c r="AE430" s="27">
        <v>0.30245407999999996</v>
      </c>
    </row>
    <row r="431" spans="1:31" x14ac:dyDescent="0.2">
      <c r="A431" s="80" t="s">
        <v>730</v>
      </c>
      <c r="B431" s="4" t="s">
        <v>731</v>
      </c>
      <c r="C431" s="21">
        <f t="shared" ref="C431" si="182">+C432+C433</f>
        <v>2.9040415628896674E-2</v>
      </c>
      <c r="D431" s="21">
        <f t="shared" ref="D431:AE431" si="183">+D432+D433</f>
        <v>2.9573006590441993E-2</v>
      </c>
      <c r="E431" s="21">
        <f t="shared" si="183"/>
        <v>2.8810920504099901E-2</v>
      </c>
      <c r="F431" s="21">
        <f t="shared" si="183"/>
        <v>2.9241209711771011E-2</v>
      </c>
      <c r="G431" s="21">
        <f t="shared" si="183"/>
        <v>2.9489438362887102E-2</v>
      </c>
      <c r="H431" s="21">
        <f t="shared" si="183"/>
        <v>3.0201919066585276E-2</v>
      </c>
      <c r="I431" s="21">
        <f t="shared" si="183"/>
        <v>3.0933209365909667E-2</v>
      </c>
      <c r="J431" s="21">
        <f t="shared" si="183"/>
        <v>3.1749184292318482E-2</v>
      </c>
      <c r="K431" s="21">
        <f t="shared" si="183"/>
        <v>3.2163810285011279E-2</v>
      </c>
      <c r="L431" s="21">
        <f t="shared" si="183"/>
        <v>3.1917994090226443E-2</v>
      </c>
      <c r="M431" s="21">
        <f t="shared" si="183"/>
        <v>3.2447708734454045E-2</v>
      </c>
      <c r="N431" s="21">
        <f t="shared" si="183"/>
        <v>3.2758371932954382E-2</v>
      </c>
      <c r="O431" s="21">
        <f t="shared" si="183"/>
        <v>3.9936095749860845E-2</v>
      </c>
      <c r="P431" s="21">
        <f t="shared" si="183"/>
        <v>4.4818354885374626E-2</v>
      </c>
      <c r="Q431" s="21">
        <f t="shared" si="183"/>
        <v>4.5768176597274147E-2</v>
      </c>
      <c r="R431" s="21">
        <f t="shared" si="183"/>
        <v>4.3427138856749627E-2</v>
      </c>
      <c r="S431" s="21">
        <f t="shared" si="183"/>
        <v>4.5018504877149097E-2</v>
      </c>
      <c r="T431" s="21">
        <f t="shared" si="183"/>
        <v>4.5763487854912618E-2</v>
      </c>
      <c r="U431" s="21">
        <f t="shared" si="183"/>
        <v>4.8100931664169032E-2</v>
      </c>
      <c r="V431" s="21">
        <f t="shared" si="183"/>
        <v>4.8506656270075929E-2</v>
      </c>
      <c r="W431" s="21">
        <f t="shared" si="183"/>
        <v>5.0961354528368218E-2</v>
      </c>
      <c r="X431" s="21">
        <f t="shared" si="183"/>
        <v>4.9943279511836358E-2</v>
      </c>
      <c r="Y431" s="21">
        <f t="shared" si="183"/>
        <v>5.1865883488100999E-2</v>
      </c>
      <c r="Z431" s="21">
        <f t="shared" si="183"/>
        <v>5.4431873799494011E-2</v>
      </c>
      <c r="AA431" s="21">
        <f t="shared" si="183"/>
        <v>6.4292219335894171E-2</v>
      </c>
      <c r="AB431" s="21">
        <f t="shared" si="183"/>
        <v>6.1274752469520452E-2</v>
      </c>
      <c r="AC431" s="21">
        <f t="shared" si="183"/>
        <v>6.1852173210801907E-2</v>
      </c>
      <c r="AD431" s="21">
        <f t="shared" si="183"/>
        <v>6.5069887820723468E-2</v>
      </c>
      <c r="AE431" s="21">
        <f t="shared" si="183"/>
        <v>6.4775061974599299E-2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2.9040415628896674E-2</v>
      </c>
      <c r="D433" s="27">
        <v>2.9573006590441993E-2</v>
      </c>
      <c r="E433" s="27">
        <v>2.8810920504099901E-2</v>
      </c>
      <c r="F433" s="27">
        <v>2.9241209711771011E-2</v>
      </c>
      <c r="G433" s="27">
        <v>2.9489438362887102E-2</v>
      </c>
      <c r="H433" s="27">
        <v>3.0201919066585276E-2</v>
      </c>
      <c r="I433" s="27">
        <v>3.0933209365909667E-2</v>
      </c>
      <c r="J433" s="27">
        <v>3.1749184292318482E-2</v>
      </c>
      <c r="K433" s="27">
        <v>3.2163810285011279E-2</v>
      </c>
      <c r="L433" s="27">
        <v>3.1917994090226443E-2</v>
      </c>
      <c r="M433" s="27">
        <v>3.2447708734454045E-2</v>
      </c>
      <c r="N433" s="27">
        <v>3.2758371932954382E-2</v>
      </c>
      <c r="O433" s="27">
        <v>3.9936095749860845E-2</v>
      </c>
      <c r="P433" s="27">
        <v>4.4818354885374626E-2</v>
      </c>
      <c r="Q433" s="27">
        <v>4.5768176597274147E-2</v>
      </c>
      <c r="R433" s="27">
        <v>4.3427138856749627E-2</v>
      </c>
      <c r="S433" s="27">
        <v>4.5018504877149097E-2</v>
      </c>
      <c r="T433" s="27">
        <v>4.5763487854912618E-2</v>
      </c>
      <c r="U433" s="27">
        <v>4.8100931664169032E-2</v>
      </c>
      <c r="V433" s="27">
        <v>4.8506656270075929E-2</v>
      </c>
      <c r="W433" s="27">
        <v>5.0961354528368218E-2</v>
      </c>
      <c r="X433" s="27">
        <v>4.9943279511836358E-2</v>
      </c>
      <c r="Y433" s="27">
        <v>5.1865883488100999E-2</v>
      </c>
      <c r="Z433" s="27">
        <v>5.4431873799494011E-2</v>
      </c>
      <c r="AA433" s="27">
        <v>6.4292219335894171E-2</v>
      </c>
      <c r="AB433" s="27">
        <v>6.1274752469520452E-2</v>
      </c>
      <c r="AC433" s="27">
        <v>6.1852173210801907E-2</v>
      </c>
      <c r="AD433" s="27">
        <v>6.5069887820723468E-2</v>
      </c>
      <c r="AE433" s="27">
        <v>6.4775061974599299E-2</v>
      </c>
    </row>
    <row r="434" spans="1:31" x14ac:dyDescent="0.2">
      <c r="A434" s="80" t="s">
        <v>736</v>
      </c>
      <c r="B434" s="4" t="s">
        <v>737</v>
      </c>
      <c r="C434" s="21">
        <f>+C435+C436</f>
        <v>1.9900663919276014</v>
      </c>
      <c r="D434" s="21">
        <f t="shared" ref="D434:AE434" si="184">+D435+D436</f>
        <v>1.7772518057325162</v>
      </c>
      <c r="E434" s="21">
        <f t="shared" si="184"/>
        <v>1.5969397316372176</v>
      </c>
      <c r="F434" s="21">
        <f t="shared" si="184"/>
        <v>1.6471997258906743</v>
      </c>
      <c r="G434" s="21">
        <f t="shared" si="184"/>
        <v>1.7115808323214987</v>
      </c>
      <c r="H434" s="21">
        <f t="shared" si="184"/>
        <v>1.9267682200521645</v>
      </c>
      <c r="I434" s="21">
        <f t="shared" si="184"/>
        <v>2.0686530419465372</v>
      </c>
      <c r="J434" s="21">
        <f t="shared" si="184"/>
        <v>2.0063247610754784</v>
      </c>
      <c r="K434" s="21">
        <f t="shared" si="184"/>
        <v>1.8837366349424853</v>
      </c>
      <c r="L434" s="21">
        <f t="shared" si="184"/>
        <v>1.8019358500529516</v>
      </c>
      <c r="M434" s="21">
        <f t="shared" si="184"/>
        <v>1.7509608601295787</v>
      </c>
      <c r="N434" s="21">
        <f t="shared" si="184"/>
        <v>1.9337132263964081</v>
      </c>
      <c r="O434" s="21">
        <f t="shared" si="184"/>
        <v>1.5550232262376578</v>
      </c>
      <c r="P434" s="21">
        <f t="shared" si="184"/>
        <v>1.609378093656471</v>
      </c>
      <c r="Q434" s="21">
        <f t="shared" si="184"/>
        <v>1.9706202861050433</v>
      </c>
      <c r="R434" s="21">
        <f t="shared" si="184"/>
        <v>1.935558543158628</v>
      </c>
      <c r="S434" s="21">
        <f t="shared" si="184"/>
        <v>2.406549831344166</v>
      </c>
      <c r="T434" s="21">
        <f t="shared" si="184"/>
        <v>2.361144555748055</v>
      </c>
      <c r="U434" s="21">
        <f t="shared" si="184"/>
        <v>2.1275601819060967</v>
      </c>
      <c r="V434" s="21">
        <f t="shared" si="184"/>
        <v>1.6823227297044294</v>
      </c>
      <c r="W434" s="21">
        <f t="shared" si="184"/>
        <v>1.8580549338457937</v>
      </c>
      <c r="X434" s="21">
        <f t="shared" si="184"/>
        <v>1.8727270341484674</v>
      </c>
      <c r="Y434" s="21">
        <f t="shared" si="184"/>
        <v>1.6303754205726031</v>
      </c>
      <c r="Z434" s="21">
        <f t="shared" si="184"/>
        <v>1.6675389824903153</v>
      </c>
      <c r="AA434" s="21">
        <f t="shared" si="184"/>
        <v>1.9301046144203702</v>
      </c>
      <c r="AB434" s="21">
        <f t="shared" si="184"/>
        <v>2.2163497868709534</v>
      </c>
      <c r="AC434" s="21">
        <f t="shared" si="184"/>
        <v>2.0547588784244288</v>
      </c>
      <c r="AD434" s="21">
        <f t="shared" si="184"/>
        <v>2.0030923496062867</v>
      </c>
      <c r="AE434" s="21">
        <f t="shared" si="184"/>
        <v>1.947036896039382</v>
      </c>
    </row>
    <row r="435" spans="1:31" x14ac:dyDescent="0.2">
      <c r="A435" s="80" t="s">
        <v>738</v>
      </c>
      <c r="B435" s="4" t="s">
        <v>739</v>
      </c>
      <c r="C435" s="27">
        <v>1.919360413158369</v>
      </c>
      <c r="D435" s="27">
        <v>1.697227890028763</v>
      </c>
      <c r="E435" s="27">
        <v>1.5021549638878042</v>
      </c>
      <c r="F435" s="27">
        <v>1.5565099622194878</v>
      </c>
      <c r="G435" s="27">
        <v>1.614104600369648</v>
      </c>
      <c r="H435" s="27">
        <v>1.7802680040473198</v>
      </c>
      <c r="I435" s="27">
        <v>1.8653855077500237</v>
      </c>
      <c r="J435" s="27">
        <v>1.77092739948797</v>
      </c>
      <c r="K435" s="27">
        <v>1.6516393587093268</v>
      </c>
      <c r="L435" s="27">
        <v>1.5846214222859496</v>
      </c>
      <c r="M435" s="27">
        <v>1.5048138121146315</v>
      </c>
      <c r="N435" s="27">
        <v>1.7466038010345191</v>
      </c>
      <c r="O435" s="27">
        <v>1.3776626747214153</v>
      </c>
      <c r="P435" s="27">
        <v>1.4322087641630463</v>
      </c>
      <c r="Q435" s="27">
        <v>1.7423650968812463</v>
      </c>
      <c r="R435" s="27">
        <v>1.6613449560333657</v>
      </c>
      <c r="S435" s="27">
        <v>1.8559742027153909</v>
      </c>
      <c r="T435" s="27">
        <v>1.764804284373868</v>
      </c>
      <c r="U435" s="27">
        <v>1.5968498087861389</v>
      </c>
      <c r="V435" s="27">
        <v>1.5805114463055188</v>
      </c>
      <c r="W435" s="27">
        <v>1.4373718655913204</v>
      </c>
      <c r="X435" s="27">
        <v>1.4319073030482681</v>
      </c>
      <c r="Y435" s="27">
        <v>1.3258538976988572</v>
      </c>
      <c r="Z435" s="27">
        <v>1.4284060545181971</v>
      </c>
      <c r="AA435" s="27">
        <v>1.4500809767263676</v>
      </c>
      <c r="AB435" s="27">
        <v>1.4874528021714155</v>
      </c>
      <c r="AC435" s="27">
        <v>1.5247238777696699</v>
      </c>
      <c r="AD435" s="27">
        <v>1.4269413512660474</v>
      </c>
      <c r="AE435" s="27">
        <v>1.3620034084372024</v>
      </c>
    </row>
    <row r="436" spans="1:31" x14ac:dyDescent="0.2">
      <c r="A436" s="80" t="s">
        <v>740</v>
      </c>
      <c r="B436" s="4" t="s">
        <v>741</v>
      </c>
      <c r="C436" s="27">
        <v>7.0705978769232319E-2</v>
      </c>
      <c r="D436" s="27">
        <v>8.0023915703753126E-2</v>
      </c>
      <c r="E436" s="27">
        <v>9.4784767749413315E-2</v>
      </c>
      <c r="F436" s="27">
        <v>9.0689763671186585E-2</v>
      </c>
      <c r="G436" s="27">
        <v>9.7476231951850734E-2</v>
      </c>
      <c r="H436" s="27">
        <v>0.14650021600484481</v>
      </c>
      <c r="I436" s="27">
        <v>0.20326753419651356</v>
      </c>
      <c r="J436" s="27">
        <v>0.23539736158750857</v>
      </c>
      <c r="K436" s="27">
        <v>0.23209727623315865</v>
      </c>
      <c r="L436" s="27">
        <v>0.21731442776700211</v>
      </c>
      <c r="M436" s="27">
        <v>0.24614704801494736</v>
      </c>
      <c r="N436" s="27">
        <v>0.18710942536188896</v>
      </c>
      <c r="O436" s="27">
        <v>0.17736055151624247</v>
      </c>
      <c r="P436" s="27">
        <v>0.17716932949342476</v>
      </c>
      <c r="Q436" s="27">
        <v>0.22825518922379703</v>
      </c>
      <c r="R436" s="27">
        <v>0.27421358712526217</v>
      </c>
      <c r="S436" s="27">
        <v>0.55057562862877518</v>
      </c>
      <c r="T436" s="27">
        <v>0.59634027137418677</v>
      </c>
      <c r="U436" s="27">
        <v>0.53071037311995772</v>
      </c>
      <c r="V436" s="27">
        <v>0.10181128339891059</v>
      </c>
      <c r="W436" s="27">
        <v>0.42068306825447332</v>
      </c>
      <c r="X436" s="27">
        <v>0.44081973110019923</v>
      </c>
      <c r="Y436" s="27">
        <v>0.30452152287374584</v>
      </c>
      <c r="Z436" s="27">
        <v>0.23913292797211824</v>
      </c>
      <c r="AA436" s="27">
        <v>0.48002363769400264</v>
      </c>
      <c r="AB436" s="27">
        <v>0.72889698469953779</v>
      </c>
      <c r="AC436" s="27">
        <v>0.53003500065475906</v>
      </c>
      <c r="AD436" s="27">
        <v>0.57615099834023953</v>
      </c>
      <c r="AE436" s="27">
        <v>0.58503348760217966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5">+C441+C442</f>
        <v>0</v>
      </c>
      <c r="D440" s="21">
        <f t="shared" ref="D440:AE440" si="186">+D441+D442</f>
        <v>0</v>
      </c>
      <c r="E440" s="21">
        <f t="shared" si="186"/>
        <v>0</v>
      </c>
      <c r="F440" s="21">
        <f t="shared" si="186"/>
        <v>0</v>
      </c>
      <c r="G440" s="21">
        <f t="shared" si="186"/>
        <v>0</v>
      </c>
      <c r="H440" s="21">
        <f t="shared" si="186"/>
        <v>0</v>
      </c>
      <c r="I440" s="21">
        <f t="shared" si="186"/>
        <v>0</v>
      </c>
      <c r="J440" s="21">
        <f t="shared" si="186"/>
        <v>0</v>
      </c>
      <c r="K440" s="21">
        <f t="shared" si="186"/>
        <v>0</v>
      </c>
      <c r="L440" s="21">
        <f t="shared" si="186"/>
        <v>0</v>
      </c>
      <c r="M440" s="21">
        <f t="shared" si="186"/>
        <v>0</v>
      </c>
      <c r="N440" s="21">
        <f t="shared" si="186"/>
        <v>0</v>
      </c>
      <c r="O440" s="21">
        <f t="shared" si="186"/>
        <v>0</v>
      </c>
      <c r="P440" s="21">
        <f t="shared" si="186"/>
        <v>0</v>
      </c>
      <c r="Q440" s="21">
        <f t="shared" si="186"/>
        <v>0</v>
      </c>
      <c r="R440" s="21">
        <f t="shared" si="186"/>
        <v>0</v>
      </c>
      <c r="S440" s="21">
        <f t="shared" si="186"/>
        <v>0</v>
      </c>
      <c r="T440" s="21">
        <f t="shared" si="186"/>
        <v>0</v>
      </c>
      <c r="U440" s="21">
        <f t="shared" si="186"/>
        <v>0</v>
      </c>
      <c r="V440" s="21">
        <f t="shared" si="186"/>
        <v>0</v>
      </c>
      <c r="W440" s="21">
        <f t="shared" si="186"/>
        <v>0</v>
      </c>
      <c r="X440" s="21">
        <f t="shared" si="186"/>
        <v>0</v>
      </c>
      <c r="Y440" s="21">
        <f t="shared" si="186"/>
        <v>0</v>
      </c>
      <c r="Z440" s="21">
        <f t="shared" si="186"/>
        <v>0</v>
      </c>
      <c r="AA440" s="21">
        <f t="shared" si="186"/>
        <v>0</v>
      </c>
      <c r="AB440" s="21">
        <f t="shared" si="186"/>
        <v>0</v>
      </c>
      <c r="AC440" s="21">
        <f t="shared" si="186"/>
        <v>0</v>
      </c>
      <c r="AD440" s="21">
        <f t="shared" si="186"/>
        <v>0</v>
      </c>
      <c r="AE440" s="21">
        <f t="shared" si="186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7">+C455-C4</f>
        <v>0</v>
      </c>
      <c r="D453" s="71">
        <f t="shared" si="187"/>
        <v>0</v>
      </c>
      <c r="E453" s="71">
        <f t="shared" si="187"/>
        <v>0</v>
      </c>
      <c r="F453" s="71">
        <f t="shared" si="187"/>
        <v>0</v>
      </c>
      <c r="G453" s="71">
        <f t="shared" si="187"/>
        <v>0</v>
      </c>
      <c r="H453" s="71">
        <f t="shared" si="187"/>
        <v>0</v>
      </c>
      <c r="I453" s="71">
        <f t="shared" si="187"/>
        <v>0</v>
      </c>
      <c r="J453" s="71">
        <f t="shared" si="187"/>
        <v>0</v>
      </c>
      <c r="K453" s="71">
        <f t="shared" si="187"/>
        <v>0</v>
      </c>
      <c r="L453" s="71">
        <f t="shared" si="187"/>
        <v>0</v>
      </c>
      <c r="M453" s="71">
        <f t="shared" si="187"/>
        <v>0</v>
      </c>
      <c r="N453" s="71">
        <f t="shared" si="187"/>
        <v>0</v>
      </c>
      <c r="O453" s="71">
        <f t="shared" si="187"/>
        <v>0</v>
      </c>
      <c r="P453" s="71">
        <f t="shared" si="187"/>
        <v>0</v>
      </c>
      <c r="Q453" s="71">
        <f t="shared" si="187"/>
        <v>0</v>
      </c>
      <c r="R453" s="71">
        <f t="shared" si="187"/>
        <v>0</v>
      </c>
      <c r="S453" s="71">
        <f t="shared" si="187"/>
        <v>0</v>
      </c>
      <c r="T453" s="71">
        <f t="shared" si="187"/>
        <v>0</v>
      </c>
      <c r="U453" s="71">
        <f t="shared" si="187"/>
        <v>0</v>
      </c>
      <c r="V453" s="71">
        <f t="shared" si="187"/>
        <v>0</v>
      </c>
      <c r="W453" s="71">
        <f t="shared" si="187"/>
        <v>0</v>
      </c>
      <c r="X453" s="71">
        <f t="shared" si="187"/>
        <v>0</v>
      </c>
      <c r="Y453" s="71">
        <f t="shared" si="187"/>
        <v>0</v>
      </c>
      <c r="Z453" s="71">
        <f t="shared" si="187"/>
        <v>0</v>
      </c>
      <c r="AA453" s="71">
        <f t="shared" si="187"/>
        <v>0</v>
      </c>
      <c r="AB453" s="71">
        <f t="shared" si="187"/>
        <v>0</v>
      </c>
      <c r="AC453" s="71">
        <f t="shared" si="187"/>
        <v>0</v>
      </c>
      <c r="AD453" s="71">
        <f t="shared" si="187"/>
        <v>0</v>
      </c>
      <c r="AE453" s="71">
        <f t="shared" si="187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88">+C456+C471+C524+C555+C576</f>
        <v>36.923023714296775</v>
      </c>
      <c r="D455" s="28">
        <f t="shared" si="188"/>
        <v>37.723635684120339</v>
      </c>
      <c r="E455" s="28">
        <f t="shared" si="188"/>
        <v>38.056949996590689</v>
      </c>
      <c r="F455" s="28">
        <f t="shared" si="188"/>
        <v>39.390415219054177</v>
      </c>
      <c r="G455" s="28">
        <f t="shared" si="188"/>
        <v>40.795658895557906</v>
      </c>
      <c r="H455" s="28">
        <f t="shared" si="188"/>
        <v>41.440222619889624</v>
      </c>
      <c r="I455" s="28">
        <f t="shared" si="188"/>
        <v>42.564915326480047</v>
      </c>
      <c r="J455" s="28">
        <f t="shared" si="188"/>
        <v>44.374594262934458</v>
      </c>
      <c r="K455" s="28">
        <f t="shared" si="188"/>
        <v>44.963436715153875</v>
      </c>
      <c r="L455" s="28">
        <f t="shared" si="188"/>
        <v>45.054241513595407</v>
      </c>
      <c r="M455" s="28">
        <f t="shared" si="188"/>
        <v>44.796712003171379</v>
      </c>
      <c r="N455" s="28">
        <f t="shared" si="188"/>
        <v>45.584596197738634</v>
      </c>
      <c r="O455" s="28">
        <f t="shared" si="188"/>
        <v>46.323550114183888</v>
      </c>
      <c r="P455" s="28">
        <f t="shared" si="188"/>
        <v>45.911855718465858</v>
      </c>
      <c r="Q455" s="28">
        <f t="shared" si="188"/>
        <v>47.346309353176544</v>
      </c>
      <c r="R455" s="28">
        <f t="shared" si="188"/>
        <v>47.858984271890286</v>
      </c>
      <c r="S455" s="28">
        <f t="shared" si="188"/>
        <v>49.252399451388357</v>
      </c>
      <c r="T455" s="28">
        <f t="shared" si="188"/>
        <v>49.526730213807042</v>
      </c>
      <c r="U455" s="28">
        <f t="shared" si="188"/>
        <v>48.56248496780961</v>
      </c>
      <c r="V455" s="28">
        <f t="shared" si="188"/>
        <v>47.101070090797236</v>
      </c>
      <c r="W455" s="28">
        <f t="shared" si="188"/>
        <v>46.120626584177884</v>
      </c>
      <c r="X455" s="28">
        <f t="shared" si="188"/>
        <v>45.62004381586793</v>
      </c>
      <c r="Y455" s="28">
        <f t="shared" si="188"/>
        <v>47.046994918820488</v>
      </c>
      <c r="Z455" s="28">
        <f t="shared" si="188"/>
        <v>48.588397313673106</v>
      </c>
      <c r="AA455" s="28">
        <f t="shared" si="188"/>
        <v>47.678787833929945</v>
      </c>
      <c r="AB455" s="28">
        <f t="shared" si="188"/>
        <v>46.99872920741285</v>
      </c>
      <c r="AC455" s="28">
        <f t="shared" si="188"/>
        <v>49.779413476600794</v>
      </c>
      <c r="AD455" s="28">
        <f t="shared" si="188"/>
        <v>52.487582908131394</v>
      </c>
      <c r="AE455" s="28">
        <f t="shared" si="188"/>
        <v>55.282105556360094</v>
      </c>
    </row>
    <row r="456" spans="1:31" x14ac:dyDescent="0.2">
      <c r="A456" s="6" t="s">
        <v>19</v>
      </c>
      <c r="B456" s="7" t="s">
        <v>20</v>
      </c>
      <c r="C456" s="28">
        <f t="shared" ref="C456:AE456" si="189">+C457+C463+C467</f>
        <v>1.301346496751643</v>
      </c>
      <c r="D456" s="28">
        <f t="shared" si="189"/>
        <v>1.3298335381810473</v>
      </c>
      <c r="E456" s="28">
        <f t="shared" si="189"/>
        <v>1.3710111422543494</v>
      </c>
      <c r="F456" s="28">
        <f t="shared" si="189"/>
        <v>1.4055476117094727</v>
      </c>
      <c r="G456" s="28">
        <f t="shared" si="189"/>
        <v>1.4516111524966657</v>
      </c>
      <c r="H456" s="28">
        <f t="shared" si="189"/>
        <v>1.4235439158386793</v>
      </c>
      <c r="I456" s="28">
        <f t="shared" si="189"/>
        <v>1.6004055578522323</v>
      </c>
      <c r="J456" s="28">
        <f t="shared" si="189"/>
        <v>1.5184845166584764</v>
      </c>
      <c r="K456" s="28">
        <f t="shared" si="189"/>
        <v>1.6031685934865219</v>
      </c>
      <c r="L456" s="28">
        <f t="shared" si="189"/>
        <v>1.6528244299336559</v>
      </c>
      <c r="M456" s="28">
        <f t="shared" si="189"/>
        <v>1.7129691921746399</v>
      </c>
      <c r="N456" s="28">
        <f t="shared" si="189"/>
        <v>1.794503467682383</v>
      </c>
      <c r="O456" s="28">
        <f t="shared" si="189"/>
        <v>1.7828090599300306</v>
      </c>
      <c r="P456" s="28">
        <f t="shared" si="189"/>
        <v>1.6464638345838587</v>
      </c>
      <c r="Q456" s="28">
        <f t="shared" si="189"/>
        <v>1.7936483997817103</v>
      </c>
      <c r="R456" s="28">
        <f t="shared" si="189"/>
        <v>1.8006187875151933</v>
      </c>
      <c r="S456" s="28">
        <f t="shared" si="189"/>
        <v>1.820735347773466</v>
      </c>
      <c r="T456" s="28">
        <f t="shared" si="189"/>
        <v>1.7838445724808301</v>
      </c>
      <c r="U456" s="28">
        <f t="shared" si="189"/>
        <v>1.8251028010331802</v>
      </c>
      <c r="V456" s="28">
        <f t="shared" si="189"/>
        <v>1.8398463025403053</v>
      </c>
      <c r="W456" s="28">
        <f t="shared" si="189"/>
        <v>1.794565134342559</v>
      </c>
      <c r="X456" s="28">
        <f t="shared" si="189"/>
        <v>1.9691633492419711</v>
      </c>
      <c r="Y456" s="28">
        <f t="shared" si="189"/>
        <v>2.1044788811550341</v>
      </c>
      <c r="Z456" s="28">
        <f t="shared" si="189"/>
        <v>2.1645451010764805</v>
      </c>
      <c r="AA456" s="28">
        <f t="shared" si="189"/>
        <v>2.1698428341994989</v>
      </c>
      <c r="AB456" s="28">
        <f t="shared" si="189"/>
        <v>2.201140868644782</v>
      </c>
      <c r="AC456" s="28">
        <f t="shared" si="189"/>
        <v>2.2119204885008412</v>
      </c>
      <c r="AD456" s="28">
        <f t="shared" si="189"/>
        <v>2.2056858828373089</v>
      </c>
      <c r="AE456" s="28">
        <f t="shared" si="189"/>
        <v>2.0893031483600768</v>
      </c>
    </row>
    <row r="457" spans="1:31" x14ac:dyDescent="0.2">
      <c r="A457" s="8" t="s">
        <v>23</v>
      </c>
      <c r="B457" s="4" t="s">
        <v>24</v>
      </c>
      <c r="C457" s="21">
        <f t="shared" ref="C457:AE457" si="190">+C458+C459+C460+C461+C462</f>
        <v>1.301346496751643</v>
      </c>
      <c r="D457" s="21">
        <f t="shared" si="190"/>
        <v>1.3298335381810473</v>
      </c>
      <c r="E457" s="21">
        <f t="shared" si="190"/>
        <v>1.3710111422543494</v>
      </c>
      <c r="F457" s="21">
        <f t="shared" si="190"/>
        <v>1.4055476117094727</v>
      </c>
      <c r="G457" s="21">
        <f t="shared" si="190"/>
        <v>1.4516111524966657</v>
      </c>
      <c r="H457" s="21">
        <f t="shared" si="190"/>
        <v>1.4235439158386793</v>
      </c>
      <c r="I457" s="21">
        <f t="shared" si="190"/>
        <v>1.6004055578522323</v>
      </c>
      <c r="J457" s="21">
        <f t="shared" si="190"/>
        <v>1.5184845166584764</v>
      </c>
      <c r="K457" s="21">
        <f t="shared" si="190"/>
        <v>1.6031685934865219</v>
      </c>
      <c r="L457" s="21">
        <f t="shared" si="190"/>
        <v>1.6528244299336559</v>
      </c>
      <c r="M457" s="21">
        <f t="shared" si="190"/>
        <v>1.7129691921746399</v>
      </c>
      <c r="N457" s="21">
        <f t="shared" si="190"/>
        <v>1.794503467682383</v>
      </c>
      <c r="O457" s="21">
        <f t="shared" si="190"/>
        <v>1.7828090599300306</v>
      </c>
      <c r="P457" s="21">
        <f t="shared" si="190"/>
        <v>1.6464638345838587</v>
      </c>
      <c r="Q457" s="21">
        <f t="shared" si="190"/>
        <v>1.7936483997817103</v>
      </c>
      <c r="R457" s="21">
        <f t="shared" si="190"/>
        <v>1.8006187875151933</v>
      </c>
      <c r="S457" s="21">
        <f t="shared" si="190"/>
        <v>1.820735347773466</v>
      </c>
      <c r="T457" s="21">
        <f t="shared" si="190"/>
        <v>1.7838445724808301</v>
      </c>
      <c r="U457" s="21">
        <f t="shared" si="190"/>
        <v>1.8251028010331802</v>
      </c>
      <c r="V457" s="21">
        <f t="shared" si="190"/>
        <v>1.8398463025403053</v>
      </c>
      <c r="W457" s="21">
        <f t="shared" si="190"/>
        <v>1.794565134342559</v>
      </c>
      <c r="X457" s="21">
        <f t="shared" si="190"/>
        <v>1.9691633492419711</v>
      </c>
      <c r="Y457" s="21">
        <f t="shared" si="190"/>
        <v>2.1044788811550341</v>
      </c>
      <c r="Z457" s="21">
        <f t="shared" si="190"/>
        <v>2.1645451010764805</v>
      </c>
      <c r="AA457" s="21">
        <f t="shared" si="190"/>
        <v>2.1698428341994989</v>
      </c>
      <c r="AB457" s="21">
        <f t="shared" si="190"/>
        <v>2.201140868644782</v>
      </c>
      <c r="AC457" s="21">
        <f t="shared" si="190"/>
        <v>2.2119204885008412</v>
      </c>
      <c r="AD457" s="21">
        <f t="shared" si="190"/>
        <v>2.2056858828373089</v>
      </c>
      <c r="AE457" s="21">
        <f t="shared" si="190"/>
        <v>2.0893031483600768</v>
      </c>
    </row>
    <row r="458" spans="1:31" x14ac:dyDescent="0.2">
      <c r="A458" s="8" t="s">
        <v>25</v>
      </c>
      <c r="B458" s="4" t="s">
        <v>26</v>
      </c>
      <c r="C458" s="37">
        <f t="shared" ref="C458:AE458" si="191">+C8</f>
        <v>3.6495947621336034E-4</v>
      </c>
      <c r="D458" s="37">
        <f t="shared" si="191"/>
        <v>2.3900023246646915E-4</v>
      </c>
      <c r="E458" s="37">
        <f t="shared" si="191"/>
        <v>1.3503096648862263E-4</v>
      </c>
      <c r="F458" s="37">
        <f t="shared" si="191"/>
        <v>1.7317031564829602E-4</v>
      </c>
      <c r="G458" s="37">
        <f t="shared" si="191"/>
        <v>2.2982582252178562E-4</v>
      </c>
      <c r="H458" s="37">
        <f t="shared" si="191"/>
        <v>1.6225733136692748E-4</v>
      </c>
      <c r="I458" s="37">
        <f t="shared" si="191"/>
        <v>5.9226525973952321E-4</v>
      </c>
      <c r="J458" s="37">
        <f t="shared" si="191"/>
        <v>5.311624822253141E-4</v>
      </c>
      <c r="K458" s="37">
        <f t="shared" si="191"/>
        <v>4.2804918623548554E-4</v>
      </c>
      <c r="L458" s="37">
        <f t="shared" si="191"/>
        <v>7.339079355981325E-4</v>
      </c>
      <c r="M458" s="37">
        <f t="shared" si="191"/>
        <v>3.7022496714790402E-4</v>
      </c>
      <c r="N458" s="37">
        <f t="shared" si="191"/>
        <v>3.9928336218675616E-6</v>
      </c>
      <c r="O458" s="37">
        <f t="shared" si="191"/>
        <v>0</v>
      </c>
      <c r="P458" s="37">
        <f t="shared" si="191"/>
        <v>0</v>
      </c>
      <c r="Q458" s="37">
        <f t="shared" si="191"/>
        <v>8.8391207502412027E-6</v>
      </c>
      <c r="R458" s="37">
        <f t="shared" si="191"/>
        <v>4.8639665380295567E-4</v>
      </c>
      <c r="S458" s="37">
        <f t="shared" si="191"/>
        <v>1.6061858335857424E-4</v>
      </c>
      <c r="T458" s="37">
        <f t="shared" si="191"/>
        <v>5.4090724164148141E-3</v>
      </c>
      <c r="U458" s="37">
        <f t="shared" si="191"/>
        <v>3.7008954591682729E-3</v>
      </c>
      <c r="V458" s="37">
        <f t="shared" si="191"/>
        <v>1.4949357314135636E-3</v>
      </c>
      <c r="W458" s="37">
        <f t="shared" si="191"/>
        <v>8.2303141893170476E-4</v>
      </c>
      <c r="X458" s="37">
        <f t="shared" si="191"/>
        <v>2.5127892425558683E-3</v>
      </c>
      <c r="Y458" s="37">
        <f t="shared" si="191"/>
        <v>2.1288514133264223E-3</v>
      </c>
      <c r="Z458" s="37">
        <f t="shared" si="191"/>
        <v>2.9717160811175681E-3</v>
      </c>
      <c r="AA458" s="37">
        <f t="shared" si="191"/>
        <v>2.9142762645007472E-3</v>
      </c>
      <c r="AB458" s="37">
        <f t="shared" si="191"/>
        <v>3.6681095707595942E-3</v>
      </c>
      <c r="AC458" s="37">
        <f t="shared" si="191"/>
        <v>3.4853754499297512E-3</v>
      </c>
      <c r="AD458" s="37">
        <f t="shared" si="191"/>
        <v>9.7525331681529929E-4</v>
      </c>
      <c r="AE458" s="37">
        <f t="shared" si="191"/>
        <v>4.4733274432039497E-4</v>
      </c>
    </row>
    <row r="459" spans="1:31" x14ac:dyDescent="0.2">
      <c r="A459" s="8" t="s">
        <v>43</v>
      </c>
      <c r="B459" s="4" t="s">
        <v>44</v>
      </c>
      <c r="C459" s="37">
        <f t="shared" ref="C459:AE459" si="192">+C17</f>
        <v>7.7401958995280129E-3</v>
      </c>
      <c r="D459" s="37">
        <f t="shared" si="192"/>
        <v>7.4437971306896902E-3</v>
      </c>
      <c r="E459" s="37">
        <f t="shared" si="192"/>
        <v>1.0590675290890892E-2</v>
      </c>
      <c r="F459" s="37">
        <f t="shared" si="192"/>
        <v>9.0733835839247531E-3</v>
      </c>
      <c r="G459" s="37">
        <f t="shared" si="192"/>
        <v>8.3608458424101438E-3</v>
      </c>
      <c r="H459" s="37">
        <f t="shared" si="192"/>
        <v>7.8523093371670044E-3</v>
      </c>
      <c r="I459" s="37">
        <f t="shared" si="192"/>
        <v>0.18131282238355295</v>
      </c>
      <c r="J459" s="37">
        <f t="shared" si="192"/>
        <v>0.15030451924144386</v>
      </c>
      <c r="K459" s="37">
        <f t="shared" si="192"/>
        <v>0.2379063768213408</v>
      </c>
      <c r="L459" s="37">
        <f t="shared" si="192"/>
        <v>0.25487425648283613</v>
      </c>
      <c r="M459" s="37">
        <f t="shared" si="192"/>
        <v>0.28016820768905354</v>
      </c>
      <c r="N459" s="37">
        <f t="shared" si="192"/>
        <v>0.36152280566014305</v>
      </c>
      <c r="O459" s="37">
        <f t="shared" si="192"/>
        <v>0.34484279655837108</v>
      </c>
      <c r="P459" s="37">
        <f t="shared" si="192"/>
        <v>0.21367660971524807</v>
      </c>
      <c r="Q459" s="37">
        <f t="shared" si="192"/>
        <v>0.3230391628971005</v>
      </c>
      <c r="R459" s="37">
        <f t="shared" si="192"/>
        <v>0.31272160783951847</v>
      </c>
      <c r="S459" s="37">
        <f t="shared" si="192"/>
        <v>0.31170477311436162</v>
      </c>
      <c r="T459" s="37">
        <f t="shared" si="192"/>
        <v>0.25249652993175359</v>
      </c>
      <c r="U459" s="37">
        <f t="shared" si="192"/>
        <v>0.27415241579138017</v>
      </c>
      <c r="V459" s="37">
        <f t="shared" si="192"/>
        <v>0.26506162735816979</v>
      </c>
      <c r="W459" s="37">
        <f t="shared" si="192"/>
        <v>0.24226202022745086</v>
      </c>
      <c r="X459" s="37">
        <f t="shared" si="192"/>
        <v>0.41784462373028541</v>
      </c>
      <c r="Y459" s="37">
        <f t="shared" si="192"/>
        <v>0.52163715762397367</v>
      </c>
      <c r="Z459" s="37">
        <f t="shared" si="192"/>
        <v>0.55594574891144322</v>
      </c>
      <c r="AA459" s="37">
        <f t="shared" si="192"/>
        <v>0.54764651745473747</v>
      </c>
      <c r="AB459" s="37">
        <f t="shared" si="192"/>
        <v>0.61611077932317493</v>
      </c>
      <c r="AC459" s="37">
        <f t="shared" si="192"/>
        <v>0.65505068212216744</v>
      </c>
      <c r="AD459" s="37">
        <f t="shared" si="192"/>
        <v>0.67081415659909593</v>
      </c>
      <c r="AE459" s="37">
        <f t="shared" si="192"/>
        <v>0.52604434714345205</v>
      </c>
    </row>
    <row r="460" spans="1:31" x14ac:dyDescent="0.2">
      <c r="A460" s="9" t="s">
        <v>71</v>
      </c>
      <c r="B460" s="4" t="s">
        <v>72</v>
      </c>
      <c r="C460" s="37">
        <f t="shared" ref="C460:AE460" si="193">+C31</f>
        <v>3.6149273635043465E-2</v>
      </c>
      <c r="D460" s="37">
        <f t="shared" si="193"/>
        <v>3.7904568541785401E-2</v>
      </c>
      <c r="E460" s="37">
        <f t="shared" si="193"/>
        <v>4.2080300879184442E-2</v>
      </c>
      <c r="F460" s="37">
        <f t="shared" si="193"/>
        <v>4.5284458169393402E-2</v>
      </c>
      <c r="G460" s="37">
        <f t="shared" si="193"/>
        <v>5.1507835822830292E-2</v>
      </c>
      <c r="H460" s="37">
        <f t="shared" si="193"/>
        <v>5.5821293313064874E-2</v>
      </c>
      <c r="I460" s="37">
        <f t="shared" si="193"/>
        <v>5.993638798668062E-2</v>
      </c>
      <c r="J460" s="37">
        <f t="shared" si="193"/>
        <v>6.2494602955859208E-2</v>
      </c>
      <c r="K460" s="37">
        <f t="shared" si="193"/>
        <v>6.5356319406853242E-2</v>
      </c>
      <c r="L460" s="37">
        <f t="shared" si="193"/>
        <v>6.7759368783262428E-2</v>
      </c>
      <c r="M460" s="37">
        <f t="shared" si="193"/>
        <v>6.902150198892526E-2</v>
      </c>
      <c r="N460" s="37">
        <f t="shared" si="193"/>
        <v>6.4251043758374704E-2</v>
      </c>
      <c r="O460" s="37">
        <f t="shared" si="193"/>
        <v>6.4516667461670354E-2</v>
      </c>
      <c r="P460" s="37">
        <f t="shared" si="193"/>
        <v>6.1402768561834631E-2</v>
      </c>
      <c r="Q460" s="37">
        <f t="shared" si="193"/>
        <v>6.0028845613275261E-2</v>
      </c>
      <c r="R460" s="37">
        <f t="shared" si="193"/>
        <v>6.1704493224082495E-2</v>
      </c>
      <c r="S460" s="37">
        <f t="shared" si="193"/>
        <v>6.1464038074771049E-2</v>
      </c>
      <c r="T460" s="37">
        <f t="shared" si="193"/>
        <v>6.0923057551339824E-2</v>
      </c>
      <c r="U460" s="37">
        <f t="shared" si="193"/>
        <v>6.6343145302560802E-2</v>
      </c>
      <c r="V460" s="37">
        <f t="shared" si="193"/>
        <v>7.4181490902748268E-2</v>
      </c>
      <c r="W460" s="37">
        <f t="shared" si="193"/>
        <v>8.0128653010178519E-2</v>
      </c>
      <c r="X460" s="37">
        <f t="shared" si="193"/>
        <v>7.6146613716411016E-2</v>
      </c>
      <c r="Y460" s="37">
        <f t="shared" si="193"/>
        <v>7.8242338000127865E-2</v>
      </c>
      <c r="Z460" s="37">
        <f t="shared" si="193"/>
        <v>8.4941027428163923E-2</v>
      </c>
      <c r="AA460" s="37">
        <f t="shared" si="193"/>
        <v>8.8450628790120264E-2</v>
      </c>
      <c r="AB460" s="37">
        <f t="shared" si="193"/>
        <v>9.1327647361307648E-2</v>
      </c>
      <c r="AC460" s="37">
        <f t="shared" si="193"/>
        <v>9.9296796543358684E-2</v>
      </c>
      <c r="AD460" s="37">
        <f t="shared" si="193"/>
        <v>9.9609623050052637E-2</v>
      </c>
      <c r="AE460" s="37">
        <f t="shared" si="193"/>
        <v>9.9636648924138038E-2</v>
      </c>
    </row>
    <row r="461" spans="1:31" x14ac:dyDescent="0.2">
      <c r="A461" s="8" t="s">
        <v>115</v>
      </c>
      <c r="B461" s="4" t="s">
        <v>116</v>
      </c>
      <c r="C461" s="37">
        <f t="shared" ref="C461:AE461" si="194">+C53</f>
        <v>1.2570920677408581</v>
      </c>
      <c r="D461" s="37">
        <f t="shared" si="194"/>
        <v>1.2842461722761058</v>
      </c>
      <c r="E461" s="37">
        <f t="shared" si="194"/>
        <v>1.3182051351177855</v>
      </c>
      <c r="F461" s="37">
        <f t="shared" si="194"/>
        <v>1.3510165996405064</v>
      </c>
      <c r="G461" s="37">
        <f t="shared" si="194"/>
        <v>1.3915126450089035</v>
      </c>
      <c r="H461" s="37">
        <f t="shared" si="194"/>
        <v>1.3597080558570804</v>
      </c>
      <c r="I461" s="37">
        <f t="shared" si="194"/>
        <v>1.3585640822222591</v>
      </c>
      <c r="J461" s="37">
        <f t="shared" si="194"/>
        <v>1.305154231978948</v>
      </c>
      <c r="K461" s="37">
        <f t="shared" si="194"/>
        <v>1.2994778480720923</v>
      </c>
      <c r="L461" s="37">
        <f t="shared" si="194"/>
        <v>1.3294568967319591</v>
      </c>
      <c r="M461" s="37">
        <f t="shared" si="194"/>
        <v>1.3634092575295131</v>
      </c>
      <c r="N461" s="37">
        <f t="shared" si="194"/>
        <v>1.3687256254302433</v>
      </c>
      <c r="O461" s="37">
        <f t="shared" si="194"/>
        <v>1.3734495959099893</v>
      </c>
      <c r="P461" s="37">
        <f t="shared" si="194"/>
        <v>1.3713844563067759</v>
      </c>
      <c r="Q461" s="37">
        <f t="shared" si="194"/>
        <v>1.4105715521505844</v>
      </c>
      <c r="R461" s="37">
        <f t="shared" si="194"/>
        <v>1.4257062897977895</v>
      </c>
      <c r="S461" s="37">
        <f t="shared" si="194"/>
        <v>1.4474059180009746</v>
      </c>
      <c r="T461" s="37">
        <f t="shared" si="194"/>
        <v>1.4650159125813218</v>
      </c>
      <c r="U461" s="37">
        <f t="shared" si="194"/>
        <v>1.480906344480071</v>
      </c>
      <c r="V461" s="37">
        <f t="shared" si="194"/>
        <v>1.4991082485479736</v>
      </c>
      <c r="W461" s="37">
        <f t="shared" si="194"/>
        <v>1.4713506581387015</v>
      </c>
      <c r="X461" s="37">
        <f t="shared" si="194"/>
        <v>1.4726585044451088</v>
      </c>
      <c r="Y461" s="37">
        <f t="shared" si="194"/>
        <v>1.5024655541233123</v>
      </c>
      <c r="Z461" s="37">
        <f t="shared" si="194"/>
        <v>1.5206825614359196</v>
      </c>
      <c r="AA461" s="37">
        <f t="shared" si="194"/>
        <v>1.5308268255612025</v>
      </c>
      <c r="AB461" s="37">
        <f t="shared" si="194"/>
        <v>1.4900309094897175</v>
      </c>
      <c r="AC461" s="37">
        <f t="shared" si="194"/>
        <v>1.4540873607602951</v>
      </c>
      <c r="AD461" s="37">
        <f t="shared" si="194"/>
        <v>1.4342861975850676</v>
      </c>
      <c r="AE461" s="37">
        <f t="shared" si="194"/>
        <v>1.4631745624312325</v>
      </c>
    </row>
    <row r="462" spans="1:31" x14ac:dyDescent="0.2">
      <c r="A462" s="8" t="s">
        <v>129</v>
      </c>
      <c r="B462" s="4" t="s">
        <v>130</v>
      </c>
      <c r="C462" s="37">
        <f t="shared" ref="C462:AE462" si="195">+C60</f>
        <v>0</v>
      </c>
      <c r="D462" s="37">
        <f t="shared" si="195"/>
        <v>0</v>
      </c>
      <c r="E462" s="37">
        <f t="shared" si="195"/>
        <v>0</v>
      </c>
      <c r="F462" s="37">
        <f t="shared" si="195"/>
        <v>0</v>
      </c>
      <c r="G462" s="37">
        <f t="shared" si="195"/>
        <v>0</v>
      </c>
      <c r="H462" s="37">
        <f t="shared" si="195"/>
        <v>0</v>
      </c>
      <c r="I462" s="37">
        <f t="shared" si="195"/>
        <v>0</v>
      </c>
      <c r="J462" s="37">
        <f t="shared" si="195"/>
        <v>0</v>
      </c>
      <c r="K462" s="37">
        <f t="shared" si="195"/>
        <v>0</v>
      </c>
      <c r="L462" s="37">
        <f t="shared" si="195"/>
        <v>0</v>
      </c>
      <c r="M462" s="37">
        <f t="shared" si="195"/>
        <v>0</v>
      </c>
      <c r="N462" s="37">
        <f t="shared" si="195"/>
        <v>0</v>
      </c>
      <c r="O462" s="37">
        <f t="shared" si="195"/>
        <v>0</v>
      </c>
      <c r="P462" s="37">
        <f t="shared" si="195"/>
        <v>0</v>
      </c>
      <c r="Q462" s="37">
        <f t="shared" si="195"/>
        <v>0</v>
      </c>
      <c r="R462" s="37">
        <f t="shared" si="195"/>
        <v>0</v>
      </c>
      <c r="S462" s="37">
        <f t="shared" si="195"/>
        <v>0</v>
      </c>
      <c r="T462" s="37">
        <f t="shared" si="195"/>
        <v>0</v>
      </c>
      <c r="U462" s="37">
        <f t="shared" si="195"/>
        <v>0</v>
      </c>
      <c r="V462" s="37">
        <f t="shared" si="195"/>
        <v>0</v>
      </c>
      <c r="W462" s="37">
        <f t="shared" si="195"/>
        <v>7.7154729651942758E-7</v>
      </c>
      <c r="X462" s="37">
        <f t="shared" si="195"/>
        <v>8.1810760979339408E-7</v>
      </c>
      <c r="Y462" s="37">
        <f t="shared" si="195"/>
        <v>4.9799942940257486E-6</v>
      </c>
      <c r="Z462" s="37">
        <f t="shared" si="195"/>
        <v>4.0472198360751102E-6</v>
      </c>
      <c r="AA462" s="37">
        <f t="shared" si="195"/>
        <v>4.5861289378488179E-6</v>
      </c>
      <c r="AB462" s="37">
        <f t="shared" si="195"/>
        <v>3.4228998223222921E-6</v>
      </c>
      <c r="AC462" s="37">
        <f t="shared" si="195"/>
        <v>2.7362508999707813E-7</v>
      </c>
      <c r="AD462" s="37">
        <f t="shared" si="195"/>
        <v>6.5228627764511731E-7</v>
      </c>
      <c r="AE462" s="37">
        <f t="shared" si="195"/>
        <v>2.5711693411396496E-7</v>
      </c>
    </row>
    <row r="463" spans="1:31" x14ac:dyDescent="0.2">
      <c r="A463" s="9" t="s">
        <v>142</v>
      </c>
      <c r="B463" s="4" t="s">
        <v>143</v>
      </c>
      <c r="C463" s="21">
        <f t="shared" ref="C463:AE463" si="196">+C464+C465+C466</f>
        <v>0</v>
      </c>
      <c r="D463" s="21">
        <f t="shared" si="196"/>
        <v>0</v>
      </c>
      <c r="E463" s="21">
        <f t="shared" si="196"/>
        <v>0</v>
      </c>
      <c r="F463" s="21">
        <f t="shared" si="196"/>
        <v>0</v>
      </c>
      <c r="G463" s="21">
        <f t="shared" si="196"/>
        <v>0</v>
      </c>
      <c r="H463" s="21">
        <f t="shared" si="196"/>
        <v>0</v>
      </c>
      <c r="I463" s="21">
        <f t="shared" si="196"/>
        <v>0</v>
      </c>
      <c r="J463" s="21">
        <f t="shared" si="196"/>
        <v>0</v>
      </c>
      <c r="K463" s="21">
        <f t="shared" si="196"/>
        <v>0</v>
      </c>
      <c r="L463" s="21">
        <f t="shared" si="196"/>
        <v>0</v>
      </c>
      <c r="M463" s="21">
        <f t="shared" si="196"/>
        <v>0</v>
      </c>
      <c r="N463" s="21">
        <f t="shared" si="196"/>
        <v>0</v>
      </c>
      <c r="O463" s="21">
        <f t="shared" si="196"/>
        <v>0</v>
      </c>
      <c r="P463" s="21">
        <f t="shared" si="196"/>
        <v>0</v>
      </c>
      <c r="Q463" s="21">
        <f t="shared" si="196"/>
        <v>0</v>
      </c>
      <c r="R463" s="21">
        <f t="shared" si="196"/>
        <v>0</v>
      </c>
      <c r="S463" s="21">
        <f t="shared" si="196"/>
        <v>0</v>
      </c>
      <c r="T463" s="21">
        <f t="shared" si="196"/>
        <v>0</v>
      </c>
      <c r="U463" s="21">
        <f t="shared" si="196"/>
        <v>0</v>
      </c>
      <c r="V463" s="21">
        <f t="shared" si="196"/>
        <v>0</v>
      </c>
      <c r="W463" s="21">
        <f t="shared" si="196"/>
        <v>0</v>
      </c>
      <c r="X463" s="21">
        <f t="shared" si="196"/>
        <v>0</v>
      </c>
      <c r="Y463" s="21">
        <f t="shared" si="196"/>
        <v>0</v>
      </c>
      <c r="Z463" s="21">
        <f t="shared" si="196"/>
        <v>0</v>
      </c>
      <c r="AA463" s="21">
        <f t="shared" si="196"/>
        <v>0</v>
      </c>
      <c r="AB463" s="21">
        <f t="shared" si="196"/>
        <v>0</v>
      </c>
      <c r="AC463" s="21">
        <f t="shared" si="196"/>
        <v>0</v>
      </c>
      <c r="AD463" s="21">
        <f t="shared" si="196"/>
        <v>0</v>
      </c>
      <c r="AE463" s="21">
        <f t="shared" si="196"/>
        <v>0</v>
      </c>
    </row>
    <row r="464" spans="1:31" x14ac:dyDescent="0.2">
      <c r="A464" s="9" t="s">
        <v>144</v>
      </c>
      <c r="B464" s="4" t="s">
        <v>145</v>
      </c>
      <c r="C464" s="37">
        <f t="shared" ref="C464:AE464" si="197">+C68</f>
        <v>0</v>
      </c>
      <c r="D464" s="37">
        <f t="shared" si="197"/>
        <v>0</v>
      </c>
      <c r="E464" s="37">
        <f t="shared" si="197"/>
        <v>0</v>
      </c>
      <c r="F464" s="37">
        <f t="shared" si="197"/>
        <v>0</v>
      </c>
      <c r="G464" s="37">
        <f t="shared" si="197"/>
        <v>0</v>
      </c>
      <c r="H464" s="37">
        <f t="shared" si="197"/>
        <v>0</v>
      </c>
      <c r="I464" s="37">
        <f t="shared" si="197"/>
        <v>0</v>
      </c>
      <c r="J464" s="37">
        <f t="shared" si="197"/>
        <v>0</v>
      </c>
      <c r="K464" s="37">
        <f t="shared" si="197"/>
        <v>0</v>
      </c>
      <c r="L464" s="37">
        <f t="shared" si="197"/>
        <v>0</v>
      </c>
      <c r="M464" s="37">
        <f t="shared" si="197"/>
        <v>0</v>
      </c>
      <c r="N464" s="37">
        <f t="shared" si="197"/>
        <v>0</v>
      </c>
      <c r="O464" s="37">
        <f t="shared" si="197"/>
        <v>0</v>
      </c>
      <c r="P464" s="37">
        <f t="shared" si="197"/>
        <v>0</v>
      </c>
      <c r="Q464" s="37">
        <f t="shared" si="197"/>
        <v>0</v>
      </c>
      <c r="R464" s="37">
        <f t="shared" si="197"/>
        <v>0</v>
      </c>
      <c r="S464" s="37">
        <f t="shared" si="197"/>
        <v>0</v>
      </c>
      <c r="T464" s="37">
        <f t="shared" si="197"/>
        <v>0</v>
      </c>
      <c r="U464" s="37">
        <f t="shared" si="197"/>
        <v>0</v>
      </c>
      <c r="V464" s="37">
        <f t="shared" si="197"/>
        <v>0</v>
      </c>
      <c r="W464" s="37">
        <f t="shared" si="197"/>
        <v>0</v>
      </c>
      <c r="X464" s="37">
        <f t="shared" si="197"/>
        <v>0</v>
      </c>
      <c r="Y464" s="37">
        <f t="shared" si="197"/>
        <v>0</v>
      </c>
      <c r="Z464" s="37">
        <f t="shared" si="197"/>
        <v>0</v>
      </c>
      <c r="AA464" s="37">
        <f t="shared" si="197"/>
        <v>0</v>
      </c>
      <c r="AB464" s="37">
        <f t="shared" si="197"/>
        <v>0</v>
      </c>
      <c r="AC464" s="37">
        <f t="shared" si="197"/>
        <v>0</v>
      </c>
      <c r="AD464" s="37">
        <f t="shared" si="197"/>
        <v>0</v>
      </c>
      <c r="AE464" s="37">
        <f t="shared" si="197"/>
        <v>0</v>
      </c>
    </row>
    <row r="465" spans="1:31" x14ac:dyDescent="0.2">
      <c r="A465" s="8" t="s">
        <v>164</v>
      </c>
      <c r="B465" s="4" t="s">
        <v>165</v>
      </c>
      <c r="C465" s="37">
        <f t="shared" ref="C465:AE465" si="198">+C80</f>
        <v>0</v>
      </c>
      <c r="D465" s="37">
        <f t="shared" si="198"/>
        <v>0</v>
      </c>
      <c r="E465" s="37">
        <f t="shared" si="198"/>
        <v>0</v>
      </c>
      <c r="F465" s="37">
        <f t="shared" si="198"/>
        <v>0</v>
      </c>
      <c r="G465" s="37">
        <f t="shared" si="198"/>
        <v>0</v>
      </c>
      <c r="H465" s="37">
        <f t="shared" si="198"/>
        <v>0</v>
      </c>
      <c r="I465" s="37">
        <f t="shared" si="198"/>
        <v>0</v>
      </c>
      <c r="J465" s="37">
        <f t="shared" si="198"/>
        <v>0</v>
      </c>
      <c r="K465" s="37">
        <f t="shared" si="198"/>
        <v>0</v>
      </c>
      <c r="L465" s="37">
        <f t="shared" si="198"/>
        <v>0</v>
      </c>
      <c r="M465" s="37">
        <f t="shared" si="198"/>
        <v>0</v>
      </c>
      <c r="N465" s="37">
        <f t="shared" si="198"/>
        <v>0</v>
      </c>
      <c r="O465" s="37">
        <f t="shared" si="198"/>
        <v>0</v>
      </c>
      <c r="P465" s="37">
        <f t="shared" si="198"/>
        <v>0</v>
      </c>
      <c r="Q465" s="37">
        <f t="shared" si="198"/>
        <v>0</v>
      </c>
      <c r="R465" s="37">
        <f t="shared" si="198"/>
        <v>0</v>
      </c>
      <c r="S465" s="37">
        <f t="shared" si="198"/>
        <v>0</v>
      </c>
      <c r="T465" s="37">
        <f t="shared" si="198"/>
        <v>0</v>
      </c>
      <c r="U465" s="37">
        <f t="shared" si="198"/>
        <v>0</v>
      </c>
      <c r="V465" s="37">
        <f t="shared" si="198"/>
        <v>0</v>
      </c>
      <c r="W465" s="37">
        <f t="shared" si="198"/>
        <v>0</v>
      </c>
      <c r="X465" s="37">
        <f t="shared" si="198"/>
        <v>0</v>
      </c>
      <c r="Y465" s="37">
        <f t="shared" si="198"/>
        <v>0</v>
      </c>
      <c r="Z465" s="37">
        <f t="shared" si="198"/>
        <v>0</v>
      </c>
      <c r="AA465" s="37">
        <f t="shared" si="198"/>
        <v>0</v>
      </c>
      <c r="AB465" s="37">
        <f t="shared" si="198"/>
        <v>0</v>
      </c>
      <c r="AC465" s="37">
        <f t="shared" si="198"/>
        <v>0</v>
      </c>
      <c r="AD465" s="37">
        <f t="shared" si="198"/>
        <v>0</v>
      </c>
      <c r="AE465" s="37">
        <f t="shared" si="198"/>
        <v>0</v>
      </c>
    </row>
    <row r="466" spans="1:31" x14ac:dyDescent="0.2">
      <c r="A466" s="8" t="s">
        <v>199</v>
      </c>
      <c r="B466" s="4" t="s">
        <v>200</v>
      </c>
      <c r="C466" s="37">
        <f t="shared" ref="C466:AE466" si="199">+C102</f>
        <v>0</v>
      </c>
      <c r="D466" s="37">
        <f t="shared" si="199"/>
        <v>0</v>
      </c>
      <c r="E466" s="37">
        <f t="shared" si="199"/>
        <v>0</v>
      </c>
      <c r="F466" s="37">
        <f t="shared" si="199"/>
        <v>0</v>
      </c>
      <c r="G466" s="37">
        <f t="shared" si="199"/>
        <v>0</v>
      </c>
      <c r="H466" s="37">
        <f t="shared" si="199"/>
        <v>0</v>
      </c>
      <c r="I466" s="37">
        <f t="shared" si="199"/>
        <v>0</v>
      </c>
      <c r="J466" s="37">
        <f t="shared" si="199"/>
        <v>0</v>
      </c>
      <c r="K466" s="37">
        <f t="shared" si="199"/>
        <v>0</v>
      </c>
      <c r="L466" s="37">
        <f t="shared" si="199"/>
        <v>0</v>
      </c>
      <c r="M466" s="37">
        <f t="shared" si="199"/>
        <v>0</v>
      </c>
      <c r="N466" s="37">
        <f t="shared" si="199"/>
        <v>0</v>
      </c>
      <c r="O466" s="37">
        <f t="shared" si="199"/>
        <v>0</v>
      </c>
      <c r="P466" s="37">
        <f t="shared" si="199"/>
        <v>0</v>
      </c>
      <c r="Q466" s="37">
        <f t="shared" si="199"/>
        <v>0</v>
      </c>
      <c r="R466" s="37">
        <f t="shared" si="199"/>
        <v>0</v>
      </c>
      <c r="S466" s="37">
        <f t="shared" si="199"/>
        <v>0</v>
      </c>
      <c r="T466" s="37">
        <f t="shared" si="199"/>
        <v>0</v>
      </c>
      <c r="U466" s="37">
        <f t="shared" si="199"/>
        <v>0</v>
      </c>
      <c r="V466" s="37">
        <f t="shared" si="199"/>
        <v>0</v>
      </c>
      <c r="W466" s="37">
        <f t="shared" si="199"/>
        <v>0</v>
      </c>
      <c r="X466" s="37">
        <f t="shared" si="199"/>
        <v>0</v>
      </c>
      <c r="Y466" s="37">
        <f t="shared" si="199"/>
        <v>0</v>
      </c>
      <c r="Z466" s="37">
        <f t="shared" si="199"/>
        <v>0</v>
      </c>
      <c r="AA466" s="37">
        <f t="shared" si="199"/>
        <v>0</v>
      </c>
      <c r="AB466" s="37">
        <f t="shared" si="199"/>
        <v>0</v>
      </c>
      <c r="AC466" s="37">
        <f t="shared" si="199"/>
        <v>0</v>
      </c>
      <c r="AD466" s="37">
        <f t="shared" si="199"/>
        <v>0</v>
      </c>
      <c r="AE466" s="37">
        <f t="shared" si="199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0">+C468+C469+C470</f>
        <v>0</v>
      </c>
      <c r="D467" s="21">
        <f t="shared" si="200"/>
        <v>0</v>
      </c>
      <c r="E467" s="21">
        <f t="shared" si="200"/>
        <v>0</v>
      </c>
      <c r="F467" s="21">
        <f t="shared" si="200"/>
        <v>0</v>
      </c>
      <c r="G467" s="21">
        <f t="shared" si="200"/>
        <v>0</v>
      </c>
      <c r="H467" s="21">
        <f t="shared" si="200"/>
        <v>0</v>
      </c>
      <c r="I467" s="21">
        <f t="shared" si="200"/>
        <v>0</v>
      </c>
      <c r="J467" s="21">
        <f t="shared" si="200"/>
        <v>0</v>
      </c>
      <c r="K467" s="21">
        <f t="shared" si="200"/>
        <v>0</v>
      </c>
      <c r="L467" s="21">
        <f t="shared" si="200"/>
        <v>0</v>
      </c>
      <c r="M467" s="21">
        <f t="shared" si="200"/>
        <v>0</v>
      </c>
      <c r="N467" s="21">
        <f t="shared" si="200"/>
        <v>0</v>
      </c>
      <c r="O467" s="21">
        <f t="shared" si="200"/>
        <v>0</v>
      </c>
      <c r="P467" s="21">
        <f t="shared" si="200"/>
        <v>0</v>
      </c>
      <c r="Q467" s="21">
        <f t="shared" si="200"/>
        <v>0</v>
      </c>
      <c r="R467" s="21">
        <f t="shared" si="200"/>
        <v>0</v>
      </c>
      <c r="S467" s="21">
        <f t="shared" si="200"/>
        <v>0</v>
      </c>
      <c r="T467" s="21">
        <f t="shared" si="200"/>
        <v>0</v>
      </c>
      <c r="U467" s="21">
        <f t="shared" si="200"/>
        <v>0</v>
      </c>
      <c r="V467" s="21">
        <f t="shared" si="200"/>
        <v>0</v>
      </c>
      <c r="W467" s="21">
        <f t="shared" si="200"/>
        <v>0</v>
      </c>
      <c r="X467" s="21">
        <f t="shared" si="200"/>
        <v>0</v>
      </c>
      <c r="Y467" s="21">
        <f t="shared" si="200"/>
        <v>0</v>
      </c>
      <c r="Z467" s="21">
        <f t="shared" si="200"/>
        <v>0</v>
      </c>
      <c r="AA467" s="21">
        <f t="shared" si="200"/>
        <v>0</v>
      </c>
      <c r="AB467" s="21">
        <f t="shared" si="200"/>
        <v>0</v>
      </c>
      <c r="AC467" s="21">
        <f t="shared" si="200"/>
        <v>0</v>
      </c>
      <c r="AD467" s="21">
        <f t="shared" si="200"/>
        <v>0</v>
      </c>
      <c r="AE467" s="21">
        <f t="shared" si="2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1">+C472+C478+C489+C497+C502+C508+C515+C520</f>
        <v>0</v>
      </c>
      <c r="D471" s="28">
        <f t="shared" si="201"/>
        <v>0</v>
      </c>
      <c r="E471" s="28">
        <f t="shared" si="201"/>
        <v>0</v>
      </c>
      <c r="F471" s="28">
        <f t="shared" si="201"/>
        <v>0</v>
      </c>
      <c r="G471" s="28">
        <f t="shared" si="201"/>
        <v>0</v>
      </c>
      <c r="H471" s="28">
        <f t="shared" si="201"/>
        <v>0</v>
      </c>
      <c r="I471" s="28">
        <f t="shared" si="201"/>
        <v>0</v>
      </c>
      <c r="J471" s="28">
        <f t="shared" si="201"/>
        <v>0</v>
      </c>
      <c r="K471" s="28">
        <f t="shared" si="201"/>
        <v>0</v>
      </c>
      <c r="L471" s="28">
        <f t="shared" si="201"/>
        <v>0</v>
      </c>
      <c r="M471" s="28">
        <f t="shared" si="201"/>
        <v>0</v>
      </c>
      <c r="N471" s="28">
        <f t="shared" si="201"/>
        <v>0</v>
      </c>
      <c r="O471" s="28">
        <f t="shared" si="201"/>
        <v>0</v>
      </c>
      <c r="P471" s="28">
        <f t="shared" si="201"/>
        <v>0</v>
      </c>
      <c r="Q471" s="28">
        <f t="shared" si="201"/>
        <v>0</v>
      </c>
      <c r="R471" s="28">
        <f t="shared" si="201"/>
        <v>0</v>
      </c>
      <c r="S471" s="28">
        <f t="shared" si="201"/>
        <v>0</v>
      </c>
      <c r="T471" s="28">
        <f t="shared" si="201"/>
        <v>0</v>
      </c>
      <c r="U471" s="28">
        <f t="shared" si="201"/>
        <v>0</v>
      </c>
      <c r="V471" s="28">
        <f t="shared" si="201"/>
        <v>0</v>
      </c>
      <c r="W471" s="28">
        <f t="shared" si="201"/>
        <v>0</v>
      </c>
      <c r="X471" s="28">
        <f t="shared" si="201"/>
        <v>0</v>
      </c>
      <c r="Y471" s="28">
        <f t="shared" si="201"/>
        <v>0</v>
      </c>
      <c r="Z471" s="28">
        <f t="shared" si="201"/>
        <v>0</v>
      </c>
      <c r="AA471" s="28">
        <f t="shared" si="201"/>
        <v>0</v>
      </c>
      <c r="AB471" s="28">
        <f t="shared" si="201"/>
        <v>0</v>
      </c>
      <c r="AC471" s="28">
        <f t="shared" si="201"/>
        <v>0</v>
      </c>
      <c r="AD471" s="28">
        <f t="shared" si="201"/>
        <v>0</v>
      </c>
      <c r="AE471" s="28">
        <f t="shared" si="2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202">+C473+C474+C475+C476+C477</f>
        <v>0</v>
      </c>
      <c r="D472" s="21">
        <f t="shared" si="202"/>
        <v>0</v>
      </c>
      <c r="E472" s="21">
        <f t="shared" si="202"/>
        <v>0</v>
      </c>
      <c r="F472" s="21">
        <f t="shared" si="202"/>
        <v>0</v>
      </c>
      <c r="G472" s="21">
        <f t="shared" si="202"/>
        <v>0</v>
      </c>
      <c r="H472" s="21">
        <f t="shared" si="202"/>
        <v>0</v>
      </c>
      <c r="I472" s="21">
        <f t="shared" si="202"/>
        <v>0</v>
      </c>
      <c r="J472" s="21">
        <f t="shared" si="202"/>
        <v>0</v>
      </c>
      <c r="K472" s="21">
        <f t="shared" si="202"/>
        <v>0</v>
      </c>
      <c r="L472" s="21">
        <f t="shared" si="202"/>
        <v>0</v>
      </c>
      <c r="M472" s="21">
        <f t="shared" si="202"/>
        <v>0</v>
      </c>
      <c r="N472" s="21">
        <f t="shared" si="202"/>
        <v>0</v>
      </c>
      <c r="O472" s="21">
        <f t="shared" si="202"/>
        <v>0</v>
      </c>
      <c r="P472" s="21">
        <f t="shared" si="202"/>
        <v>0</v>
      </c>
      <c r="Q472" s="21">
        <f t="shared" si="202"/>
        <v>0</v>
      </c>
      <c r="R472" s="21">
        <f t="shared" si="202"/>
        <v>0</v>
      </c>
      <c r="S472" s="21">
        <f t="shared" si="202"/>
        <v>0</v>
      </c>
      <c r="T472" s="21">
        <f t="shared" si="202"/>
        <v>0</v>
      </c>
      <c r="U472" s="21">
        <f t="shared" si="202"/>
        <v>0</v>
      </c>
      <c r="V472" s="21">
        <f t="shared" si="202"/>
        <v>0</v>
      </c>
      <c r="W472" s="21">
        <f t="shared" si="202"/>
        <v>0</v>
      </c>
      <c r="X472" s="21">
        <f t="shared" si="202"/>
        <v>0</v>
      </c>
      <c r="Y472" s="21">
        <f t="shared" si="202"/>
        <v>0</v>
      </c>
      <c r="Z472" s="21">
        <f t="shared" si="202"/>
        <v>0</v>
      </c>
      <c r="AA472" s="21">
        <f t="shared" si="202"/>
        <v>0</v>
      </c>
      <c r="AB472" s="21">
        <f t="shared" si="202"/>
        <v>0</v>
      </c>
      <c r="AC472" s="21">
        <f t="shared" si="202"/>
        <v>0</v>
      </c>
      <c r="AD472" s="21">
        <f t="shared" si="202"/>
        <v>0</v>
      </c>
      <c r="AE472" s="21">
        <f t="shared" si="2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3">+C483+C486+C488</f>
        <v>0</v>
      </c>
      <c r="D478" s="21">
        <f t="shared" si="203"/>
        <v>0</v>
      </c>
      <c r="E478" s="21">
        <f t="shared" si="203"/>
        <v>0</v>
      </c>
      <c r="F478" s="21">
        <f t="shared" si="203"/>
        <v>0</v>
      </c>
      <c r="G478" s="21">
        <f t="shared" si="203"/>
        <v>0</v>
      </c>
      <c r="H478" s="21">
        <f t="shared" si="203"/>
        <v>0</v>
      </c>
      <c r="I478" s="21">
        <f t="shared" si="203"/>
        <v>0</v>
      </c>
      <c r="J478" s="21">
        <f t="shared" si="203"/>
        <v>0</v>
      </c>
      <c r="K478" s="21">
        <f t="shared" si="203"/>
        <v>0</v>
      </c>
      <c r="L478" s="21">
        <f t="shared" si="203"/>
        <v>0</v>
      </c>
      <c r="M478" s="21">
        <f t="shared" si="203"/>
        <v>0</v>
      </c>
      <c r="N478" s="21">
        <f t="shared" si="203"/>
        <v>0</v>
      </c>
      <c r="O478" s="21">
        <f t="shared" si="203"/>
        <v>0</v>
      </c>
      <c r="P478" s="21">
        <f t="shared" si="203"/>
        <v>0</v>
      </c>
      <c r="Q478" s="21">
        <f t="shared" si="203"/>
        <v>0</v>
      </c>
      <c r="R478" s="21">
        <f t="shared" si="203"/>
        <v>0</v>
      </c>
      <c r="S478" s="21">
        <f t="shared" si="203"/>
        <v>0</v>
      </c>
      <c r="T478" s="21">
        <f t="shared" si="203"/>
        <v>0</v>
      </c>
      <c r="U478" s="21">
        <f t="shared" si="203"/>
        <v>0</v>
      </c>
      <c r="V478" s="21">
        <f t="shared" si="203"/>
        <v>0</v>
      </c>
      <c r="W478" s="21">
        <f t="shared" si="203"/>
        <v>0</v>
      </c>
      <c r="X478" s="21">
        <f t="shared" si="203"/>
        <v>0</v>
      </c>
      <c r="Y478" s="21">
        <f t="shared" si="203"/>
        <v>0</v>
      </c>
      <c r="Z478" s="21">
        <f t="shared" si="203"/>
        <v>0</v>
      </c>
      <c r="AA478" s="21">
        <f t="shared" si="203"/>
        <v>0</v>
      </c>
      <c r="AB478" s="21">
        <f t="shared" si="203"/>
        <v>0</v>
      </c>
      <c r="AC478" s="21">
        <f t="shared" si="203"/>
        <v>0</v>
      </c>
      <c r="AD478" s="21">
        <f t="shared" si="203"/>
        <v>0</v>
      </c>
      <c r="AE478" s="21">
        <f t="shared" si="203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4">+C127</f>
        <v>0</v>
      </c>
      <c r="D483" s="37">
        <f t="shared" si="204"/>
        <v>0</v>
      </c>
      <c r="E483" s="37">
        <f t="shared" si="204"/>
        <v>0</v>
      </c>
      <c r="F483" s="37">
        <f t="shared" si="204"/>
        <v>0</v>
      </c>
      <c r="G483" s="37">
        <f t="shared" si="204"/>
        <v>0</v>
      </c>
      <c r="H483" s="37">
        <f t="shared" si="204"/>
        <v>0</v>
      </c>
      <c r="I483" s="37">
        <f t="shared" si="204"/>
        <v>0</v>
      </c>
      <c r="J483" s="37">
        <f t="shared" si="204"/>
        <v>0</v>
      </c>
      <c r="K483" s="37">
        <f t="shared" si="204"/>
        <v>0</v>
      </c>
      <c r="L483" s="37">
        <f t="shared" si="204"/>
        <v>0</v>
      </c>
      <c r="M483" s="37">
        <f t="shared" si="204"/>
        <v>0</v>
      </c>
      <c r="N483" s="37">
        <f t="shared" si="204"/>
        <v>0</v>
      </c>
      <c r="O483" s="37">
        <f t="shared" si="204"/>
        <v>0</v>
      </c>
      <c r="P483" s="37">
        <f t="shared" si="204"/>
        <v>0</v>
      </c>
      <c r="Q483" s="37">
        <f t="shared" si="204"/>
        <v>0</v>
      </c>
      <c r="R483" s="37">
        <f t="shared" si="204"/>
        <v>0</v>
      </c>
      <c r="S483" s="37">
        <f t="shared" si="204"/>
        <v>0</v>
      </c>
      <c r="T483" s="37">
        <f t="shared" si="204"/>
        <v>0</v>
      </c>
      <c r="U483" s="37">
        <f t="shared" si="204"/>
        <v>0</v>
      </c>
      <c r="V483" s="37">
        <f t="shared" si="204"/>
        <v>0</v>
      </c>
      <c r="W483" s="37">
        <f t="shared" si="204"/>
        <v>0</v>
      </c>
      <c r="X483" s="37">
        <f t="shared" si="204"/>
        <v>0</v>
      </c>
      <c r="Y483" s="37">
        <f t="shared" si="204"/>
        <v>0</v>
      </c>
      <c r="Z483" s="37">
        <f t="shared" si="204"/>
        <v>0</v>
      </c>
      <c r="AA483" s="37">
        <f t="shared" si="204"/>
        <v>0</v>
      </c>
      <c r="AB483" s="37">
        <f t="shared" si="204"/>
        <v>0</v>
      </c>
      <c r="AC483" s="37">
        <f t="shared" si="204"/>
        <v>0</v>
      </c>
      <c r="AD483" s="37">
        <f t="shared" si="204"/>
        <v>0</v>
      </c>
      <c r="AE483" s="37">
        <f t="shared" si="204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5">+C130</f>
        <v>0</v>
      </c>
      <c r="D486" s="37">
        <f t="shared" si="205"/>
        <v>0</v>
      </c>
      <c r="E486" s="37">
        <f t="shared" si="205"/>
        <v>0</v>
      </c>
      <c r="F486" s="37">
        <f t="shared" si="205"/>
        <v>0</v>
      </c>
      <c r="G486" s="37">
        <f t="shared" si="205"/>
        <v>0</v>
      </c>
      <c r="H486" s="37">
        <f t="shared" si="205"/>
        <v>0</v>
      </c>
      <c r="I486" s="37">
        <f t="shared" si="205"/>
        <v>0</v>
      </c>
      <c r="J486" s="37">
        <f t="shared" si="205"/>
        <v>0</v>
      </c>
      <c r="K486" s="37">
        <f t="shared" si="205"/>
        <v>0</v>
      </c>
      <c r="L486" s="37">
        <f t="shared" si="205"/>
        <v>0</v>
      </c>
      <c r="M486" s="37">
        <f t="shared" si="205"/>
        <v>0</v>
      </c>
      <c r="N486" s="37">
        <f t="shared" si="205"/>
        <v>0</v>
      </c>
      <c r="O486" s="37">
        <f t="shared" si="205"/>
        <v>0</v>
      </c>
      <c r="P486" s="37">
        <f t="shared" si="205"/>
        <v>0</v>
      </c>
      <c r="Q486" s="37">
        <f t="shared" si="205"/>
        <v>0</v>
      </c>
      <c r="R486" s="37">
        <f t="shared" si="205"/>
        <v>0</v>
      </c>
      <c r="S486" s="37">
        <f t="shared" si="205"/>
        <v>0</v>
      </c>
      <c r="T486" s="37">
        <f t="shared" si="205"/>
        <v>0</v>
      </c>
      <c r="U486" s="37">
        <f t="shared" si="205"/>
        <v>0</v>
      </c>
      <c r="V486" s="37">
        <f t="shared" si="205"/>
        <v>0</v>
      </c>
      <c r="W486" s="37">
        <f t="shared" si="205"/>
        <v>0</v>
      </c>
      <c r="X486" s="37">
        <f t="shared" si="205"/>
        <v>0</v>
      </c>
      <c r="Y486" s="37">
        <f t="shared" si="205"/>
        <v>0</v>
      </c>
      <c r="Z486" s="37">
        <f t="shared" si="205"/>
        <v>0</v>
      </c>
      <c r="AA486" s="37">
        <f t="shared" si="205"/>
        <v>0</v>
      </c>
      <c r="AB486" s="37">
        <f t="shared" si="205"/>
        <v>0</v>
      </c>
      <c r="AC486" s="37">
        <f t="shared" si="205"/>
        <v>0</v>
      </c>
      <c r="AD486" s="37">
        <f t="shared" si="205"/>
        <v>0</v>
      </c>
      <c r="AE486" s="37">
        <f t="shared" si="205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6">+C140</f>
        <v>0</v>
      </c>
      <c r="D488" s="37">
        <f t="shared" si="206"/>
        <v>0</v>
      </c>
      <c r="E488" s="37">
        <f t="shared" si="206"/>
        <v>0</v>
      </c>
      <c r="F488" s="37">
        <f t="shared" si="206"/>
        <v>0</v>
      </c>
      <c r="G488" s="37">
        <f t="shared" si="206"/>
        <v>0</v>
      </c>
      <c r="H488" s="37">
        <f t="shared" si="206"/>
        <v>0</v>
      </c>
      <c r="I488" s="37">
        <f t="shared" si="206"/>
        <v>0</v>
      </c>
      <c r="J488" s="37">
        <f t="shared" si="206"/>
        <v>0</v>
      </c>
      <c r="K488" s="37">
        <f t="shared" si="206"/>
        <v>0</v>
      </c>
      <c r="L488" s="37">
        <f t="shared" si="206"/>
        <v>0</v>
      </c>
      <c r="M488" s="37">
        <f t="shared" si="206"/>
        <v>0</v>
      </c>
      <c r="N488" s="37">
        <f t="shared" si="206"/>
        <v>0</v>
      </c>
      <c r="O488" s="37">
        <f t="shared" si="206"/>
        <v>0</v>
      </c>
      <c r="P488" s="37">
        <f t="shared" si="206"/>
        <v>0</v>
      </c>
      <c r="Q488" s="37">
        <f t="shared" si="206"/>
        <v>0</v>
      </c>
      <c r="R488" s="37">
        <f t="shared" si="206"/>
        <v>0</v>
      </c>
      <c r="S488" s="37">
        <f t="shared" si="206"/>
        <v>0</v>
      </c>
      <c r="T488" s="37">
        <f t="shared" si="206"/>
        <v>0</v>
      </c>
      <c r="U488" s="37">
        <f t="shared" si="206"/>
        <v>0</v>
      </c>
      <c r="V488" s="37">
        <f t="shared" si="206"/>
        <v>0</v>
      </c>
      <c r="W488" s="37">
        <f t="shared" si="206"/>
        <v>0</v>
      </c>
      <c r="X488" s="37">
        <f t="shared" si="206"/>
        <v>0</v>
      </c>
      <c r="Y488" s="37">
        <f t="shared" si="206"/>
        <v>0</v>
      </c>
      <c r="Z488" s="37">
        <f t="shared" si="206"/>
        <v>0</v>
      </c>
      <c r="AA488" s="37">
        <f t="shared" si="206"/>
        <v>0</v>
      </c>
      <c r="AB488" s="37">
        <f t="shared" si="206"/>
        <v>0</v>
      </c>
      <c r="AC488" s="37">
        <f t="shared" si="206"/>
        <v>0</v>
      </c>
      <c r="AD488" s="37">
        <f t="shared" si="206"/>
        <v>0</v>
      </c>
      <c r="AE488" s="37">
        <f t="shared" si="206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7">+C490+C491+C496</f>
        <v>0</v>
      </c>
      <c r="D489" s="21">
        <f t="shared" si="207"/>
        <v>0</v>
      </c>
      <c r="E489" s="21">
        <f t="shared" si="207"/>
        <v>0</v>
      </c>
      <c r="F489" s="21">
        <f t="shared" si="207"/>
        <v>0</v>
      </c>
      <c r="G489" s="21">
        <f t="shared" si="207"/>
        <v>0</v>
      </c>
      <c r="H489" s="21">
        <f t="shared" si="207"/>
        <v>0</v>
      </c>
      <c r="I489" s="21">
        <f t="shared" si="207"/>
        <v>0</v>
      </c>
      <c r="J489" s="21">
        <f t="shared" si="207"/>
        <v>0</v>
      </c>
      <c r="K489" s="21">
        <f t="shared" si="207"/>
        <v>0</v>
      </c>
      <c r="L489" s="21">
        <f t="shared" si="207"/>
        <v>0</v>
      </c>
      <c r="M489" s="21">
        <f t="shared" si="207"/>
        <v>0</v>
      </c>
      <c r="N489" s="21">
        <f t="shared" si="207"/>
        <v>0</v>
      </c>
      <c r="O489" s="21">
        <f t="shared" si="207"/>
        <v>0</v>
      </c>
      <c r="P489" s="21">
        <f t="shared" si="207"/>
        <v>0</v>
      </c>
      <c r="Q489" s="21">
        <f t="shared" si="207"/>
        <v>0</v>
      </c>
      <c r="R489" s="21">
        <f t="shared" si="207"/>
        <v>0</v>
      </c>
      <c r="S489" s="21">
        <f t="shared" si="207"/>
        <v>0</v>
      </c>
      <c r="T489" s="21">
        <f t="shared" si="207"/>
        <v>0</v>
      </c>
      <c r="U489" s="21">
        <f t="shared" si="207"/>
        <v>0</v>
      </c>
      <c r="V489" s="21">
        <f t="shared" si="207"/>
        <v>0</v>
      </c>
      <c r="W489" s="21">
        <f t="shared" si="207"/>
        <v>0</v>
      </c>
      <c r="X489" s="21">
        <f t="shared" si="207"/>
        <v>0</v>
      </c>
      <c r="Y489" s="21">
        <f t="shared" si="207"/>
        <v>0</v>
      </c>
      <c r="Z489" s="21">
        <f t="shared" si="207"/>
        <v>0</v>
      </c>
      <c r="AA489" s="21">
        <f t="shared" si="207"/>
        <v>0</v>
      </c>
      <c r="AB489" s="21">
        <f t="shared" si="207"/>
        <v>0</v>
      </c>
      <c r="AC489" s="21">
        <f t="shared" si="207"/>
        <v>0</v>
      </c>
      <c r="AD489" s="21">
        <f t="shared" si="207"/>
        <v>0</v>
      </c>
      <c r="AE489" s="21">
        <f t="shared" si="207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08">+C142</f>
        <v>0</v>
      </c>
      <c r="D490" s="37">
        <f t="shared" si="208"/>
        <v>0</v>
      </c>
      <c r="E490" s="37">
        <f t="shared" si="208"/>
        <v>0</v>
      </c>
      <c r="F490" s="37">
        <f t="shared" si="208"/>
        <v>0</v>
      </c>
      <c r="G490" s="37">
        <f t="shared" si="208"/>
        <v>0</v>
      </c>
      <c r="H490" s="37">
        <f t="shared" si="208"/>
        <v>0</v>
      </c>
      <c r="I490" s="37">
        <f t="shared" si="208"/>
        <v>0</v>
      </c>
      <c r="J490" s="37">
        <f t="shared" si="208"/>
        <v>0</v>
      </c>
      <c r="K490" s="37">
        <f t="shared" si="208"/>
        <v>0</v>
      </c>
      <c r="L490" s="37">
        <f t="shared" si="208"/>
        <v>0</v>
      </c>
      <c r="M490" s="37">
        <f t="shared" si="208"/>
        <v>0</v>
      </c>
      <c r="N490" s="37">
        <f t="shared" si="208"/>
        <v>0</v>
      </c>
      <c r="O490" s="37">
        <f t="shared" si="208"/>
        <v>0</v>
      </c>
      <c r="P490" s="37">
        <f t="shared" si="208"/>
        <v>0</v>
      </c>
      <c r="Q490" s="37">
        <f t="shared" si="208"/>
        <v>0</v>
      </c>
      <c r="R490" s="37">
        <f t="shared" si="208"/>
        <v>0</v>
      </c>
      <c r="S490" s="37">
        <f t="shared" si="208"/>
        <v>0</v>
      </c>
      <c r="T490" s="37">
        <f t="shared" si="208"/>
        <v>0</v>
      </c>
      <c r="U490" s="37">
        <f t="shared" si="208"/>
        <v>0</v>
      </c>
      <c r="V490" s="37">
        <f t="shared" si="208"/>
        <v>0</v>
      </c>
      <c r="W490" s="37">
        <f t="shared" si="208"/>
        <v>0</v>
      </c>
      <c r="X490" s="37">
        <f t="shared" si="208"/>
        <v>0</v>
      </c>
      <c r="Y490" s="37">
        <f t="shared" si="208"/>
        <v>0</v>
      </c>
      <c r="Z490" s="37">
        <f t="shared" si="208"/>
        <v>0</v>
      </c>
      <c r="AA490" s="37">
        <f t="shared" si="208"/>
        <v>0</v>
      </c>
      <c r="AB490" s="37">
        <f t="shared" si="208"/>
        <v>0</v>
      </c>
      <c r="AC490" s="37">
        <f t="shared" si="208"/>
        <v>0</v>
      </c>
      <c r="AD490" s="37">
        <f t="shared" si="208"/>
        <v>0</v>
      </c>
      <c r="AE490" s="37">
        <f t="shared" si="208"/>
        <v>0</v>
      </c>
    </row>
    <row r="491" spans="1:31" x14ac:dyDescent="0.2">
      <c r="A491" s="9" t="s">
        <v>310</v>
      </c>
      <c r="B491" s="4" t="s">
        <v>311</v>
      </c>
      <c r="C491" s="37">
        <f t="shared" si="208"/>
        <v>0</v>
      </c>
      <c r="D491" s="37">
        <f t="shared" si="208"/>
        <v>0</v>
      </c>
      <c r="E491" s="37">
        <f t="shared" si="208"/>
        <v>0</v>
      </c>
      <c r="F491" s="37">
        <f t="shared" si="208"/>
        <v>0</v>
      </c>
      <c r="G491" s="37">
        <f t="shared" si="208"/>
        <v>0</v>
      </c>
      <c r="H491" s="37">
        <f t="shared" si="208"/>
        <v>0</v>
      </c>
      <c r="I491" s="37">
        <f t="shared" si="208"/>
        <v>0</v>
      </c>
      <c r="J491" s="37">
        <f t="shared" si="208"/>
        <v>0</v>
      </c>
      <c r="K491" s="37">
        <f t="shared" si="208"/>
        <v>0</v>
      </c>
      <c r="L491" s="37">
        <f t="shared" si="208"/>
        <v>0</v>
      </c>
      <c r="M491" s="37">
        <f t="shared" si="208"/>
        <v>0</v>
      </c>
      <c r="N491" s="37">
        <f t="shared" si="208"/>
        <v>0</v>
      </c>
      <c r="O491" s="37">
        <f t="shared" si="208"/>
        <v>0</v>
      </c>
      <c r="P491" s="37">
        <f t="shared" si="208"/>
        <v>0</v>
      </c>
      <c r="Q491" s="37">
        <f t="shared" si="208"/>
        <v>0</v>
      </c>
      <c r="R491" s="37">
        <f t="shared" si="208"/>
        <v>0</v>
      </c>
      <c r="S491" s="37">
        <f t="shared" si="208"/>
        <v>0</v>
      </c>
      <c r="T491" s="37">
        <f t="shared" si="208"/>
        <v>0</v>
      </c>
      <c r="U491" s="37">
        <f t="shared" si="208"/>
        <v>0</v>
      </c>
      <c r="V491" s="37">
        <f t="shared" si="208"/>
        <v>0</v>
      </c>
      <c r="W491" s="37">
        <f t="shared" si="208"/>
        <v>0</v>
      </c>
      <c r="X491" s="37">
        <f t="shared" si="208"/>
        <v>0</v>
      </c>
      <c r="Y491" s="37">
        <f t="shared" si="208"/>
        <v>0</v>
      </c>
      <c r="Z491" s="37">
        <f t="shared" si="208"/>
        <v>0</v>
      </c>
      <c r="AA491" s="37">
        <f t="shared" si="208"/>
        <v>0</v>
      </c>
      <c r="AB491" s="37">
        <f t="shared" si="208"/>
        <v>0</v>
      </c>
      <c r="AC491" s="37">
        <f t="shared" si="208"/>
        <v>0</v>
      </c>
      <c r="AD491" s="37">
        <f t="shared" si="208"/>
        <v>0</v>
      </c>
      <c r="AE491" s="37">
        <f t="shared" si="208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09">+C521+C522+C523</f>
        <v>0</v>
      </c>
      <c r="D520" s="21">
        <f t="shared" si="209"/>
        <v>0</v>
      </c>
      <c r="E520" s="21">
        <f t="shared" si="209"/>
        <v>0</v>
      </c>
      <c r="F520" s="21">
        <f t="shared" si="209"/>
        <v>0</v>
      </c>
      <c r="G520" s="21">
        <f t="shared" si="209"/>
        <v>0</v>
      </c>
      <c r="H520" s="21">
        <f t="shared" si="209"/>
        <v>0</v>
      </c>
      <c r="I520" s="21">
        <f t="shared" si="209"/>
        <v>0</v>
      </c>
      <c r="J520" s="21">
        <f t="shared" si="209"/>
        <v>0</v>
      </c>
      <c r="K520" s="21">
        <f t="shared" si="209"/>
        <v>0</v>
      </c>
      <c r="L520" s="21">
        <f t="shared" si="209"/>
        <v>0</v>
      </c>
      <c r="M520" s="21">
        <f t="shared" si="209"/>
        <v>0</v>
      </c>
      <c r="N520" s="21">
        <f t="shared" si="209"/>
        <v>0</v>
      </c>
      <c r="O520" s="21">
        <f t="shared" si="209"/>
        <v>0</v>
      </c>
      <c r="P520" s="21">
        <f t="shared" si="209"/>
        <v>0</v>
      </c>
      <c r="Q520" s="21">
        <f t="shared" si="209"/>
        <v>0</v>
      </c>
      <c r="R520" s="21">
        <f t="shared" si="209"/>
        <v>0</v>
      </c>
      <c r="S520" s="21">
        <f t="shared" si="209"/>
        <v>0</v>
      </c>
      <c r="T520" s="21">
        <f t="shared" si="209"/>
        <v>0</v>
      </c>
      <c r="U520" s="21">
        <f t="shared" si="209"/>
        <v>0</v>
      </c>
      <c r="V520" s="21">
        <f t="shared" si="209"/>
        <v>0</v>
      </c>
      <c r="W520" s="21">
        <f t="shared" si="209"/>
        <v>0</v>
      </c>
      <c r="X520" s="21">
        <f t="shared" si="209"/>
        <v>0</v>
      </c>
      <c r="Y520" s="21">
        <f t="shared" si="209"/>
        <v>0</v>
      </c>
      <c r="Z520" s="21">
        <f t="shared" si="209"/>
        <v>0</v>
      </c>
      <c r="AA520" s="21">
        <f t="shared" si="209"/>
        <v>0</v>
      </c>
      <c r="AB520" s="21">
        <f t="shared" si="209"/>
        <v>0</v>
      </c>
      <c r="AC520" s="21">
        <f t="shared" si="209"/>
        <v>0</v>
      </c>
      <c r="AD520" s="21">
        <f t="shared" si="209"/>
        <v>0</v>
      </c>
      <c r="AE520" s="21">
        <f t="shared" si="209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0">+C525+C530+C536+C541+C544+C545+C549+C552++C553+C554</f>
        <v>32.461634394836928</v>
      </c>
      <c r="D524" s="28">
        <f t="shared" si="210"/>
        <v>32.973578985669313</v>
      </c>
      <c r="E524" s="28">
        <f t="shared" si="210"/>
        <v>33.943827382830371</v>
      </c>
      <c r="F524" s="28">
        <f t="shared" si="210"/>
        <v>35.147443600257922</v>
      </c>
      <c r="G524" s="28">
        <f t="shared" si="210"/>
        <v>36.370886942231223</v>
      </c>
      <c r="H524" s="28">
        <f t="shared" si="210"/>
        <v>36.988491390737501</v>
      </c>
      <c r="I524" s="28">
        <f t="shared" si="210"/>
        <v>37.353063437638852</v>
      </c>
      <c r="J524" s="28">
        <f t="shared" si="210"/>
        <v>39.619100502764695</v>
      </c>
      <c r="K524" s="28">
        <f t="shared" si="210"/>
        <v>39.86946633435813</v>
      </c>
      <c r="L524" s="28">
        <f t="shared" si="210"/>
        <v>39.99184188424762</v>
      </c>
      <c r="M524" s="28">
        <f t="shared" si="210"/>
        <v>40.112049089661291</v>
      </c>
      <c r="N524" s="28">
        <f t="shared" si="210"/>
        <v>40.47945027277779</v>
      </c>
      <c r="O524" s="28">
        <f t="shared" si="210"/>
        <v>40.649259044807899</v>
      </c>
      <c r="P524" s="28">
        <f t="shared" si="210"/>
        <v>40.750137915241311</v>
      </c>
      <c r="Q524" s="28">
        <f t="shared" si="210"/>
        <v>41.211334787411211</v>
      </c>
      <c r="R524" s="28">
        <f t="shared" si="210"/>
        <v>41.556915404958758</v>
      </c>
      <c r="S524" s="28">
        <f t="shared" si="210"/>
        <v>41.966779106071591</v>
      </c>
      <c r="T524" s="28">
        <f t="shared" si="210"/>
        <v>42.280810585943833</v>
      </c>
      <c r="U524" s="28">
        <f t="shared" si="210"/>
        <v>41.101613406356854</v>
      </c>
      <c r="V524" s="28">
        <f t="shared" si="210"/>
        <v>39.392774939314364</v>
      </c>
      <c r="W524" s="28">
        <f t="shared" si="210"/>
        <v>38.3690330540323</v>
      </c>
      <c r="X524" s="28">
        <f t="shared" si="210"/>
        <v>37.318141651794129</v>
      </c>
      <c r="Y524" s="28">
        <f t="shared" si="210"/>
        <v>38.508802428375077</v>
      </c>
      <c r="Z524" s="28">
        <f t="shared" si="210"/>
        <v>39.649260723139719</v>
      </c>
      <c r="AA524" s="28">
        <f t="shared" si="210"/>
        <v>38.102634247662373</v>
      </c>
      <c r="AB524" s="28">
        <f t="shared" si="210"/>
        <v>36.438794643681369</v>
      </c>
      <c r="AC524" s="28">
        <f t="shared" si="210"/>
        <v>39.006336951526961</v>
      </c>
      <c r="AD524" s="28">
        <f t="shared" si="210"/>
        <v>41.545263152502955</v>
      </c>
      <c r="AE524" s="28">
        <f t="shared" si="210"/>
        <v>44.128129237442295</v>
      </c>
    </row>
    <row r="525" spans="1:31" x14ac:dyDescent="0.2">
      <c r="A525" s="9" t="s">
        <v>392</v>
      </c>
      <c r="B525" s="4" t="s">
        <v>393</v>
      </c>
      <c r="C525" s="21">
        <f t="shared" ref="C525:AE525" si="211">+C526+C527+C528+C529</f>
        <v>30.339495988543213</v>
      </c>
      <c r="D525" s="21">
        <f t="shared" si="211"/>
        <v>30.841667161423072</v>
      </c>
      <c r="E525" s="21">
        <f t="shared" si="211"/>
        <v>31.745956239047182</v>
      </c>
      <c r="F525" s="21">
        <f t="shared" si="211"/>
        <v>32.884554690532781</v>
      </c>
      <c r="G525" s="21">
        <f t="shared" si="211"/>
        <v>34.020811133595387</v>
      </c>
      <c r="H525" s="21">
        <f t="shared" si="211"/>
        <v>34.602849299723594</v>
      </c>
      <c r="I525" s="21">
        <f t="shared" si="211"/>
        <v>34.914515952267742</v>
      </c>
      <c r="J525" s="21">
        <f t="shared" si="211"/>
        <v>37.005885142201805</v>
      </c>
      <c r="K525" s="21">
        <f t="shared" si="211"/>
        <v>37.260812075163678</v>
      </c>
      <c r="L525" s="21">
        <f t="shared" si="211"/>
        <v>37.379066911839871</v>
      </c>
      <c r="M525" s="21">
        <f t="shared" si="211"/>
        <v>37.540358747571787</v>
      </c>
      <c r="N525" s="21">
        <f t="shared" si="211"/>
        <v>38.052086805627901</v>
      </c>
      <c r="O525" s="21">
        <f t="shared" si="211"/>
        <v>38.216224429882395</v>
      </c>
      <c r="P525" s="21">
        <f t="shared" si="211"/>
        <v>38.357192557764662</v>
      </c>
      <c r="Q525" s="21">
        <f t="shared" si="211"/>
        <v>38.737207186766767</v>
      </c>
      <c r="R525" s="21">
        <f t="shared" si="211"/>
        <v>39.048599593267802</v>
      </c>
      <c r="S525" s="21">
        <f t="shared" si="211"/>
        <v>39.435981608584598</v>
      </c>
      <c r="T525" s="21">
        <f t="shared" si="211"/>
        <v>39.744014602337963</v>
      </c>
      <c r="U525" s="21">
        <f t="shared" si="211"/>
        <v>38.607273880899093</v>
      </c>
      <c r="V525" s="21">
        <f t="shared" si="211"/>
        <v>37.00294748650132</v>
      </c>
      <c r="W525" s="21">
        <f t="shared" si="211"/>
        <v>35.994288727796203</v>
      </c>
      <c r="X525" s="21">
        <f t="shared" si="211"/>
        <v>34.961502111012642</v>
      </c>
      <c r="Y525" s="21">
        <f t="shared" si="211"/>
        <v>36.07740440633529</v>
      </c>
      <c r="Z525" s="21">
        <f t="shared" si="211"/>
        <v>37.21412521779726</v>
      </c>
      <c r="AA525" s="21">
        <f t="shared" si="211"/>
        <v>35.802633221147943</v>
      </c>
      <c r="AB525" s="21">
        <f t="shared" si="211"/>
        <v>34.231645898452086</v>
      </c>
      <c r="AC525" s="21">
        <f t="shared" si="211"/>
        <v>36.625052979128164</v>
      </c>
      <c r="AD525" s="21">
        <f t="shared" si="211"/>
        <v>38.9985066317182</v>
      </c>
      <c r="AE525" s="21">
        <f t="shared" si="211"/>
        <v>41.374385481742742</v>
      </c>
    </row>
    <row r="526" spans="1:31" x14ac:dyDescent="0.2">
      <c r="A526" s="9" t="s">
        <v>394</v>
      </c>
      <c r="B526" s="4" t="s">
        <v>395</v>
      </c>
      <c r="C526" s="35">
        <f t="shared" ref="C526:AE526" si="212">+C193</f>
        <v>29.206135191796655</v>
      </c>
      <c r="D526" s="35">
        <f t="shared" si="212"/>
        <v>29.734654926733931</v>
      </c>
      <c r="E526" s="35">
        <f t="shared" si="212"/>
        <v>30.658689006844103</v>
      </c>
      <c r="F526" s="35">
        <f t="shared" si="212"/>
        <v>31.79700774996504</v>
      </c>
      <c r="G526" s="35">
        <f t="shared" si="212"/>
        <v>32.931545604122661</v>
      </c>
      <c r="H526" s="35">
        <f t="shared" si="212"/>
        <v>33.54834895487113</v>
      </c>
      <c r="I526" s="35">
        <f t="shared" si="212"/>
        <v>33.957082439295945</v>
      </c>
      <c r="J526" s="35">
        <f t="shared" si="212"/>
        <v>36.015466142201802</v>
      </c>
      <c r="K526" s="35">
        <f t="shared" si="212"/>
        <v>36.271651265780029</v>
      </c>
      <c r="L526" s="35">
        <f t="shared" si="212"/>
        <v>36.389908993836414</v>
      </c>
      <c r="M526" s="35">
        <f t="shared" si="212"/>
        <v>36.555644052750893</v>
      </c>
      <c r="N526" s="35">
        <f t="shared" si="212"/>
        <v>37.060199078795563</v>
      </c>
      <c r="O526" s="35">
        <f t="shared" si="212"/>
        <v>37.224783529022794</v>
      </c>
      <c r="P526" s="35">
        <f t="shared" si="212"/>
        <v>37.372117952136371</v>
      </c>
      <c r="Q526" s="35">
        <f t="shared" si="212"/>
        <v>37.754288460100469</v>
      </c>
      <c r="R526" s="35">
        <f t="shared" si="212"/>
        <v>38.066080739584727</v>
      </c>
      <c r="S526" s="35">
        <f t="shared" si="212"/>
        <v>38.453026848088115</v>
      </c>
      <c r="T526" s="35">
        <f t="shared" si="212"/>
        <v>38.764870102337966</v>
      </c>
      <c r="U526" s="35">
        <f t="shared" si="212"/>
        <v>37.62496411723167</v>
      </c>
      <c r="V526" s="35">
        <f t="shared" si="212"/>
        <v>36.017524183120052</v>
      </c>
      <c r="W526" s="35">
        <f t="shared" si="212"/>
        <v>35.00420669451259</v>
      </c>
      <c r="X526" s="35">
        <f t="shared" si="212"/>
        <v>33.838146038858767</v>
      </c>
      <c r="Y526" s="35">
        <f t="shared" si="212"/>
        <v>34.81728546902233</v>
      </c>
      <c r="Z526" s="35">
        <f t="shared" si="212"/>
        <v>35.828004931524205</v>
      </c>
      <c r="AA526" s="35">
        <f t="shared" si="212"/>
        <v>34.5050582717124</v>
      </c>
      <c r="AB526" s="35">
        <f t="shared" si="212"/>
        <v>33.017199318627398</v>
      </c>
      <c r="AC526" s="35">
        <f t="shared" si="212"/>
        <v>35.438469064767446</v>
      </c>
      <c r="AD526" s="35">
        <f t="shared" si="212"/>
        <v>37.841055120933589</v>
      </c>
      <c r="AE526" s="35">
        <f t="shared" si="212"/>
        <v>40.243641177099732</v>
      </c>
    </row>
    <row r="527" spans="1:31" x14ac:dyDescent="0.2">
      <c r="A527" s="9" t="s">
        <v>410</v>
      </c>
      <c r="B527" s="4" t="s">
        <v>411</v>
      </c>
      <c r="C527" s="35">
        <f t="shared" ref="C527:AE527" si="213">+C201</f>
        <v>0.72706977499279724</v>
      </c>
      <c r="D527" s="35">
        <f t="shared" si="213"/>
        <v>0.71005963797201377</v>
      </c>
      <c r="E527" s="35">
        <f t="shared" si="213"/>
        <v>0.70100331502113344</v>
      </c>
      <c r="F527" s="35">
        <f t="shared" si="213"/>
        <v>0.70408216193737749</v>
      </c>
      <c r="G527" s="35">
        <f t="shared" si="213"/>
        <v>0.70047523144036894</v>
      </c>
      <c r="H527" s="35">
        <f t="shared" si="213"/>
        <v>0.6839710672453192</v>
      </c>
      <c r="I527" s="35">
        <f t="shared" si="213"/>
        <v>0.58073549767697208</v>
      </c>
      <c r="J527" s="35">
        <f t="shared" si="213"/>
        <v>0.56192500000000001</v>
      </c>
      <c r="K527" s="35">
        <f t="shared" si="213"/>
        <v>0.56464749999999997</v>
      </c>
      <c r="L527" s="35">
        <f t="shared" si="213"/>
        <v>0.56736999999999993</v>
      </c>
      <c r="M527" s="35">
        <f t="shared" si="213"/>
        <v>0.5700925</v>
      </c>
      <c r="N527" s="35">
        <f t="shared" si="213"/>
        <v>0.57281499999999996</v>
      </c>
      <c r="O527" s="35">
        <f t="shared" si="213"/>
        <v>0.57553749999999992</v>
      </c>
      <c r="P527" s="35">
        <f t="shared" si="213"/>
        <v>0.57826</v>
      </c>
      <c r="Q527" s="35">
        <f t="shared" si="213"/>
        <v>0.58098249999999996</v>
      </c>
      <c r="R527" s="35">
        <f t="shared" si="213"/>
        <v>0.58370499999999992</v>
      </c>
      <c r="S527" s="35">
        <f t="shared" si="213"/>
        <v>0.58642749999999999</v>
      </c>
      <c r="T527" s="35">
        <f t="shared" si="213"/>
        <v>0.58914999999999995</v>
      </c>
      <c r="U527" s="35">
        <f t="shared" si="213"/>
        <v>0.59490051253061993</v>
      </c>
      <c r="V527" s="35">
        <f t="shared" si="213"/>
        <v>0.60065102506123991</v>
      </c>
      <c r="W527" s="35">
        <f t="shared" si="213"/>
        <v>0.60640153759185977</v>
      </c>
      <c r="X527" s="35">
        <f t="shared" si="213"/>
        <v>0.74451375070661396</v>
      </c>
      <c r="Y527" s="35">
        <f t="shared" si="213"/>
        <v>0.88262596382136804</v>
      </c>
      <c r="Z527" s="35">
        <f t="shared" si="213"/>
        <v>1.0207381769361219</v>
      </c>
      <c r="AA527" s="35">
        <f t="shared" si="213"/>
        <v>0.9390931105144148</v>
      </c>
      <c r="AB527" s="35">
        <f t="shared" si="213"/>
        <v>0.8574480440927077</v>
      </c>
      <c r="AC527" s="35">
        <f t="shared" si="213"/>
        <v>0.83052165771622377</v>
      </c>
      <c r="AD527" s="35">
        <f t="shared" si="213"/>
        <v>0.80359527133973996</v>
      </c>
      <c r="AE527" s="35">
        <f t="shared" si="213"/>
        <v>0.77666888496325603</v>
      </c>
    </row>
    <row r="528" spans="1:31" x14ac:dyDescent="0.2">
      <c r="A528" s="9" t="s">
        <v>412</v>
      </c>
      <c r="B528" s="4" t="s">
        <v>413</v>
      </c>
      <c r="C528" s="35">
        <f t="shared" ref="C528:AE528" si="214">+C202</f>
        <v>4.0398541169893144E-2</v>
      </c>
      <c r="D528" s="35">
        <f t="shared" si="214"/>
        <v>4.1880297453170887E-2</v>
      </c>
      <c r="E528" s="35">
        <f t="shared" si="214"/>
        <v>4.282790958214578E-2</v>
      </c>
      <c r="F528" s="35">
        <f t="shared" si="214"/>
        <v>4.365741589822373E-2</v>
      </c>
      <c r="G528" s="35">
        <f t="shared" si="214"/>
        <v>4.5686500255377134E-2</v>
      </c>
      <c r="H528" s="35">
        <f t="shared" si="214"/>
        <v>4.5885011996353434E-2</v>
      </c>
      <c r="I528" s="35">
        <f t="shared" si="214"/>
        <v>4.8243234875335606E-2</v>
      </c>
      <c r="J528" s="35">
        <f t="shared" si="214"/>
        <v>5.1380999999999996E-2</v>
      </c>
      <c r="K528" s="35">
        <f t="shared" si="214"/>
        <v>5.1291959383650457E-2</v>
      </c>
      <c r="L528" s="35">
        <f t="shared" si="214"/>
        <v>5.2458218003455688E-2</v>
      </c>
      <c r="M528" s="35">
        <f t="shared" si="214"/>
        <v>4.9184144820895073E-2</v>
      </c>
      <c r="N528" s="35">
        <f t="shared" si="214"/>
        <v>5.7526326832340505E-2</v>
      </c>
      <c r="O528" s="35">
        <f t="shared" si="214"/>
        <v>5.8248650859593361E-2</v>
      </c>
      <c r="P528" s="35">
        <f t="shared" si="214"/>
        <v>5.3051505628292403E-2</v>
      </c>
      <c r="Q528" s="35">
        <f t="shared" si="214"/>
        <v>5.2064776666300799E-2</v>
      </c>
      <c r="R528" s="35">
        <f t="shared" si="214"/>
        <v>5.2834053683072299E-2</v>
      </c>
      <c r="S528" s="35">
        <f t="shared" si="214"/>
        <v>5.4439110496483256E-2</v>
      </c>
      <c r="T528" s="35">
        <f t="shared" si="214"/>
        <v>5.1797999999999997E-2</v>
      </c>
      <c r="U528" s="35">
        <f t="shared" si="214"/>
        <v>5.0376889094899631E-2</v>
      </c>
      <c r="V528" s="35">
        <f t="shared" si="214"/>
        <v>4.8904054236225313E-2</v>
      </c>
      <c r="W528" s="35">
        <f t="shared" si="214"/>
        <v>4.8976409566049935E-2</v>
      </c>
      <c r="X528" s="35">
        <f t="shared" si="214"/>
        <v>5.0631843509610509E-2</v>
      </c>
      <c r="Y528" s="35">
        <f t="shared" si="214"/>
        <v>5.5776103741996923E-2</v>
      </c>
      <c r="Z528" s="35">
        <f t="shared" si="214"/>
        <v>5.0158847775401784E-2</v>
      </c>
      <c r="AA528" s="35">
        <f t="shared" si="214"/>
        <v>4.6668251734514492E-2</v>
      </c>
      <c r="AB528" s="35">
        <f t="shared" si="214"/>
        <v>4.859462292028964E-2</v>
      </c>
      <c r="AC528" s="35">
        <f t="shared" si="214"/>
        <v>4.825862959230761E-2</v>
      </c>
      <c r="AD528" s="35">
        <f t="shared" si="214"/>
        <v>4.6652898152188864E-2</v>
      </c>
      <c r="AE528" s="35">
        <f t="shared" si="214"/>
        <v>4.7472364146581618E-2</v>
      </c>
    </row>
    <row r="529" spans="1:31" x14ac:dyDescent="0.2">
      <c r="A529" s="9" t="s">
        <v>420</v>
      </c>
      <c r="B529" s="4" t="s">
        <v>421</v>
      </c>
      <c r="C529" s="35">
        <f t="shared" ref="C529:AE529" si="215">+C206</f>
        <v>0.36589248058386759</v>
      </c>
      <c r="D529" s="35">
        <f t="shared" si="215"/>
        <v>0.35507229926395439</v>
      </c>
      <c r="E529" s="35">
        <f t="shared" si="215"/>
        <v>0.34343600759979953</v>
      </c>
      <c r="F529" s="35">
        <f t="shared" si="215"/>
        <v>0.3398073627321363</v>
      </c>
      <c r="G529" s="35">
        <f t="shared" si="215"/>
        <v>0.34310379777697919</v>
      </c>
      <c r="H529" s="35">
        <f t="shared" si="215"/>
        <v>0.32464426561079612</v>
      </c>
      <c r="I529" s="35">
        <f t="shared" si="215"/>
        <v>0.32845478041949056</v>
      </c>
      <c r="J529" s="35">
        <f t="shared" si="215"/>
        <v>0.37711300000000003</v>
      </c>
      <c r="K529" s="35">
        <f t="shared" si="215"/>
        <v>0.37322134999999995</v>
      </c>
      <c r="L529" s="35">
        <f t="shared" si="215"/>
        <v>0.36932969999999998</v>
      </c>
      <c r="M529" s="35">
        <f t="shared" si="215"/>
        <v>0.36543804999999996</v>
      </c>
      <c r="N529" s="35">
        <f t="shared" si="215"/>
        <v>0.36154639999999999</v>
      </c>
      <c r="O529" s="35">
        <f t="shared" si="215"/>
        <v>0.35765475000000002</v>
      </c>
      <c r="P529" s="35">
        <f t="shared" si="215"/>
        <v>0.35376310000000005</v>
      </c>
      <c r="Q529" s="35">
        <f t="shared" si="215"/>
        <v>0.34987144999999992</v>
      </c>
      <c r="R529" s="35">
        <f t="shared" si="215"/>
        <v>0.34597979999999995</v>
      </c>
      <c r="S529" s="35">
        <f t="shared" si="215"/>
        <v>0.34208814999999992</v>
      </c>
      <c r="T529" s="35">
        <f t="shared" si="215"/>
        <v>0.33819649999999996</v>
      </c>
      <c r="U529" s="35">
        <f t="shared" si="215"/>
        <v>0.33703236204190107</v>
      </c>
      <c r="V529" s="35">
        <f t="shared" si="215"/>
        <v>0.33586822408380218</v>
      </c>
      <c r="W529" s="35">
        <f t="shared" si="215"/>
        <v>0.33470408612570324</v>
      </c>
      <c r="X529" s="35">
        <f t="shared" si="215"/>
        <v>0.32821047793764691</v>
      </c>
      <c r="Y529" s="35">
        <f t="shared" si="215"/>
        <v>0.32171686974959057</v>
      </c>
      <c r="Z529" s="35">
        <f t="shared" si="215"/>
        <v>0.31522326156153424</v>
      </c>
      <c r="AA529" s="35">
        <f t="shared" si="215"/>
        <v>0.31181358718661223</v>
      </c>
      <c r="AB529" s="35">
        <f t="shared" si="215"/>
        <v>0.30840391281169016</v>
      </c>
      <c r="AC529" s="35">
        <f t="shared" si="215"/>
        <v>0.30780362705218556</v>
      </c>
      <c r="AD529" s="35">
        <f t="shared" si="215"/>
        <v>0.3072033412926809</v>
      </c>
      <c r="AE529" s="35">
        <f t="shared" si="215"/>
        <v>0.30660305553317618</v>
      </c>
    </row>
    <row r="530" spans="1:31" x14ac:dyDescent="0.2">
      <c r="A530" s="9" t="s">
        <v>439</v>
      </c>
      <c r="B530" s="4" t="s">
        <v>440</v>
      </c>
      <c r="C530" s="21">
        <f t="shared" ref="C530:AE530" si="216">+C531+C532+C533+C534+C535</f>
        <v>2.0206699696207462</v>
      </c>
      <c r="D530" s="21">
        <f t="shared" si="216"/>
        <v>2.0628061298237395</v>
      </c>
      <c r="E530" s="21">
        <f t="shared" si="216"/>
        <v>2.1233780877692965</v>
      </c>
      <c r="F530" s="21">
        <f t="shared" si="216"/>
        <v>2.2036577695590545</v>
      </c>
      <c r="G530" s="21">
        <f t="shared" si="216"/>
        <v>2.2954498527809051</v>
      </c>
      <c r="H530" s="21">
        <f t="shared" si="216"/>
        <v>2.3333618415621431</v>
      </c>
      <c r="I530" s="21">
        <f t="shared" si="216"/>
        <v>2.3956255294947741</v>
      </c>
      <c r="J530" s="21">
        <f t="shared" si="216"/>
        <v>2.5478248701145834</v>
      </c>
      <c r="K530" s="21">
        <f t="shared" si="216"/>
        <v>2.5561432926630538</v>
      </c>
      <c r="L530" s="21">
        <f t="shared" si="216"/>
        <v>2.5649902410358978</v>
      </c>
      <c r="M530" s="21">
        <f t="shared" si="216"/>
        <v>2.5252185914555505</v>
      </c>
      <c r="N530" s="21">
        <f t="shared" si="216"/>
        <v>2.3712671921487494</v>
      </c>
      <c r="O530" s="21">
        <f t="shared" si="216"/>
        <v>2.3763223506893834</v>
      </c>
      <c r="P530" s="21">
        <f t="shared" si="216"/>
        <v>2.3378798937469778</v>
      </c>
      <c r="Q530" s="21">
        <f t="shared" si="216"/>
        <v>2.4189918870263387</v>
      </c>
      <c r="R530" s="21">
        <f t="shared" si="216"/>
        <v>2.4511168697150474</v>
      </c>
      <c r="S530" s="21">
        <f t="shared" si="216"/>
        <v>2.4819331882633358</v>
      </c>
      <c r="T530" s="21">
        <f t="shared" si="216"/>
        <v>2.5015906476786429</v>
      </c>
      <c r="U530" s="21">
        <f t="shared" si="216"/>
        <v>2.4488287261785433</v>
      </c>
      <c r="V530" s="21">
        <f t="shared" si="216"/>
        <v>2.3460285863914767</v>
      </c>
      <c r="W530" s="21">
        <f t="shared" si="216"/>
        <v>2.3210416738293023</v>
      </c>
      <c r="X530" s="21">
        <f t="shared" si="216"/>
        <v>2.2982516082644633</v>
      </c>
      <c r="Y530" s="21">
        <f t="shared" si="216"/>
        <v>2.3909187742005091</v>
      </c>
      <c r="Z530" s="21">
        <f t="shared" si="216"/>
        <v>2.3920171711086691</v>
      </c>
      <c r="AA530" s="21">
        <f t="shared" si="216"/>
        <v>2.2640565378130928</v>
      </c>
      <c r="AB530" s="21">
        <f t="shared" si="216"/>
        <v>2.1659219860477648</v>
      </c>
      <c r="AC530" s="21">
        <f t="shared" si="216"/>
        <v>2.359417792372092</v>
      </c>
      <c r="AD530" s="21">
        <f t="shared" si="216"/>
        <v>2.5452212359850686</v>
      </c>
      <c r="AE530" s="21">
        <f t="shared" si="216"/>
        <v>2.7524850412145541</v>
      </c>
    </row>
    <row r="531" spans="1:31" x14ac:dyDescent="0.2">
      <c r="A531" s="9" t="s">
        <v>441</v>
      </c>
      <c r="B531" s="4" t="s">
        <v>395</v>
      </c>
      <c r="C531" s="35">
        <f t="shared" ref="C531:AE531" si="217">+C217</f>
        <v>1.4767056028731531</v>
      </c>
      <c r="D531" s="35">
        <f t="shared" si="217"/>
        <v>1.5019203918263606</v>
      </c>
      <c r="E531" s="35">
        <f t="shared" si="217"/>
        <v>1.5518782886962625</v>
      </c>
      <c r="F531" s="35">
        <f t="shared" si="217"/>
        <v>1.6218812116164645</v>
      </c>
      <c r="G531" s="35">
        <f t="shared" si="217"/>
        <v>1.6884323455736363</v>
      </c>
      <c r="H531" s="35">
        <f t="shared" si="217"/>
        <v>1.725651309766177</v>
      </c>
      <c r="I531" s="35">
        <f t="shared" si="217"/>
        <v>1.7616283025032899</v>
      </c>
      <c r="J531" s="35">
        <f t="shared" si="217"/>
        <v>1.8714773167772445</v>
      </c>
      <c r="K531" s="35">
        <f t="shared" si="217"/>
        <v>1.8810165839800024</v>
      </c>
      <c r="L531" s="35">
        <f t="shared" si="217"/>
        <v>1.875875459815036</v>
      </c>
      <c r="M531" s="35">
        <f t="shared" si="217"/>
        <v>1.875913777831502</v>
      </c>
      <c r="N531" s="35">
        <f t="shared" si="217"/>
        <v>1.9123448065401121</v>
      </c>
      <c r="O531" s="35">
        <f t="shared" si="217"/>
        <v>1.9124483386708853</v>
      </c>
      <c r="P531" s="35">
        <f t="shared" si="217"/>
        <v>1.9107970935243439</v>
      </c>
      <c r="Q531" s="35">
        <f t="shared" si="217"/>
        <v>1.9343989834564752</v>
      </c>
      <c r="R531" s="35">
        <f t="shared" si="217"/>
        <v>1.9505536670423622</v>
      </c>
      <c r="S531" s="35">
        <f t="shared" si="217"/>
        <v>1.9748522905473629</v>
      </c>
      <c r="T531" s="35">
        <f t="shared" si="217"/>
        <v>1.991196327390278</v>
      </c>
      <c r="U531" s="35">
        <f t="shared" si="217"/>
        <v>1.9513054171619546</v>
      </c>
      <c r="V531" s="35">
        <f t="shared" si="217"/>
        <v>1.8618336215931297</v>
      </c>
      <c r="W531" s="35">
        <f t="shared" si="217"/>
        <v>1.8365127878397347</v>
      </c>
      <c r="X531" s="35">
        <f t="shared" si="217"/>
        <v>1.7953404601966532</v>
      </c>
      <c r="Y531" s="35">
        <f t="shared" si="217"/>
        <v>1.8387983979519469</v>
      </c>
      <c r="Z531" s="35">
        <f t="shared" si="217"/>
        <v>1.8855627292371273</v>
      </c>
      <c r="AA531" s="35">
        <f t="shared" si="217"/>
        <v>1.7913072862084414</v>
      </c>
      <c r="AB531" s="35">
        <f t="shared" si="217"/>
        <v>1.678374266601091</v>
      </c>
      <c r="AC531" s="35">
        <f t="shared" si="217"/>
        <v>1.8752545862822552</v>
      </c>
      <c r="AD531" s="35">
        <f t="shared" si="217"/>
        <v>2.0757935375077996</v>
      </c>
      <c r="AE531" s="35">
        <f t="shared" si="217"/>
        <v>2.276332488733344</v>
      </c>
    </row>
    <row r="532" spans="1:31" x14ac:dyDescent="0.2">
      <c r="A532" s="9" t="s">
        <v>449</v>
      </c>
      <c r="B532" s="4" t="s">
        <v>411</v>
      </c>
      <c r="C532" s="35">
        <f t="shared" ref="C532:AE532" si="218">+C225</f>
        <v>2.181209324978392E-2</v>
      </c>
      <c r="D532" s="35">
        <f t="shared" si="218"/>
        <v>2.130178913916041E-2</v>
      </c>
      <c r="E532" s="35">
        <f t="shared" si="218"/>
        <v>2.1030099450634002E-2</v>
      </c>
      <c r="F532" s="35">
        <f t="shared" si="218"/>
        <v>2.1122464858121325E-2</v>
      </c>
      <c r="G532" s="35">
        <f t="shared" si="218"/>
        <v>2.1014256943211067E-2</v>
      </c>
      <c r="H532" s="35">
        <f t="shared" si="218"/>
        <v>2.0519132017359578E-2</v>
      </c>
      <c r="I532" s="35">
        <f t="shared" si="218"/>
        <v>1.7422064930309157E-2</v>
      </c>
      <c r="J532" s="35">
        <f t="shared" si="218"/>
        <v>1.6857749999999998E-2</v>
      </c>
      <c r="K532" s="35">
        <f t="shared" si="218"/>
        <v>1.6939424999999998E-2</v>
      </c>
      <c r="L532" s="35">
        <f t="shared" si="218"/>
        <v>1.7021099999999997E-2</v>
      </c>
      <c r="M532" s="35">
        <f t="shared" si="218"/>
        <v>1.7102774999999997E-2</v>
      </c>
      <c r="N532" s="35">
        <f t="shared" si="218"/>
        <v>1.718445E-2</v>
      </c>
      <c r="O532" s="35">
        <f t="shared" si="218"/>
        <v>1.7266125E-2</v>
      </c>
      <c r="P532" s="35">
        <f t="shared" si="218"/>
        <v>1.73478E-2</v>
      </c>
      <c r="Q532" s="35">
        <f t="shared" si="218"/>
        <v>1.7429474999999996E-2</v>
      </c>
      <c r="R532" s="35">
        <f t="shared" si="218"/>
        <v>1.7511149999999996E-2</v>
      </c>
      <c r="S532" s="35">
        <f t="shared" si="218"/>
        <v>1.7592824999999999E-2</v>
      </c>
      <c r="T532" s="35">
        <f t="shared" si="218"/>
        <v>1.7674499999999999E-2</v>
      </c>
      <c r="U532" s="35">
        <f t="shared" si="218"/>
        <v>1.7847015375918599E-2</v>
      </c>
      <c r="V532" s="35">
        <f t="shared" si="218"/>
        <v>1.8019530751837196E-2</v>
      </c>
      <c r="W532" s="35">
        <f t="shared" si="218"/>
        <v>1.8192046127755795E-2</v>
      </c>
      <c r="X532" s="35">
        <f t="shared" si="218"/>
        <v>2.2335412521198417E-2</v>
      </c>
      <c r="Y532" s="35">
        <f t="shared" si="218"/>
        <v>2.6478778914641038E-2</v>
      </c>
      <c r="Z532" s="35">
        <f t="shared" si="218"/>
        <v>3.0622145308083656E-2</v>
      </c>
      <c r="AA532" s="35">
        <f t="shared" si="218"/>
        <v>2.8172793315432446E-2</v>
      </c>
      <c r="AB532" s="35">
        <f t="shared" si="218"/>
        <v>2.5723441322781228E-2</v>
      </c>
      <c r="AC532" s="35">
        <f t="shared" si="218"/>
        <v>2.4915649731486713E-2</v>
      </c>
      <c r="AD532" s="35">
        <f t="shared" si="218"/>
        <v>2.4107858140192197E-2</v>
      </c>
      <c r="AE532" s="35">
        <f t="shared" si="218"/>
        <v>2.3300066548897682E-2</v>
      </c>
    </row>
    <row r="533" spans="1:31" x14ac:dyDescent="0.2">
      <c r="A533" s="9" t="s">
        <v>450</v>
      </c>
      <c r="B533" s="4" t="s">
        <v>413</v>
      </c>
      <c r="C533" s="35">
        <f t="shared" ref="C533:AE533" si="219">+C226</f>
        <v>0.48945944491809323</v>
      </c>
      <c r="D533" s="35">
        <f t="shared" si="219"/>
        <v>0.5074120636739784</v>
      </c>
      <c r="E533" s="35">
        <f t="shared" si="219"/>
        <v>0.51889311455388887</v>
      </c>
      <c r="F533" s="35">
        <f t="shared" si="219"/>
        <v>0.52894322253467274</v>
      </c>
      <c r="G533" s="35">
        <f t="shared" si="219"/>
        <v>0.55352714250761548</v>
      </c>
      <c r="H533" s="35">
        <f t="shared" si="219"/>
        <v>0.5559322651614107</v>
      </c>
      <c r="I533" s="35">
        <f t="shared" si="219"/>
        <v>0.58450395185884918</v>
      </c>
      <c r="J533" s="35">
        <f t="shared" si="219"/>
        <v>0.62252039333733855</v>
      </c>
      <c r="K533" s="35">
        <f t="shared" si="219"/>
        <v>0.62144159768305163</v>
      </c>
      <c r="L533" s="35">
        <f t="shared" si="219"/>
        <v>0.63557171922086175</v>
      </c>
      <c r="M533" s="35">
        <f t="shared" si="219"/>
        <v>0.59590380062404835</v>
      </c>
      <c r="N533" s="35">
        <f t="shared" si="219"/>
        <v>0.40566342160863711</v>
      </c>
      <c r="O533" s="35">
        <f t="shared" si="219"/>
        <v>0.41075709701849827</v>
      </c>
      <c r="P533" s="35">
        <f t="shared" si="219"/>
        <v>0.37410793422263372</v>
      </c>
      <c r="Q533" s="35">
        <f t="shared" si="219"/>
        <v>0.43176008656986375</v>
      </c>
      <c r="R533" s="35">
        <f t="shared" si="219"/>
        <v>0.44787243467268534</v>
      </c>
      <c r="S533" s="35">
        <f t="shared" si="219"/>
        <v>0.45453217871597307</v>
      </c>
      <c r="T533" s="35">
        <f t="shared" si="219"/>
        <v>0.45798765028836502</v>
      </c>
      <c r="U533" s="35">
        <f t="shared" si="219"/>
        <v>0.44542246931176194</v>
      </c>
      <c r="V533" s="35">
        <f t="shared" si="219"/>
        <v>0.43239995538869447</v>
      </c>
      <c r="W533" s="35">
        <f t="shared" si="219"/>
        <v>0.43303970687508814</v>
      </c>
      <c r="X533" s="35">
        <f t="shared" si="219"/>
        <v>0.44767672571787953</v>
      </c>
      <c r="Y533" s="35">
        <f t="shared" si="219"/>
        <v>0.4931612551650113</v>
      </c>
      <c r="Z533" s="35">
        <f t="shared" si="219"/>
        <v>0.44349459117780698</v>
      </c>
      <c r="AA533" s="35">
        <f t="shared" si="219"/>
        <v>0.41274205828035804</v>
      </c>
      <c r="AB533" s="35">
        <f t="shared" si="219"/>
        <v>0.42989440882112256</v>
      </c>
      <c r="AC533" s="35">
        <f t="shared" si="219"/>
        <v>0.42703642492374616</v>
      </c>
      <c r="AD533" s="35">
        <f t="shared" si="219"/>
        <v>0.41282744677063943</v>
      </c>
      <c r="AE533" s="35">
        <f t="shared" si="219"/>
        <v>0.42007883023404069</v>
      </c>
    </row>
    <row r="534" spans="1:31" x14ac:dyDescent="0.2">
      <c r="A534" s="9" t="s">
        <v>454</v>
      </c>
      <c r="B534" s="4" t="s">
        <v>421</v>
      </c>
      <c r="C534" s="35">
        <f t="shared" ref="C534:AE534" si="220">+C230</f>
        <v>3.2692828579715713E-2</v>
      </c>
      <c r="D534" s="35">
        <f t="shared" si="220"/>
        <v>3.2171885184239975E-2</v>
      </c>
      <c r="E534" s="35">
        <f t="shared" si="220"/>
        <v>3.157658506851109E-2</v>
      </c>
      <c r="F534" s="35">
        <f t="shared" si="220"/>
        <v>3.1710870549795912E-2</v>
      </c>
      <c r="G534" s="35">
        <f t="shared" si="220"/>
        <v>3.2476107756442392E-2</v>
      </c>
      <c r="H534" s="35">
        <f t="shared" si="220"/>
        <v>3.12591346171954E-2</v>
      </c>
      <c r="I534" s="35">
        <f t="shared" si="220"/>
        <v>3.2071210202326124E-2</v>
      </c>
      <c r="J534" s="35">
        <f t="shared" si="220"/>
        <v>3.6969409999999994E-2</v>
      </c>
      <c r="K534" s="35">
        <f t="shared" si="220"/>
        <v>3.6745686E-2</v>
      </c>
      <c r="L534" s="35">
        <f t="shared" si="220"/>
        <v>3.6521962000000005E-2</v>
      </c>
      <c r="M534" s="35">
        <f t="shared" si="220"/>
        <v>3.6298237999999997E-2</v>
      </c>
      <c r="N534" s="35">
        <f t="shared" si="220"/>
        <v>3.6074513999999995E-2</v>
      </c>
      <c r="O534" s="35">
        <f t="shared" si="220"/>
        <v>3.585079E-2</v>
      </c>
      <c r="P534" s="35">
        <f t="shared" si="220"/>
        <v>3.5627065999999999E-2</v>
      </c>
      <c r="Q534" s="35">
        <f t="shared" si="220"/>
        <v>3.5403342000000004E-2</v>
      </c>
      <c r="R534" s="35">
        <f t="shared" si="220"/>
        <v>3.5179617999999996E-2</v>
      </c>
      <c r="S534" s="35">
        <f t="shared" si="220"/>
        <v>3.4955893999999994E-2</v>
      </c>
      <c r="T534" s="35">
        <f t="shared" si="220"/>
        <v>3.4732169999999993E-2</v>
      </c>
      <c r="U534" s="35">
        <f t="shared" si="220"/>
        <v>3.4253824328907778E-2</v>
      </c>
      <c r="V534" s="35">
        <f t="shared" si="220"/>
        <v>3.3775478657815564E-2</v>
      </c>
      <c r="W534" s="35">
        <f t="shared" si="220"/>
        <v>3.3297132986723328E-2</v>
      </c>
      <c r="X534" s="35">
        <f t="shared" si="220"/>
        <v>3.289900982873218E-2</v>
      </c>
      <c r="Y534" s="35">
        <f t="shared" si="220"/>
        <v>3.2480342168909659E-2</v>
      </c>
      <c r="Z534" s="35">
        <f t="shared" si="220"/>
        <v>3.2337705385650624E-2</v>
      </c>
      <c r="AA534" s="35">
        <f t="shared" si="220"/>
        <v>3.1834400008860654E-2</v>
      </c>
      <c r="AB534" s="35">
        <f t="shared" si="220"/>
        <v>3.1929869302770225E-2</v>
      </c>
      <c r="AC534" s="35">
        <f t="shared" si="220"/>
        <v>3.2211131434603989E-2</v>
      </c>
      <c r="AD534" s="35">
        <f t="shared" si="220"/>
        <v>3.2492393566437745E-2</v>
      </c>
      <c r="AE534" s="35">
        <f t="shared" si="220"/>
        <v>3.2773655698271502E-2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1">+C537+C538+C539+C540</f>
        <v>0</v>
      </c>
      <c r="D536" s="21">
        <f t="shared" si="221"/>
        <v>0</v>
      </c>
      <c r="E536" s="21">
        <f t="shared" si="221"/>
        <v>0</v>
      </c>
      <c r="F536" s="21">
        <f t="shared" si="221"/>
        <v>0</v>
      </c>
      <c r="G536" s="21">
        <f t="shared" si="221"/>
        <v>0</v>
      </c>
      <c r="H536" s="21">
        <f t="shared" si="221"/>
        <v>0</v>
      </c>
      <c r="I536" s="21">
        <f t="shared" si="221"/>
        <v>0</v>
      </c>
      <c r="J536" s="21">
        <f t="shared" si="221"/>
        <v>0</v>
      </c>
      <c r="K536" s="21">
        <f t="shared" si="221"/>
        <v>0</v>
      </c>
      <c r="L536" s="21">
        <f t="shared" si="221"/>
        <v>0</v>
      </c>
      <c r="M536" s="21">
        <f t="shared" si="221"/>
        <v>0</v>
      </c>
      <c r="N536" s="21">
        <f t="shared" si="221"/>
        <v>0</v>
      </c>
      <c r="O536" s="21">
        <f t="shared" si="221"/>
        <v>0</v>
      </c>
      <c r="P536" s="21">
        <f t="shared" si="221"/>
        <v>0</v>
      </c>
      <c r="Q536" s="21">
        <f t="shared" si="221"/>
        <v>0</v>
      </c>
      <c r="R536" s="21">
        <f t="shared" si="221"/>
        <v>0</v>
      </c>
      <c r="S536" s="21">
        <f t="shared" si="221"/>
        <v>0</v>
      </c>
      <c r="T536" s="21">
        <f t="shared" si="221"/>
        <v>0</v>
      </c>
      <c r="U536" s="21">
        <f t="shared" si="221"/>
        <v>0</v>
      </c>
      <c r="V536" s="21">
        <f t="shared" si="221"/>
        <v>0</v>
      </c>
      <c r="W536" s="21">
        <f t="shared" si="221"/>
        <v>0</v>
      </c>
      <c r="X536" s="21">
        <f t="shared" si="221"/>
        <v>0</v>
      </c>
      <c r="Y536" s="21">
        <f t="shared" si="221"/>
        <v>0</v>
      </c>
      <c r="Z536" s="21">
        <f t="shared" si="221"/>
        <v>0</v>
      </c>
      <c r="AA536" s="21">
        <f t="shared" si="221"/>
        <v>0</v>
      </c>
      <c r="AB536" s="21">
        <f t="shared" si="221"/>
        <v>0</v>
      </c>
      <c r="AC536" s="21">
        <f t="shared" si="221"/>
        <v>0</v>
      </c>
      <c r="AD536" s="21">
        <f t="shared" si="221"/>
        <v>0</v>
      </c>
      <c r="AE536" s="21">
        <f t="shared" si="221"/>
        <v>0</v>
      </c>
    </row>
    <row r="537" spans="1:31" x14ac:dyDescent="0.2">
      <c r="A537" s="9" t="s">
        <v>479</v>
      </c>
      <c r="B537" s="4" t="s">
        <v>480</v>
      </c>
      <c r="C537" s="35">
        <f t="shared" ref="C537:AE537" si="222">+C253</f>
        <v>0</v>
      </c>
      <c r="D537" s="35">
        <f t="shared" si="222"/>
        <v>0</v>
      </c>
      <c r="E537" s="35">
        <f t="shared" si="222"/>
        <v>0</v>
      </c>
      <c r="F537" s="35">
        <f t="shared" si="222"/>
        <v>0</v>
      </c>
      <c r="G537" s="35">
        <f t="shared" si="222"/>
        <v>0</v>
      </c>
      <c r="H537" s="35">
        <f t="shared" si="222"/>
        <v>0</v>
      </c>
      <c r="I537" s="35">
        <f t="shared" si="222"/>
        <v>0</v>
      </c>
      <c r="J537" s="35">
        <f t="shared" si="222"/>
        <v>0</v>
      </c>
      <c r="K537" s="35">
        <f t="shared" si="222"/>
        <v>0</v>
      </c>
      <c r="L537" s="35">
        <f t="shared" si="222"/>
        <v>0</v>
      </c>
      <c r="M537" s="35">
        <f t="shared" si="222"/>
        <v>0</v>
      </c>
      <c r="N537" s="35">
        <f t="shared" si="222"/>
        <v>0</v>
      </c>
      <c r="O537" s="35">
        <f t="shared" si="222"/>
        <v>0</v>
      </c>
      <c r="P537" s="35">
        <f t="shared" si="222"/>
        <v>0</v>
      </c>
      <c r="Q537" s="35">
        <f t="shared" si="222"/>
        <v>0</v>
      </c>
      <c r="R537" s="35">
        <f t="shared" si="222"/>
        <v>0</v>
      </c>
      <c r="S537" s="35">
        <f t="shared" si="222"/>
        <v>0</v>
      </c>
      <c r="T537" s="35">
        <f t="shared" si="222"/>
        <v>0</v>
      </c>
      <c r="U537" s="35">
        <f t="shared" si="222"/>
        <v>0</v>
      </c>
      <c r="V537" s="35">
        <f t="shared" si="222"/>
        <v>0</v>
      </c>
      <c r="W537" s="35">
        <f t="shared" si="222"/>
        <v>0</v>
      </c>
      <c r="X537" s="35">
        <f t="shared" si="222"/>
        <v>0</v>
      </c>
      <c r="Y537" s="35">
        <f t="shared" si="222"/>
        <v>0</v>
      </c>
      <c r="Z537" s="35">
        <f t="shared" si="222"/>
        <v>0</v>
      </c>
      <c r="AA537" s="35">
        <f t="shared" si="222"/>
        <v>0</v>
      </c>
      <c r="AB537" s="35">
        <f t="shared" si="222"/>
        <v>0</v>
      </c>
      <c r="AC537" s="35">
        <f t="shared" si="222"/>
        <v>0</v>
      </c>
      <c r="AD537" s="35">
        <f t="shared" si="222"/>
        <v>0</v>
      </c>
      <c r="AE537" s="35">
        <f t="shared" si="222"/>
        <v>0</v>
      </c>
    </row>
    <row r="538" spans="1:31" x14ac:dyDescent="0.2">
      <c r="A538" s="9" t="s">
        <v>481</v>
      </c>
      <c r="B538" s="4" t="s">
        <v>482</v>
      </c>
      <c r="C538" s="35">
        <f t="shared" ref="C538:AE538" si="223">+C254</f>
        <v>0</v>
      </c>
      <c r="D538" s="35">
        <f t="shared" si="223"/>
        <v>0</v>
      </c>
      <c r="E538" s="35">
        <f t="shared" si="223"/>
        <v>0</v>
      </c>
      <c r="F538" s="35">
        <f t="shared" si="223"/>
        <v>0</v>
      </c>
      <c r="G538" s="35">
        <f t="shared" si="223"/>
        <v>0</v>
      </c>
      <c r="H538" s="35">
        <f t="shared" si="223"/>
        <v>0</v>
      </c>
      <c r="I538" s="35">
        <f t="shared" si="223"/>
        <v>0</v>
      </c>
      <c r="J538" s="35">
        <f t="shared" si="223"/>
        <v>0</v>
      </c>
      <c r="K538" s="35">
        <f t="shared" si="223"/>
        <v>0</v>
      </c>
      <c r="L538" s="35">
        <f t="shared" si="223"/>
        <v>0</v>
      </c>
      <c r="M538" s="35">
        <f t="shared" si="223"/>
        <v>0</v>
      </c>
      <c r="N538" s="35">
        <f t="shared" si="223"/>
        <v>0</v>
      </c>
      <c r="O538" s="35">
        <f t="shared" si="223"/>
        <v>0</v>
      </c>
      <c r="P538" s="35">
        <f t="shared" si="223"/>
        <v>0</v>
      </c>
      <c r="Q538" s="35">
        <f t="shared" si="223"/>
        <v>0</v>
      </c>
      <c r="R538" s="35">
        <f t="shared" si="223"/>
        <v>0</v>
      </c>
      <c r="S538" s="35">
        <f t="shared" si="223"/>
        <v>0</v>
      </c>
      <c r="T538" s="35">
        <f t="shared" si="223"/>
        <v>0</v>
      </c>
      <c r="U538" s="35">
        <f t="shared" si="223"/>
        <v>0</v>
      </c>
      <c r="V538" s="35">
        <f t="shared" si="223"/>
        <v>0</v>
      </c>
      <c r="W538" s="35">
        <f t="shared" si="223"/>
        <v>0</v>
      </c>
      <c r="X538" s="35">
        <f t="shared" si="223"/>
        <v>0</v>
      </c>
      <c r="Y538" s="35">
        <f t="shared" si="223"/>
        <v>0</v>
      </c>
      <c r="Z538" s="35">
        <f t="shared" si="223"/>
        <v>0</v>
      </c>
      <c r="AA538" s="35">
        <f t="shared" si="223"/>
        <v>0</v>
      </c>
      <c r="AB538" s="35">
        <f t="shared" si="223"/>
        <v>0</v>
      </c>
      <c r="AC538" s="35">
        <f t="shared" si="223"/>
        <v>0</v>
      </c>
      <c r="AD538" s="35">
        <f t="shared" si="223"/>
        <v>0</v>
      </c>
      <c r="AE538" s="35">
        <f t="shared" si="223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4">+C255</f>
        <v>0</v>
      </c>
      <c r="D539" s="35">
        <f t="shared" si="224"/>
        <v>0</v>
      </c>
      <c r="E539" s="35">
        <f t="shared" si="224"/>
        <v>0</v>
      </c>
      <c r="F539" s="35">
        <f t="shared" si="224"/>
        <v>0</v>
      </c>
      <c r="G539" s="35">
        <f t="shared" si="224"/>
        <v>0</v>
      </c>
      <c r="H539" s="35">
        <f t="shared" si="224"/>
        <v>0</v>
      </c>
      <c r="I539" s="35">
        <f t="shared" si="224"/>
        <v>0</v>
      </c>
      <c r="J539" s="35">
        <f t="shared" si="224"/>
        <v>0</v>
      </c>
      <c r="K539" s="35">
        <f t="shared" si="224"/>
        <v>0</v>
      </c>
      <c r="L539" s="35">
        <f t="shared" si="224"/>
        <v>0</v>
      </c>
      <c r="M539" s="35">
        <f t="shared" si="224"/>
        <v>0</v>
      </c>
      <c r="N539" s="35">
        <f t="shared" si="224"/>
        <v>0</v>
      </c>
      <c r="O539" s="35">
        <f t="shared" si="224"/>
        <v>0</v>
      </c>
      <c r="P539" s="35">
        <f t="shared" si="224"/>
        <v>0</v>
      </c>
      <c r="Q539" s="35">
        <f t="shared" si="224"/>
        <v>0</v>
      </c>
      <c r="R539" s="35">
        <f t="shared" si="224"/>
        <v>0</v>
      </c>
      <c r="S539" s="35">
        <f t="shared" si="224"/>
        <v>0</v>
      </c>
      <c r="T539" s="35">
        <f t="shared" si="224"/>
        <v>0</v>
      </c>
      <c r="U539" s="35">
        <f t="shared" si="224"/>
        <v>0</v>
      </c>
      <c r="V539" s="35">
        <f t="shared" si="224"/>
        <v>0</v>
      </c>
      <c r="W539" s="35">
        <f t="shared" si="224"/>
        <v>0</v>
      </c>
      <c r="X539" s="35">
        <f t="shared" si="224"/>
        <v>0</v>
      </c>
      <c r="Y539" s="35">
        <f t="shared" si="224"/>
        <v>0</v>
      </c>
      <c r="Z539" s="35">
        <f t="shared" si="224"/>
        <v>0</v>
      </c>
      <c r="AA539" s="35">
        <f t="shared" si="224"/>
        <v>0</v>
      </c>
      <c r="AB539" s="35">
        <f t="shared" si="224"/>
        <v>0</v>
      </c>
      <c r="AC539" s="35">
        <f t="shared" si="224"/>
        <v>0</v>
      </c>
      <c r="AD539" s="35">
        <f t="shared" si="224"/>
        <v>0</v>
      </c>
      <c r="AE539" s="35">
        <f t="shared" si="224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5">+C256</f>
        <v>0</v>
      </c>
      <c r="D540" s="35">
        <f t="shared" si="225"/>
        <v>0</v>
      </c>
      <c r="E540" s="35">
        <f t="shared" si="225"/>
        <v>0</v>
      </c>
      <c r="F540" s="35">
        <f t="shared" si="225"/>
        <v>0</v>
      </c>
      <c r="G540" s="35">
        <f t="shared" si="225"/>
        <v>0</v>
      </c>
      <c r="H540" s="35">
        <f t="shared" si="225"/>
        <v>0</v>
      </c>
      <c r="I540" s="35">
        <f t="shared" si="225"/>
        <v>0</v>
      </c>
      <c r="J540" s="35">
        <f t="shared" si="225"/>
        <v>0</v>
      </c>
      <c r="K540" s="35">
        <f t="shared" si="225"/>
        <v>0</v>
      </c>
      <c r="L540" s="35">
        <f t="shared" si="225"/>
        <v>0</v>
      </c>
      <c r="M540" s="35">
        <f t="shared" si="225"/>
        <v>0</v>
      </c>
      <c r="N540" s="35">
        <f t="shared" si="225"/>
        <v>0</v>
      </c>
      <c r="O540" s="35">
        <f t="shared" si="225"/>
        <v>0</v>
      </c>
      <c r="P540" s="35">
        <f t="shared" si="225"/>
        <v>0</v>
      </c>
      <c r="Q540" s="35">
        <f t="shared" si="225"/>
        <v>0</v>
      </c>
      <c r="R540" s="35">
        <f t="shared" si="225"/>
        <v>0</v>
      </c>
      <c r="S540" s="35">
        <f t="shared" si="225"/>
        <v>0</v>
      </c>
      <c r="T540" s="35">
        <f t="shared" si="225"/>
        <v>0</v>
      </c>
      <c r="U540" s="35">
        <f t="shared" si="225"/>
        <v>0</v>
      </c>
      <c r="V540" s="35">
        <f t="shared" si="225"/>
        <v>0</v>
      </c>
      <c r="W540" s="35">
        <f t="shared" si="225"/>
        <v>0</v>
      </c>
      <c r="X540" s="35">
        <f t="shared" si="225"/>
        <v>0</v>
      </c>
      <c r="Y540" s="35">
        <f t="shared" si="225"/>
        <v>0</v>
      </c>
      <c r="Z540" s="35">
        <f t="shared" si="225"/>
        <v>0</v>
      </c>
      <c r="AA540" s="35">
        <f t="shared" si="225"/>
        <v>0</v>
      </c>
      <c r="AB540" s="35">
        <f t="shared" si="225"/>
        <v>0</v>
      </c>
      <c r="AC540" s="35">
        <f t="shared" si="225"/>
        <v>0</v>
      </c>
      <c r="AD540" s="35">
        <f t="shared" si="225"/>
        <v>0</v>
      </c>
      <c r="AE540" s="35">
        <f t="shared" si="225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6">+C542+C543</f>
        <v>0</v>
      </c>
      <c r="D541" s="21">
        <f t="shared" si="226"/>
        <v>0</v>
      </c>
      <c r="E541" s="21">
        <f t="shared" si="226"/>
        <v>0</v>
      </c>
      <c r="F541" s="21">
        <f t="shared" si="226"/>
        <v>0</v>
      </c>
      <c r="G541" s="21">
        <f t="shared" si="226"/>
        <v>0</v>
      </c>
      <c r="H541" s="21">
        <f t="shared" si="226"/>
        <v>0</v>
      </c>
      <c r="I541" s="21">
        <f t="shared" si="226"/>
        <v>0</v>
      </c>
      <c r="J541" s="21">
        <f t="shared" si="226"/>
        <v>0</v>
      </c>
      <c r="K541" s="21">
        <f t="shared" si="226"/>
        <v>0</v>
      </c>
      <c r="L541" s="21">
        <f t="shared" si="226"/>
        <v>0</v>
      </c>
      <c r="M541" s="21">
        <f t="shared" si="226"/>
        <v>0</v>
      </c>
      <c r="N541" s="21">
        <f t="shared" si="226"/>
        <v>0</v>
      </c>
      <c r="O541" s="21">
        <f t="shared" si="226"/>
        <v>0</v>
      </c>
      <c r="P541" s="21">
        <f t="shared" si="226"/>
        <v>0</v>
      </c>
      <c r="Q541" s="21">
        <f t="shared" si="226"/>
        <v>0</v>
      </c>
      <c r="R541" s="21">
        <f t="shared" si="226"/>
        <v>0</v>
      </c>
      <c r="S541" s="21">
        <f t="shared" si="226"/>
        <v>0</v>
      </c>
      <c r="T541" s="21">
        <f t="shared" si="226"/>
        <v>0</v>
      </c>
      <c r="U541" s="21">
        <f t="shared" si="226"/>
        <v>0</v>
      </c>
      <c r="V541" s="21">
        <f t="shared" si="226"/>
        <v>0</v>
      </c>
      <c r="W541" s="21">
        <f t="shared" si="226"/>
        <v>0</v>
      </c>
      <c r="X541" s="21">
        <f t="shared" si="226"/>
        <v>0</v>
      </c>
      <c r="Y541" s="21">
        <f t="shared" si="226"/>
        <v>0</v>
      </c>
      <c r="Z541" s="21">
        <f t="shared" si="226"/>
        <v>0</v>
      </c>
      <c r="AA541" s="21">
        <f t="shared" si="226"/>
        <v>0</v>
      </c>
      <c r="AB541" s="21">
        <f t="shared" si="226"/>
        <v>0</v>
      </c>
      <c r="AC541" s="21">
        <f t="shared" si="226"/>
        <v>0</v>
      </c>
      <c r="AD541" s="21">
        <f t="shared" si="226"/>
        <v>0</v>
      </c>
      <c r="AE541" s="21">
        <f t="shared" si="226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7">+C546+C547+C548</f>
        <v>0.10146843667296415</v>
      </c>
      <c r="D545" s="21">
        <f t="shared" si="227"/>
        <v>6.9105694422504901E-2</v>
      </c>
      <c r="E545" s="21">
        <f t="shared" si="227"/>
        <v>7.4493056013893208E-2</v>
      </c>
      <c r="F545" s="21">
        <f t="shared" si="227"/>
        <v>5.9231140166080359E-2</v>
      </c>
      <c r="G545" s="21">
        <f t="shared" si="227"/>
        <v>5.4625955854930588E-2</v>
      </c>
      <c r="H545" s="21">
        <f t="shared" si="227"/>
        <v>5.2280249451763502E-2</v>
      </c>
      <c r="I545" s="21">
        <f t="shared" si="227"/>
        <v>4.2921955876334579E-2</v>
      </c>
      <c r="J545" s="21">
        <f t="shared" si="227"/>
        <v>6.5390490448309219E-2</v>
      </c>
      <c r="K545" s="21">
        <f t="shared" si="227"/>
        <v>5.2510966531401644E-2</v>
      </c>
      <c r="L545" s="21">
        <f t="shared" si="227"/>
        <v>4.7784731371848771E-2</v>
      </c>
      <c r="M545" s="21">
        <f t="shared" si="227"/>
        <v>4.6471750633958031E-2</v>
      </c>
      <c r="N545" s="21">
        <f t="shared" si="227"/>
        <v>5.6096275001140873E-2</v>
      </c>
      <c r="O545" s="21">
        <f t="shared" si="227"/>
        <v>5.6712264236117735E-2</v>
      </c>
      <c r="P545" s="21">
        <f t="shared" si="227"/>
        <v>5.5065463729666586E-2</v>
      </c>
      <c r="Q545" s="21">
        <f t="shared" si="227"/>
        <v>5.513571361810507E-2</v>
      </c>
      <c r="R545" s="21">
        <f t="shared" si="227"/>
        <v>5.7198941975914096E-2</v>
      </c>
      <c r="S545" s="21">
        <f t="shared" si="227"/>
        <v>4.8864309223659114E-2</v>
      </c>
      <c r="T545" s="21">
        <f t="shared" si="227"/>
        <v>3.520533592723276E-2</v>
      </c>
      <c r="U545" s="21">
        <f t="shared" si="227"/>
        <v>4.5510799279218243E-2</v>
      </c>
      <c r="V545" s="21">
        <f t="shared" si="227"/>
        <v>4.3798866421565927E-2</v>
      </c>
      <c r="W545" s="21">
        <f t="shared" si="227"/>
        <v>5.3702652406799535E-2</v>
      </c>
      <c r="X545" s="21">
        <f t="shared" si="227"/>
        <v>5.83879325170246E-2</v>
      </c>
      <c r="Y545" s="21">
        <f t="shared" si="227"/>
        <v>4.047924783927602E-2</v>
      </c>
      <c r="Z545" s="21">
        <f t="shared" si="227"/>
        <v>4.3118334233785395E-2</v>
      </c>
      <c r="AA545" s="21">
        <f t="shared" si="227"/>
        <v>3.5944488701337589E-2</v>
      </c>
      <c r="AB545" s="21">
        <f t="shared" si="227"/>
        <v>4.1226759181516665E-2</v>
      </c>
      <c r="AC545" s="21">
        <f t="shared" si="227"/>
        <v>2.1866180026705203E-2</v>
      </c>
      <c r="AD545" s="21">
        <f t="shared" si="227"/>
        <v>1.5352847996840562E-3</v>
      </c>
      <c r="AE545" s="21">
        <f t="shared" si="227"/>
        <v>1.2587144850000002E-3</v>
      </c>
    </row>
    <row r="546" spans="1:31" x14ac:dyDescent="0.2">
      <c r="A546" s="9" t="s">
        <v>534</v>
      </c>
      <c r="B546" s="4" t="s">
        <v>798</v>
      </c>
      <c r="C546" s="36">
        <f t="shared" ref="C546:AE548" si="228">+C288</f>
        <v>9.8624343288964147E-2</v>
      </c>
      <c r="D546" s="36">
        <f t="shared" si="228"/>
        <v>6.6432594185004898E-2</v>
      </c>
      <c r="E546" s="36">
        <f t="shared" si="228"/>
        <v>7.1984371253093205E-2</v>
      </c>
      <c r="F546" s="36">
        <f t="shared" si="228"/>
        <v>5.6880293212180362E-2</v>
      </c>
      <c r="G546" s="36">
        <f t="shared" si="228"/>
        <v>5.2426369038130589E-2</v>
      </c>
      <c r="H546" s="36">
        <f t="shared" si="228"/>
        <v>5.0225345102263501E-2</v>
      </c>
      <c r="I546" s="36">
        <f t="shared" si="228"/>
        <v>4.1005156324334581E-2</v>
      </c>
      <c r="J546" s="36">
        <f t="shared" si="228"/>
        <v>6.3551647896409214E-2</v>
      </c>
      <c r="K546" s="36">
        <f t="shared" si="228"/>
        <v>5.0666371027401645E-2</v>
      </c>
      <c r="L546" s="36">
        <f t="shared" si="228"/>
        <v>4.5934575031548769E-2</v>
      </c>
      <c r="M546" s="36">
        <f t="shared" si="228"/>
        <v>4.4617822957958027E-2</v>
      </c>
      <c r="N546" s="36">
        <f t="shared" si="228"/>
        <v>5.4276891735340872E-2</v>
      </c>
      <c r="O546" s="36">
        <f t="shared" si="228"/>
        <v>5.4947729796317735E-2</v>
      </c>
      <c r="P546" s="36">
        <f t="shared" si="228"/>
        <v>5.3370685513816588E-2</v>
      </c>
      <c r="Q546" s="36">
        <f t="shared" si="228"/>
        <v>5.3538540260505071E-2</v>
      </c>
      <c r="R546" s="36">
        <f t="shared" si="228"/>
        <v>5.5719329697664098E-2</v>
      </c>
      <c r="S546" s="36">
        <f t="shared" si="228"/>
        <v>4.7522214245859111E-2</v>
      </c>
      <c r="T546" s="36">
        <f t="shared" si="228"/>
        <v>3.3914725642932762E-2</v>
      </c>
      <c r="U546" s="36">
        <f t="shared" si="228"/>
        <v>4.4334926750418245E-2</v>
      </c>
      <c r="V546" s="36">
        <f t="shared" si="228"/>
        <v>4.2804693740765926E-2</v>
      </c>
      <c r="W546" s="36">
        <f t="shared" si="228"/>
        <v>5.2955128192799537E-2</v>
      </c>
      <c r="X546" s="36">
        <f t="shared" si="228"/>
        <v>5.7590488975024598E-2</v>
      </c>
      <c r="Y546" s="36">
        <f t="shared" si="228"/>
        <v>3.963150649677602E-2</v>
      </c>
      <c r="Z546" s="36">
        <f t="shared" si="228"/>
        <v>4.2264206851285395E-2</v>
      </c>
      <c r="AA546" s="36">
        <f t="shared" si="228"/>
        <v>3.5084353751337588E-2</v>
      </c>
      <c r="AB546" s="36">
        <f t="shared" si="228"/>
        <v>4.0360692358516664E-2</v>
      </c>
      <c r="AC546" s="36">
        <f t="shared" si="228"/>
        <v>2.0997057721705202E-2</v>
      </c>
      <c r="AD546" s="36">
        <f t="shared" si="228"/>
        <v>4.7136640468405577E-4</v>
      </c>
      <c r="AE546" s="36">
        <f t="shared" si="228"/>
        <v>0</v>
      </c>
    </row>
    <row r="547" spans="1:31" x14ac:dyDescent="0.2">
      <c r="A547" s="9" t="s">
        <v>535</v>
      </c>
      <c r="B547" s="4" t="s">
        <v>799</v>
      </c>
      <c r="C547" s="36">
        <f t="shared" si="228"/>
        <v>2.8440933840000026E-3</v>
      </c>
      <c r="D547" s="36">
        <f t="shared" si="228"/>
        <v>2.6731002375000013E-3</v>
      </c>
      <c r="E547" s="36">
        <f t="shared" si="228"/>
        <v>2.5086847608000017E-3</v>
      </c>
      <c r="F547" s="36">
        <f t="shared" si="228"/>
        <v>2.3508469539000008E-3</v>
      </c>
      <c r="G547" s="36">
        <f t="shared" si="228"/>
        <v>2.1995868168000004E-3</v>
      </c>
      <c r="H547" s="36">
        <f t="shared" si="228"/>
        <v>2.0549043495000012E-3</v>
      </c>
      <c r="I547" s="36">
        <f t="shared" si="228"/>
        <v>1.9167995520000007E-3</v>
      </c>
      <c r="J547" s="36">
        <f t="shared" si="228"/>
        <v>1.838842551900001E-3</v>
      </c>
      <c r="K547" s="36">
        <f t="shared" si="228"/>
        <v>1.8445955040000009E-3</v>
      </c>
      <c r="L547" s="36">
        <f t="shared" si="228"/>
        <v>1.8501563403000006E-3</v>
      </c>
      <c r="M547" s="36">
        <f t="shared" si="228"/>
        <v>1.8539276760000008E-3</v>
      </c>
      <c r="N547" s="36">
        <f t="shared" si="228"/>
        <v>1.8193832658000004E-3</v>
      </c>
      <c r="O547" s="36">
        <f t="shared" si="228"/>
        <v>1.7645344397999999E-3</v>
      </c>
      <c r="P547" s="36">
        <f t="shared" si="228"/>
        <v>1.6947782158499998E-3</v>
      </c>
      <c r="Q547" s="36">
        <f t="shared" si="228"/>
        <v>1.5971733576000001E-3</v>
      </c>
      <c r="R547" s="36">
        <f t="shared" si="228"/>
        <v>1.4796122782499996E-3</v>
      </c>
      <c r="S547" s="36">
        <f t="shared" si="228"/>
        <v>1.3420949777999999E-3</v>
      </c>
      <c r="T547" s="36">
        <f t="shared" si="228"/>
        <v>1.2906102842999998E-3</v>
      </c>
      <c r="U547" s="36">
        <f t="shared" si="228"/>
        <v>1.1758725288E-3</v>
      </c>
      <c r="V547" s="36">
        <f t="shared" si="228"/>
        <v>9.9417268080000012E-4</v>
      </c>
      <c r="W547" s="36">
        <f t="shared" si="228"/>
        <v>7.4752421400000018E-4</v>
      </c>
      <c r="X547" s="36">
        <f t="shared" si="228"/>
        <v>7.9744354200000011E-4</v>
      </c>
      <c r="Y547" s="36">
        <f t="shared" si="228"/>
        <v>8.477413425000001E-4</v>
      </c>
      <c r="Z547" s="36">
        <f t="shared" si="228"/>
        <v>8.5412738250000009E-4</v>
      </c>
      <c r="AA547" s="36">
        <f t="shared" si="228"/>
        <v>8.6013494999999992E-4</v>
      </c>
      <c r="AB547" s="36">
        <f t="shared" si="228"/>
        <v>8.6606682300000015E-4</v>
      </c>
      <c r="AC547" s="36">
        <f t="shared" si="228"/>
        <v>8.6912230500000014E-4</v>
      </c>
      <c r="AD547" s="36">
        <f t="shared" si="228"/>
        <v>1.0639183950000004E-3</v>
      </c>
      <c r="AE547" s="36">
        <f t="shared" si="228"/>
        <v>1.2587144850000002E-3</v>
      </c>
    </row>
    <row r="548" spans="1:31" x14ac:dyDescent="0.2">
      <c r="A548" s="9" t="s">
        <v>536</v>
      </c>
      <c r="B548" s="4" t="s">
        <v>184</v>
      </c>
      <c r="C548" s="36">
        <f t="shared" si="228"/>
        <v>0</v>
      </c>
      <c r="D548" s="36">
        <f t="shared" si="228"/>
        <v>0</v>
      </c>
      <c r="E548" s="36">
        <f t="shared" si="228"/>
        <v>0</v>
      </c>
      <c r="F548" s="36">
        <f t="shared" si="228"/>
        <v>0</v>
      </c>
      <c r="G548" s="36">
        <f t="shared" si="228"/>
        <v>0</v>
      </c>
      <c r="H548" s="36">
        <f t="shared" si="228"/>
        <v>0</v>
      </c>
      <c r="I548" s="36">
        <f t="shared" si="228"/>
        <v>0</v>
      </c>
      <c r="J548" s="36">
        <f t="shared" si="228"/>
        <v>0</v>
      </c>
      <c r="K548" s="36">
        <f t="shared" si="228"/>
        <v>0</v>
      </c>
      <c r="L548" s="36">
        <f t="shared" si="228"/>
        <v>0</v>
      </c>
      <c r="M548" s="36">
        <f t="shared" si="228"/>
        <v>0</v>
      </c>
      <c r="N548" s="36">
        <f t="shared" si="228"/>
        <v>0</v>
      </c>
      <c r="O548" s="36">
        <f t="shared" si="228"/>
        <v>0</v>
      </c>
      <c r="P548" s="36">
        <f t="shared" si="228"/>
        <v>0</v>
      </c>
      <c r="Q548" s="36">
        <f t="shared" si="228"/>
        <v>0</v>
      </c>
      <c r="R548" s="36">
        <f t="shared" si="228"/>
        <v>0</v>
      </c>
      <c r="S548" s="36">
        <f t="shared" si="228"/>
        <v>0</v>
      </c>
      <c r="T548" s="36">
        <f t="shared" si="228"/>
        <v>0</v>
      </c>
      <c r="U548" s="36">
        <f t="shared" si="228"/>
        <v>0</v>
      </c>
      <c r="V548" s="36">
        <f t="shared" si="228"/>
        <v>0</v>
      </c>
      <c r="W548" s="36">
        <f t="shared" si="228"/>
        <v>0</v>
      </c>
      <c r="X548" s="36">
        <f t="shared" si="228"/>
        <v>0</v>
      </c>
      <c r="Y548" s="36">
        <f t="shared" si="228"/>
        <v>0</v>
      </c>
      <c r="Z548" s="36">
        <f t="shared" si="228"/>
        <v>0</v>
      </c>
      <c r="AA548" s="36">
        <f t="shared" si="228"/>
        <v>0</v>
      </c>
      <c r="AB548" s="36">
        <f t="shared" si="228"/>
        <v>0</v>
      </c>
      <c r="AC548" s="36">
        <f t="shared" si="228"/>
        <v>0</v>
      </c>
      <c r="AD548" s="36">
        <f t="shared" si="228"/>
        <v>0</v>
      </c>
      <c r="AE548" s="36">
        <f t="shared" si="228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29">+C550+C551</f>
        <v>0</v>
      </c>
      <c r="D549" s="21">
        <f t="shared" si="229"/>
        <v>0</v>
      </c>
      <c r="E549" s="21">
        <f t="shared" si="229"/>
        <v>0</v>
      </c>
      <c r="F549" s="21">
        <f t="shared" si="229"/>
        <v>0</v>
      </c>
      <c r="G549" s="21">
        <f t="shared" si="229"/>
        <v>0</v>
      </c>
      <c r="H549" s="21">
        <f t="shared" si="229"/>
        <v>0</v>
      </c>
      <c r="I549" s="21">
        <f t="shared" si="229"/>
        <v>0</v>
      </c>
      <c r="J549" s="21">
        <f t="shared" si="229"/>
        <v>0</v>
      </c>
      <c r="K549" s="21">
        <f t="shared" si="229"/>
        <v>0</v>
      </c>
      <c r="L549" s="21">
        <f t="shared" si="229"/>
        <v>0</v>
      </c>
      <c r="M549" s="21">
        <f t="shared" si="229"/>
        <v>0</v>
      </c>
      <c r="N549" s="21">
        <f t="shared" si="229"/>
        <v>0</v>
      </c>
      <c r="O549" s="21">
        <f t="shared" si="229"/>
        <v>0</v>
      </c>
      <c r="P549" s="21">
        <f t="shared" si="229"/>
        <v>0</v>
      </c>
      <c r="Q549" s="21">
        <f t="shared" si="229"/>
        <v>0</v>
      </c>
      <c r="R549" s="21">
        <f t="shared" si="229"/>
        <v>0</v>
      </c>
      <c r="S549" s="21">
        <f t="shared" si="229"/>
        <v>0</v>
      </c>
      <c r="T549" s="21">
        <f t="shared" si="229"/>
        <v>0</v>
      </c>
      <c r="U549" s="21">
        <f t="shared" si="229"/>
        <v>0</v>
      </c>
      <c r="V549" s="21">
        <f t="shared" si="229"/>
        <v>0</v>
      </c>
      <c r="W549" s="21">
        <f t="shared" si="229"/>
        <v>0</v>
      </c>
      <c r="X549" s="21">
        <f t="shared" si="229"/>
        <v>0</v>
      </c>
      <c r="Y549" s="21">
        <f t="shared" si="229"/>
        <v>0</v>
      </c>
      <c r="Z549" s="21">
        <f t="shared" si="229"/>
        <v>0</v>
      </c>
      <c r="AA549" s="21">
        <f t="shared" si="229"/>
        <v>0</v>
      </c>
      <c r="AB549" s="21">
        <f t="shared" si="229"/>
        <v>0</v>
      </c>
      <c r="AC549" s="21">
        <f t="shared" si="229"/>
        <v>0</v>
      </c>
      <c r="AD549" s="21">
        <f t="shared" si="229"/>
        <v>0</v>
      </c>
      <c r="AE549" s="21">
        <f t="shared" si="229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0">+C296</f>
        <v>0</v>
      </c>
      <c r="D554" s="35">
        <f t="shared" si="230"/>
        <v>0</v>
      </c>
      <c r="E554" s="35">
        <f t="shared" si="230"/>
        <v>0</v>
      </c>
      <c r="F554" s="35">
        <f t="shared" si="230"/>
        <v>0</v>
      </c>
      <c r="G554" s="35">
        <f t="shared" si="230"/>
        <v>0</v>
      </c>
      <c r="H554" s="35">
        <f t="shared" si="230"/>
        <v>0</v>
      </c>
      <c r="I554" s="35">
        <f t="shared" si="230"/>
        <v>0</v>
      </c>
      <c r="J554" s="35">
        <f t="shared" si="230"/>
        <v>0</v>
      </c>
      <c r="K554" s="35">
        <f t="shared" si="230"/>
        <v>0</v>
      </c>
      <c r="L554" s="35">
        <f t="shared" si="230"/>
        <v>0</v>
      </c>
      <c r="M554" s="35">
        <f t="shared" si="230"/>
        <v>0</v>
      </c>
      <c r="N554" s="35">
        <f t="shared" si="230"/>
        <v>0</v>
      </c>
      <c r="O554" s="35">
        <f t="shared" si="230"/>
        <v>0</v>
      </c>
      <c r="P554" s="35">
        <f t="shared" si="230"/>
        <v>0</v>
      </c>
      <c r="Q554" s="35">
        <f t="shared" si="230"/>
        <v>0</v>
      </c>
      <c r="R554" s="35">
        <f t="shared" si="230"/>
        <v>0</v>
      </c>
      <c r="S554" s="35">
        <f t="shared" si="230"/>
        <v>0</v>
      </c>
      <c r="T554" s="35">
        <f t="shared" si="230"/>
        <v>0</v>
      </c>
      <c r="U554" s="35">
        <f t="shared" si="230"/>
        <v>0</v>
      </c>
      <c r="V554" s="35">
        <f t="shared" si="230"/>
        <v>0</v>
      </c>
      <c r="W554" s="35">
        <f t="shared" si="230"/>
        <v>0</v>
      </c>
      <c r="X554" s="35">
        <f t="shared" si="230"/>
        <v>0</v>
      </c>
      <c r="Y554" s="35">
        <f t="shared" si="230"/>
        <v>0</v>
      </c>
      <c r="Z554" s="35">
        <f t="shared" si="230"/>
        <v>0</v>
      </c>
      <c r="AA554" s="35">
        <f t="shared" si="230"/>
        <v>0</v>
      </c>
      <c r="AB554" s="35">
        <f t="shared" si="230"/>
        <v>0</v>
      </c>
      <c r="AC554" s="35">
        <f t="shared" si="230"/>
        <v>0</v>
      </c>
      <c r="AD554" s="35">
        <f t="shared" si="230"/>
        <v>0</v>
      </c>
      <c r="AE554" s="35">
        <f t="shared" si="230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1">+C556+C559+C562+C565+C568++C571+C574+C575</f>
        <v>0.52693865251894623</v>
      </c>
      <c r="D555" s="28">
        <f t="shared" si="231"/>
        <v>0.98223093791482352</v>
      </c>
      <c r="E555" s="28">
        <f t="shared" si="231"/>
        <v>0.44435794291691039</v>
      </c>
      <c r="F555" s="28">
        <f t="shared" si="231"/>
        <v>0.44855590581930838</v>
      </c>
      <c r="G555" s="28">
        <f t="shared" si="231"/>
        <v>0.48173600233400576</v>
      </c>
      <c r="H555" s="28">
        <f t="shared" si="231"/>
        <v>0.28222502203658756</v>
      </c>
      <c r="I555" s="28">
        <f t="shared" si="231"/>
        <v>0.67843148308594137</v>
      </c>
      <c r="J555" s="28">
        <f t="shared" si="231"/>
        <v>0.30995489294964523</v>
      </c>
      <c r="K555" s="28">
        <f t="shared" si="231"/>
        <v>0.62905366506311944</v>
      </c>
      <c r="L555" s="28">
        <f t="shared" si="231"/>
        <v>0.5758754106287306</v>
      </c>
      <c r="M555" s="28">
        <f t="shared" si="231"/>
        <v>0.14304643850087492</v>
      </c>
      <c r="N555" s="28">
        <f t="shared" si="231"/>
        <v>5.1444936624097097E-2</v>
      </c>
      <c r="O555" s="28">
        <f t="shared" si="231"/>
        <v>0.77401156262209136</v>
      </c>
      <c r="P555" s="28">
        <f t="shared" si="231"/>
        <v>3.5646102130105828E-2</v>
      </c>
      <c r="Q555" s="28">
        <f t="shared" si="231"/>
        <v>0.16440314503486705</v>
      </c>
      <c r="R555" s="28">
        <f t="shared" si="231"/>
        <v>3.4371026139885713E-2</v>
      </c>
      <c r="S555" s="28">
        <f t="shared" si="231"/>
        <v>0.24618608842236397</v>
      </c>
      <c r="T555" s="28">
        <f t="shared" si="231"/>
        <v>2.3084124359273296E-2</v>
      </c>
      <c r="U555" s="28">
        <f t="shared" si="231"/>
        <v>0.15834395360017586</v>
      </c>
      <c r="V555" s="28">
        <f t="shared" si="231"/>
        <v>0.34548212882403295</v>
      </c>
      <c r="W555" s="28">
        <f t="shared" si="231"/>
        <v>6.5200073200559752E-3</v>
      </c>
      <c r="X555" s="28">
        <f t="shared" si="231"/>
        <v>6.0853624839659424E-3</v>
      </c>
      <c r="Y555" s="28">
        <f t="shared" si="231"/>
        <v>2.697663304052211E-2</v>
      </c>
      <c r="Z555" s="28">
        <f t="shared" si="231"/>
        <v>1.7810224986717582E-2</v>
      </c>
      <c r="AA555" s="28">
        <f t="shared" si="231"/>
        <v>5.6635587632873179E-2</v>
      </c>
      <c r="AB555" s="28">
        <f t="shared" si="231"/>
        <v>0.14014332680912966</v>
      </c>
      <c r="AC555" s="28">
        <f t="shared" si="231"/>
        <v>0.18834559942365511</v>
      </c>
      <c r="AD555" s="28">
        <f t="shared" si="231"/>
        <v>2.7329171902696271E-2</v>
      </c>
      <c r="AE555" s="28">
        <f t="shared" si="231"/>
        <v>9.9786764200730904E-2</v>
      </c>
    </row>
    <row r="556" spans="1:31" x14ac:dyDescent="0.2">
      <c r="A556" s="9" t="s">
        <v>549</v>
      </c>
      <c r="B556" s="4" t="s">
        <v>550</v>
      </c>
      <c r="C556" s="21">
        <f t="shared" ref="C556:AE556" si="232">+C557+C558</f>
        <v>0.52570526082874558</v>
      </c>
      <c r="D556" s="21">
        <f t="shared" si="232"/>
        <v>0.97252773017704519</v>
      </c>
      <c r="E556" s="21">
        <f t="shared" si="232"/>
        <v>0.44218160779164112</v>
      </c>
      <c r="F556" s="21">
        <f t="shared" si="232"/>
        <v>0.44755434104002262</v>
      </c>
      <c r="G556" s="21">
        <f t="shared" si="232"/>
        <v>0.47842826738070687</v>
      </c>
      <c r="H556" s="21">
        <f t="shared" si="232"/>
        <v>0.2819764942954216</v>
      </c>
      <c r="I556" s="21">
        <f t="shared" si="232"/>
        <v>0.67407486683481821</v>
      </c>
      <c r="J556" s="21">
        <f t="shared" si="232"/>
        <v>0.30959709425326865</v>
      </c>
      <c r="K556" s="21">
        <f t="shared" si="232"/>
        <v>0.623296763741089</v>
      </c>
      <c r="L556" s="21">
        <f t="shared" si="232"/>
        <v>0.57349572542422211</v>
      </c>
      <c r="M556" s="21">
        <f t="shared" si="232"/>
        <v>0.14279214365592732</v>
      </c>
      <c r="N556" s="21">
        <f t="shared" si="232"/>
        <v>5.1393577295023009E-2</v>
      </c>
      <c r="O556" s="21">
        <f t="shared" si="232"/>
        <v>0.7666934842368347</v>
      </c>
      <c r="P556" s="21">
        <f t="shared" si="232"/>
        <v>3.5033593522105833E-2</v>
      </c>
      <c r="Q556" s="21">
        <f t="shared" si="232"/>
        <v>0.16388722379686704</v>
      </c>
      <c r="R556" s="21">
        <f t="shared" si="232"/>
        <v>3.3510942273885715E-2</v>
      </c>
      <c r="S556" s="21">
        <f t="shared" si="232"/>
        <v>2.3985338780408448E-2</v>
      </c>
      <c r="T556" s="21">
        <f t="shared" si="232"/>
        <v>2.2883748773273295E-2</v>
      </c>
      <c r="U556" s="21">
        <f t="shared" si="232"/>
        <v>0.15724654475617586</v>
      </c>
      <c r="V556" s="21">
        <f t="shared" si="232"/>
        <v>0.34289866703403299</v>
      </c>
      <c r="W556" s="21">
        <f t="shared" si="232"/>
        <v>6.3088729900559757E-3</v>
      </c>
      <c r="X556" s="21">
        <f t="shared" si="232"/>
        <v>5.9114899359659426E-3</v>
      </c>
      <c r="Y556" s="21">
        <f t="shared" si="232"/>
        <v>2.6192298484522109E-2</v>
      </c>
      <c r="Z556" s="21">
        <f t="shared" si="232"/>
        <v>1.7538567640317582E-2</v>
      </c>
      <c r="AA556" s="21">
        <f t="shared" si="232"/>
        <v>5.5971076970873182E-2</v>
      </c>
      <c r="AB556" s="21">
        <f t="shared" si="232"/>
        <v>0.13689441350648968</v>
      </c>
      <c r="AC556" s="21">
        <f t="shared" si="232"/>
        <v>0.18603767124909509</v>
      </c>
      <c r="AD556" s="21">
        <f t="shared" si="232"/>
        <v>2.6915628006496273E-2</v>
      </c>
      <c r="AE556" s="21">
        <f t="shared" si="232"/>
        <v>9.9372890116130902E-2</v>
      </c>
    </row>
    <row r="557" spans="1:31" x14ac:dyDescent="0.2">
      <c r="A557" s="9" t="s">
        <v>551</v>
      </c>
      <c r="B557" s="4" t="s">
        <v>552</v>
      </c>
      <c r="C557" s="35">
        <f t="shared" ref="C557:AE557" si="233">+C299</f>
        <v>0.52570526082874558</v>
      </c>
      <c r="D557" s="35">
        <f t="shared" si="233"/>
        <v>0.97252773017704519</v>
      </c>
      <c r="E557" s="35">
        <f t="shared" si="233"/>
        <v>0.44218160779164112</v>
      </c>
      <c r="F557" s="35">
        <f t="shared" si="233"/>
        <v>0.44755434104002262</v>
      </c>
      <c r="G557" s="35">
        <f t="shared" si="233"/>
        <v>0.47842826738070687</v>
      </c>
      <c r="H557" s="35">
        <f t="shared" si="233"/>
        <v>0.2819764942954216</v>
      </c>
      <c r="I557" s="35">
        <f t="shared" si="233"/>
        <v>0.67407486683481821</v>
      </c>
      <c r="J557" s="35">
        <f t="shared" si="233"/>
        <v>0.30959709425326865</v>
      </c>
      <c r="K557" s="35">
        <f t="shared" si="233"/>
        <v>0.623296763741089</v>
      </c>
      <c r="L557" s="35">
        <f t="shared" si="233"/>
        <v>0.57349572542422211</v>
      </c>
      <c r="M557" s="35">
        <f t="shared" si="233"/>
        <v>0.14279214365592732</v>
      </c>
      <c r="N557" s="35">
        <f t="shared" si="233"/>
        <v>5.1393577295023009E-2</v>
      </c>
      <c r="O557" s="35">
        <f t="shared" si="233"/>
        <v>0.7666934842368347</v>
      </c>
      <c r="P557" s="35">
        <f t="shared" si="233"/>
        <v>3.5033593522105833E-2</v>
      </c>
      <c r="Q557" s="35">
        <f t="shared" si="233"/>
        <v>0.16388722379686704</v>
      </c>
      <c r="R557" s="35">
        <f t="shared" si="233"/>
        <v>3.3510942273885715E-2</v>
      </c>
      <c r="S557" s="35">
        <f t="shared" si="233"/>
        <v>2.3985338780408448E-2</v>
      </c>
      <c r="T557" s="35">
        <f t="shared" si="233"/>
        <v>2.2883748773273295E-2</v>
      </c>
      <c r="U557" s="35">
        <f t="shared" si="233"/>
        <v>0.15724654475617586</v>
      </c>
      <c r="V557" s="35">
        <f t="shared" si="233"/>
        <v>0.34289866703403299</v>
      </c>
      <c r="W557" s="35">
        <f t="shared" si="233"/>
        <v>6.3088729900559757E-3</v>
      </c>
      <c r="X557" s="35">
        <f t="shared" si="233"/>
        <v>5.9114899359659426E-3</v>
      </c>
      <c r="Y557" s="35">
        <f t="shared" si="233"/>
        <v>2.6192298484522109E-2</v>
      </c>
      <c r="Z557" s="35">
        <f t="shared" si="233"/>
        <v>1.7538567640317582E-2</v>
      </c>
      <c r="AA557" s="35">
        <f t="shared" si="233"/>
        <v>5.5971076970873182E-2</v>
      </c>
      <c r="AB557" s="35">
        <f t="shared" si="233"/>
        <v>0.13689441350648968</v>
      </c>
      <c r="AC557" s="35">
        <f t="shared" si="233"/>
        <v>0.18603767124909509</v>
      </c>
      <c r="AD557" s="35">
        <f t="shared" si="233"/>
        <v>2.6915628006496273E-2</v>
      </c>
      <c r="AE557" s="35">
        <f t="shared" si="233"/>
        <v>9.9372890116130902E-2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4">+C560+C561</f>
        <v>8.0421983220068652E-4</v>
      </c>
      <c r="D559" s="21">
        <f t="shared" si="234"/>
        <v>8.7705650977782518E-3</v>
      </c>
      <c r="E559" s="21">
        <f t="shared" si="234"/>
        <v>1.9477822852692855E-3</v>
      </c>
      <c r="F559" s="21">
        <f t="shared" si="234"/>
        <v>6.6116362928578232E-4</v>
      </c>
      <c r="G559" s="21">
        <f t="shared" si="234"/>
        <v>2.1638082412989241E-3</v>
      </c>
      <c r="H559" s="21">
        <f t="shared" si="234"/>
        <v>5.7222481165961704E-5</v>
      </c>
      <c r="I559" s="21">
        <f t="shared" si="234"/>
        <v>1.4817961111232175E-3</v>
      </c>
      <c r="J559" s="21">
        <f t="shared" si="234"/>
        <v>1.942459263765475E-4</v>
      </c>
      <c r="K559" s="21">
        <f t="shared" si="234"/>
        <v>1.0903322380304949E-3</v>
      </c>
      <c r="L559" s="21">
        <f t="shared" si="234"/>
        <v>6.230153085084745E-4</v>
      </c>
      <c r="M559" s="21">
        <f t="shared" si="234"/>
        <v>1.5379096294758856E-4</v>
      </c>
      <c r="N559" s="21">
        <f t="shared" si="234"/>
        <v>1.6190857074089942E-5</v>
      </c>
      <c r="O559" s="21">
        <f t="shared" si="234"/>
        <v>7.6017182925665545E-4</v>
      </c>
      <c r="P559" s="21">
        <f t="shared" si="234"/>
        <v>2.3814000000000002E-4</v>
      </c>
      <c r="Q559" s="21">
        <f t="shared" si="234"/>
        <v>6.4467900000000013E-5</v>
      </c>
      <c r="R559" s="21">
        <f t="shared" si="234"/>
        <v>4.8478500000000006E-4</v>
      </c>
      <c r="S559" s="21">
        <f t="shared" si="234"/>
        <v>0</v>
      </c>
      <c r="T559" s="21">
        <f t="shared" si="234"/>
        <v>0</v>
      </c>
      <c r="U559" s="21">
        <f t="shared" si="234"/>
        <v>0</v>
      </c>
      <c r="V559" s="21">
        <f t="shared" si="234"/>
        <v>1.5181425000000001E-3</v>
      </c>
      <c r="W559" s="21">
        <f t="shared" si="234"/>
        <v>3.7422000000000009E-5</v>
      </c>
      <c r="X559" s="21">
        <f t="shared" si="234"/>
        <v>0</v>
      </c>
      <c r="Y559" s="21">
        <f t="shared" si="234"/>
        <v>3.4020000000000003E-5</v>
      </c>
      <c r="Z559" s="21">
        <f t="shared" si="234"/>
        <v>5.2731000000000007E-5</v>
      </c>
      <c r="AA559" s="21">
        <f t="shared" si="234"/>
        <v>5.1880500000000006E-5</v>
      </c>
      <c r="AB559" s="21">
        <f t="shared" si="234"/>
        <v>1.1803239000000001E-3</v>
      </c>
      <c r="AC559" s="21">
        <f t="shared" si="234"/>
        <v>8.6240700000000015E-4</v>
      </c>
      <c r="AD559" s="21">
        <f t="shared" si="234"/>
        <v>1.95615E-4</v>
      </c>
      <c r="AE559" s="21">
        <f t="shared" si="234"/>
        <v>1.7010000000000001E-5</v>
      </c>
    </row>
    <row r="560" spans="1:31" x14ac:dyDescent="0.2">
      <c r="A560" s="9" t="s">
        <v>669</v>
      </c>
      <c r="B560" s="4" t="s">
        <v>670</v>
      </c>
      <c r="C560" s="35">
        <f t="shared" ref="C560:AE560" si="235">+C384</f>
        <v>8.0421983220068652E-4</v>
      </c>
      <c r="D560" s="35">
        <f t="shared" si="235"/>
        <v>8.7705650977782518E-3</v>
      </c>
      <c r="E560" s="35">
        <f t="shared" si="235"/>
        <v>1.9477822852692855E-3</v>
      </c>
      <c r="F560" s="35">
        <f t="shared" si="235"/>
        <v>6.6116362928578232E-4</v>
      </c>
      <c r="G560" s="35">
        <f t="shared" si="235"/>
        <v>2.1638082412989241E-3</v>
      </c>
      <c r="H560" s="35">
        <f t="shared" si="235"/>
        <v>5.7222481165961704E-5</v>
      </c>
      <c r="I560" s="35">
        <f t="shared" si="235"/>
        <v>1.4817961111232175E-3</v>
      </c>
      <c r="J560" s="35">
        <f t="shared" si="235"/>
        <v>1.942459263765475E-4</v>
      </c>
      <c r="K560" s="35">
        <f t="shared" si="235"/>
        <v>1.0903322380304949E-3</v>
      </c>
      <c r="L560" s="35">
        <f t="shared" si="235"/>
        <v>6.230153085084745E-4</v>
      </c>
      <c r="M560" s="35">
        <f t="shared" si="235"/>
        <v>1.5379096294758856E-4</v>
      </c>
      <c r="N560" s="35">
        <f t="shared" si="235"/>
        <v>1.6190857074089942E-5</v>
      </c>
      <c r="O560" s="35">
        <f t="shared" si="235"/>
        <v>7.6017182925665545E-4</v>
      </c>
      <c r="P560" s="35">
        <f t="shared" si="235"/>
        <v>2.3814000000000002E-4</v>
      </c>
      <c r="Q560" s="35">
        <f t="shared" si="235"/>
        <v>6.4467900000000013E-5</v>
      </c>
      <c r="R560" s="35">
        <f t="shared" si="235"/>
        <v>4.8478500000000006E-4</v>
      </c>
      <c r="S560" s="35">
        <f t="shared" si="235"/>
        <v>0</v>
      </c>
      <c r="T560" s="35">
        <f t="shared" si="235"/>
        <v>0</v>
      </c>
      <c r="U560" s="35">
        <f t="shared" si="235"/>
        <v>0</v>
      </c>
      <c r="V560" s="35">
        <f t="shared" si="235"/>
        <v>1.5181425000000001E-3</v>
      </c>
      <c r="W560" s="35">
        <f t="shared" si="235"/>
        <v>3.7422000000000009E-5</v>
      </c>
      <c r="X560" s="35">
        <f t="shared" si="235"/>
        <v>0</v>
      </c>
      <c r="Y560" s="35">
        <f t="shared" si="235"/>
        <v>3.4020000000000003E-5</v>
      </c>
      <c r="Z560" s="35">
        <f t="shared" si="235"/>
        <v>5.2731000000000007E-5</v>
      </c>
      <c r="AA560" s="35">
        <f t="shared" si="235"/>
        <v>5.1880500000000006E-5</v>
      </c>
      <c r="AB560" s="35">
        <f t="shared" si="235"/>
        <v>1.1803239000000001E-3</v>
      </c>
      <c r="AC560" s="35">
        <f t="shared" si="235"/>
        <v>8.6240700000000015E-4</v>
      </c>
      <c r="AD560" s="35">
        <f t="shared" si="235"/>
        <v>1.95615E-4</v>
      </c>
      <c r="AE560" s="35">
        <f t="shared" si="235"/>
        <v>1.7010000000000001E-5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6">+C563+C564</f>
        <v>4.291718580000001E-4</v>
      </c>
      <c r="D562" s="21">
        <f t="shared" si="236"/>
        <v>9.3264264000000006E-4</v>
      </c>
      <c r="E562" s="21">
        <f t="shared" si="236"/>
        <v>2.2855284000000001E-4</v>
      </c>
      <c r="F562" s="21">
        <f t="shared" si="236"/>
        <v>3.4040114999999994E-4</v>
      </c>
      <c r="G562" s="21">
        <f t="shared" si="236"/>
        <v>1.1439267119999999E-3</v>
      </c>
      <c r="H562" s="21">
        <f t="shared" si="236"/>
        <v>1.9130526E-4</v>
      </c>
      <c r="I562" s="21">
        <f t="shared" si="236"/>
        <v>2.8748201399999996E-3</v>
      </c>
      <c r="J562" s="21">
        <f t="shared" si="236"/>
        <v>1.6355276999999998E-4</v>
      </c>
      <c r="K562" s="21">
        <f t="shared" si="236"/>
        <v>4.6665690840000003E-3</v>
      </c>
      <c r="L562" s="21">
        <f t="shared" si="236"/>
        <v>1.7566698960000001E-3</v>
      </c>
      <c r="M562" s="21">
        <f t="shared" si="236"/>
        <v>1.0050388199999998E-4</v>
      </c>
      <c r="N562" s="21">
        <f t="shared" si="236"/>
        <v>3.5168471999999997E-5</v>
      </c>
      <c r="O562" s="21">
        <f t="shared" si="236"/>
        <v>6.5579065560000009E-3</v>
      </c>
      <c r="P562" s="21">
        <f t="shared" si="236"/>
        <v>3.7436860799999993E-4</v>
      </c>
      <c r="Q562" s="21">
        <f t="shared" si="236"/>
        <v>4.5145333799999994E-4</v>
      </c>
      <c r="R562" s="21">
        <f t="shared" si="236"/>
        <v>3.7529886599999994E-4</v>
      </c>
      <c r="S562" s="21">
        <f t="shared" si="236"/>
        <v>0.22220074964195552</v>
      </c>
      <c r="T562" s="21">
        <f t="shared" si="236"/>
        <v>2.0037558599999997E-4</v>
      </c>
      <c r="U562" s="21">
        <f t="shared" si="236"/>
        <v>1.0974088440000001E-3</v>
      </c>
      <c r="V562" s="21">
        <f t="shared" si="236"/>
        <v>1.0653192899999996E-3</v>
      </c>
      <c r="W562" s="21">
        <f t="shared" si="236"/>
        <v>1.7371233000000003E-4</v>
      </c>
      <c r="X562" s="21">
        <f t="shared" si="236"/>
        <v>1.73872548E-4</v>
      </c>
      <c r="Y562" s="21">
        <f t="shared" si="236"/>
        <v>7.5031455600000003E-4</v>
      </c>
      <c r="Z562" s="21">
        <f t="shared" si="236"/>
        <v>2.189263464E-4</v>
      </c>
      <c r="AA562" s="21">
        <f t="shared" si="236"/>
        <v>6.1263016199999986E-4</v>
      </c>
      <c r="AB562" s="21">
        <f t="shared" si="236"/>
        <v>2.0685894026400004E-3</v>
      </c>
      <c r="AC562" s="21">
        <f t="shared" si="236"/>
        <v>1.4455211745600003E-3</v>
      </c>
      <c r="AD562" s="21">
        <f t="shared" si="236"/>
        <v>2.179288962E-4</v>
      </c>
      <c r="AE562" s="21">
        <f t="shared" si="236"/>
        <v>3.9686408459999999E-4</v>
      </c>
    </row>
    <row r="563" spans="1:31" x14ac:dyDescent="0.2">
      <c r="A563" s="9" t="s">
        <v>679</v>
      </c>
      <c r="B563" s="4" t="s">
        <v>680</v>
      </c>
      <c r="C563" s="35">
        <f t="shared" ref="C563:AE563" si="237">+C392</f>
        <v>4.291718580000001E-4</v>
      </c>
      <c r="D563" s="35">
        <f t="shared" si="237"/>
        <v>9.3264264000000006E-4</v>
      </c>
      <c r="E563" s="35">
        <f t="shared" si="237"/>
        <v>2.2855284000000001E-4</v>
      </c>
      <c r="F563" s="35">
        <f t="shared" si="237"/>
        <v>3.4040114999999994E-4</v>
      </c>
      <c r="G563" s="35">
        <f t="shared" si="237"/>
        <v>1.1439267119999999E-3</v>
      </c>
      <c r="H563" s="35">
        <f t="shared" si="237"/>
        <v>1.9130526E-4</v>
      </c>
      <c r="I563" s="35">
        <f t="shared" si="237"/>
        <v>2.8748201399999996E-3</v>
      </c>
      <c r="J563" s="35">
        <f t="shared" si="237"/>
        <v>1.6355276999999998E-4</v>
      </c>
      <c r="K563" s="35">
        <f t="shared" si="237"/>
        <v>4.6665690840000003E-3</v>
      </c>
      <c r="L563" s="35">
        <f t="shared" si="237"/>
        <v>1.7566698960000001E-3</v>
      </c>
      <c r="M563" s="35">
        <f t="shared" si="237"/>
        <v>1.0050388199999998E-4</v>
      </c>
      <c r="N563" s="35">
        <f t="shared" si="237"/>
        <v>3.5168471999999997E-5</v>
      </c>
      <c r="O563" s="35">
        <f t="shared" si="237"/>
        <v>6.5579065560000009E-3</v>
      </c>
      <c r="P563" s="35">
        <f t="shared" si="237"/>
        <v>3.7436860799999993E-4</v>
      </c>
      <c r="Q563" s="35">
        <f t="shared" si="237"/>
        <v>4.5145333799999994E-4</v>
      </c>
      <c r="R563" s="35">
        <f t="shared" si="237"/>
        <v>3.7529886599999994E-4</v>
      </c>
      <c r="S563" s="35">
        <f t="shared" si="237"/>
        <v>2.7344741399999999E-4</v>
      </c>
      <c r="T563" s="35">
        <f t="shared" si="237"/>
        <v>2.0037558599999997E-4</v>
      </c>
      <c r="U563" s="35">
        <f t="shared" si="237"/>
        <v>1.0974088440000001E-3</v>
      </c>
      <c r="V563" s="35">
        <f t="shared" si="237"/>
        <v>1.0653192899999996E-3</v>
      </c>
      <c r="W563" s="35">
        <f t="shared" si="237"/>
        <v>1.7371233000000003E-4</v>
      </c>
      <c r="X563" s="35">
        <f t="shared" si="237"/>
        <v>1.73872548E-4</v>
      </c>
      <c r="Y563" s="35">
        <f t="shared" si="237"/>
        <v>7.5031455600000003E-4</v>
      </c>
      <c r="Z563" s="35">
        <f t="shared" si="237"/>
        <v>2.189263464E-4</v>
      </c>
      <c r="AA563" s="35">
        <f t="shared" si="237"/>
        <v>6.1263016199999986E-4</v>
      </c>
      <c r="AB563" s="35">
        <f t="shared" si="237"/>
        <v>2.0685894026400004E-3</v>
      </c>
      <c r="AC563" s="35">
        <f t="shared" si="237"/>
        <v>1.4455211745600003E-3</v>
      </c>
      <c r="AD563" s="35">
        <f t="shared" si="237"/>
        <v>2.179288962E-4</v>
      </c>
      <c r="AE563" s="35">
        <f t="shared" si="237"/>
        <v>3.9686408459999999E-4</v>
      </c>
    </row>
    <row r="564" spans="1:31" x14ac:dyDescent="0.2">
      <c r="A564" s="9" t="s">
        <v>681</v>
      </c>
      <c r="B564" s="4" t="s">
        <v>682</v>
      </c>
      <c r="C564" s="35">
        <f t="shared" ref="C564:AE564" si="238">+C393</f>
        <v>0</v>
      </c>
      <c r="D564" s="35">
        <f t="shared" si="238"/>
        <v>0</v>
      </c>
      <c r="E564" s="35">
        <f t="shared" si="238"/>
        <v>0</v>
      </c>
      <c r="F564" s="35">
        <f t="shared" si="238"/>
        <v>0</v>
      </c>
      <c r="G564" s="35">
        <f t="shared" si="238"/>
        <v>0</v>
      </c>
      <c r="H564" s="35">
        <f t="shared" si="238"/>
        <v>0</v>
      </c>
      <c r="I564" s="35">
        <f t="shared" si="238"/>
        <v>0</v>
      </c>
      <c r="J564" s="35">
        <f t="shared" si="238"/>
        <v>0</v>
      </c>
      <c r="K564" s="35">
        <f t="shared" si="238"/>
        <v>0</v>
      </c>
      <c r="L564" s="35">
        <f t="shared" si="238"/>
        <v>0</v>
      </c>
      <c r="M564" s="35">
        <f t="shared" si="238"/>
        <v>0</v>
      </c>
      <c r="N564" s="35">
        <f t="shared" si="238"/>
        <v>0</v>
      </c>
      <c r="O564" s="35">
        <f t="shared" si="238"/>
        <v>0</v>
      </c>
      <c r="P564" s="35">
        <f t="shared" si="238"/>
        <v>0</v>
      </c>
      <c r="Q564" s="35">
        <f t="shared" si="238"/>
        <v>0</v>
      </c>
      <c r="R564" s="35">
        <f t="shared" si="238"/>
        <v>0</v>
      </c>
      <c r="S564" s="35">
        <f t="shared" si="238"/>
        <v>0.22192730222795551</v>
      </c>
      <c r="T564" s="35">
        <f t="shared" si="238"/>
        <v>0</v>
      </c>
      <c r="U564" s="35">
        <f t="shared" si="238"/>
        <v>0</v>
      </c>
      <c r="V564" s="35">
        <f t="shared" si="238"/>
        <v>0</v>
      </c>
      <c r="W564" s="35">
        <f t="shared" si="238"/>
        <v>0</v>
      </c>
      <c r="X564" s="35">
        <f t="shared" si="238"/>
        <v>0</v>
      </c>
      <c r="Y564" s="35">
        <f t="shared" si="238"/>
        <v>0</v>
      </c>
      <c r="Z564" s="35">
        <f t="shared" si="238"/>
        <v>0</v>
      </c>
      <c r="AA564" s="35">
        <f t="shared" si="238"/>
        <v>0</v>
      </c>
      <c r="AB564" s="35">
        <f t="shared" si="238"/>
        <v>0</v>
      </c>
      <c r="AC564" s="35">
        <f t="shared" si="238"/>
        <v>0</v>
      </c>
      <c r="AD564" s="35">
        <f t="shared" si="238"/>
        <v>0</v>
      </c>
      <c r="AE564" s="35">
        <f t="shared" si="238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39">+C566+C567</f>
        <v>0</v>
      </c>
      <c r="D565" s="21">
        <f t="shared" si="239"/>
        <v>0</v>
      </c>
      <c r="E565" s="21">
        <f t="shared" si="239"/>
        <v>0</v>
      </c>
      <c r="F565" s="21">
        <f t="shared" si="239"/>
        <v>0</v>
      </c>
      <c r="G565" s="21">
        <f t="shared" si="239"/>
        <v>0</v>
      </c>
      <c r="H565" s="21">
        <f t="shared" si="239"/>
        <v>0</v>
      </c>
      <c r="I565" s="21">
        <f t="shared" si="239"/>
        <v>0</v>
      </c>
      <c r="J565" s="21">
        <f t="shared" si="239"/>
        <v>0</v>
      </c>
      <c r="K565" s="21">
        <f t="shared" si="239"/>
        <v>0</v>
      </c>
      <c r="L565" s="21">
        <f t="shared" si="239"/>
        <v>0</v>
      </c>
      <c r="M565" s="21">
        <f t="shared" si="239"/>
        <v>0</v>
      </c>
      <c r="N565" s="21">
        <f t="shared" si="239"/>
        <v>0</v>
      </c>
      <c r="O565" s="21">
        <f t="shared" si="239"/>
        <v>0</v>
      </c>
      <c r="P565" s="21">
        <f t="shared" si="239"/>
        <v>0</v>
      </c>
      <c r="Q565" s="21">
        <f t="shared" si="239"/>
        <v>0</v>
      </c>
      <c r="R565" s="21">
        <f t="shared" si="239"/>
        <v>0</v>
      </c>
      <c r="S565" s="21">
        <f t="shared" si="239"/>
        <v>0</v>
      </c>
      <c r="T565" s="21">
        <f t="shared" si="239"/>
        <v>0</v>
      </c>
      <c r="U565" s="21">
        <f t="shared" si="239"/>
        <v>0</v>
      </c>
      <c r="V565" s="21">
        <f t="shared" si="239"/>
        <v>0</v>
      </c>
      <c r="W565" s="21">
        <f t="shared" si="239"/>
        <v>0</v>
      </c>
      <c r="X565" s="21">
        <f t="shared" si="239"/>
        <v>0</v>
      </c>
      <c r="Y565" s="21">
        <f t="shared" si="239"/>
        <v>0</v>
      </c>
      <c r="Z565" s="21">
        <f t="shared" si="239"/>
        <v>0</v>
      </c>
      <c r="AA565" s="21">
        <f t="shared" si="239"/>
        <v>0</v>
      </c>
      <c r="AB565" s="21">
        <f t="shared" si="239"/>
        <v>0</v>
      </c>
      <c r="AC565" s="21">
        <f t="shared" si="239"/>
        <v>0</v>
      </c>
      <c r="AD565" s="21">
        <f t="shared" si="239"/>
        <v>0</v>
      </c>
      <c r="AE565" s="21">
        <f t="shared" si="239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0">+C569+C570</f>
        <v>0</v>
      </c>
      <c r="D568" s="21">
        <f t="shared" si="240"/>
        <v>0</v>
      </c>
      <c r="E568" s="21">
        <f t="shared" si="240"/>
        <v>0</v>
      </c>
      <c r="F568" s="21">
        <f t="shared" si="240"/>
        <v>0</v>
      </c>
      <c r="G568" s="21">
        <f t="shared" si="240"/>
        <v>0</v>
      </c>
      <c r="H568" s="21">
        <f t="shared" si="240"/>
        <v>0</v>
      </c>
      <c r="I568" s="21">
        <f t="shared" si="240"/>
        <v>0</v>
      </c>
      <c r="J568" s="21">
        <f t="shared" si="240"/>
        <v>0</v>
      </c>
      <c r="K568" s="21">
        <f t="shared" si="240"/>
        <v>0</v>
      </c>
      <c r="L568" s="21">
        <f t="shared" si="240"/>
        <v>0</v>
      </c>
      <c r="M568" s="21">
        <f t="shared" si="240"/>
        <v>0</v>
      </c>
      <c r="N568" s="21">
        <f t="shared" si="240"/>
        <v>0</v>
      </c>
      <c r="O568" s="21">
        <f t="shared" si="240"/>
        <v>0</v>
      </c>
      <c r="P568" s="21">
        <f t="shared" si="240"/>
        <v>0</v>
      </c>
      <c r="Q568" s="21">
        <f t="shared" si="240"/>
        <v>0</v>
      </c>
      <c r="R568" s="21">
        <f t="shared" si="240"/>
        <v>0</v>
      </c>
      <c r="S568" s="21">
        <f t="shared" si="240"/>
        <v>0</v>
      </c>
      <c r="T568" s="21">
        <f t="shared" si="240"/>
        <v>0</v>
      </c>
      <c r="U568" s="21">
        <f t="shared" si="240"/>
        <v>0</v>
      </c>
      <c r="V568" s="21">
        <f t="shared" si="240"/>
        <v>0</v>
      </c>
      <c r="W568" s="21">
        <f t="shared" si="240"/>
        <v>0</v>
      </c>
      <c r="X568" s="21">
        <f t="shared" si="240"/>
        <v>0</v>
      </c>
      <c r="Y568" s="21">
        <f t="shared" si="240"/>
        <v>0</v>
      </c>
      <c r="Z568" s="21">
        <f t="shared" si="240"/>
        <v>0</v>
      </c>
      <c r="AA568" s="21">
        <f t="shared" si="240"/>
        <v>0</v>
      </c>
      <c r="AB568" s="21">
        <f t="shared" si="240"/>
        <v>0</v>
      </c>
      <c r="AC568" s="21">
        <f t="shared" si="240"/>
        <v>0</v>
      </c>
      <c r="AD568" s="21">
        <f t="shared" si="240"/>
        <v>0</v>
      </c>
      <c r="AE568" s="21">
        <f t="shared" si="240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1">+C572+C573</f>
        <v>0</v>
      </c>
      <c r="D571" s="21">
        <f t="shared" si="241"/>
        <v>0</v>
      </c>
      <c r="E571" s="21">
        <f t="shared" si="241"/>
        <v>0</v>
      </c>
      <c r="F571" s="21">
        <f t="shared" si="241"/>
        <v>0</v>
      </c>
      <c r="G571" s="21">
        <f t="shared" si="241"/>
        <v>0</v>
      </c>
      <c r="H571" s="21">
        <f t="shared" si="241"/>
        <v>0</v>
      </c>
      <c r="I571" s="21">
        <f t="shared" si="241"/>
        <v>0</v>
      </c>
      <c r="J571" s="21">
        <f t="shared" si="241"/>
        <v>0</v>
      </c>
      <c r="K571" s="21">
        <f t="shared" si="241"/>
        <v>0</v>
      </c>
      <c r="L571" s="21">
        <f t="shared" si="241"/>
        <v>0</v>
      </c>
      <c r="M571" s="21">
        <f t="shared" si="241"/>
        <v>0</v>
      </c>
      <c r="N571" s="21">
        <f t="shared" si="241"/>
        <v>0</v>
      </c>
      <c r="O571" s="21">
        <f t="shared" si="241"/>
        <v>0</v>
      </c>
      <c r="P571" s="21">
        <f t="shared" si="241"/>
        <v>0</v>
      </c>
      <c r="Q571" s="21">
        <f t="shared" si="241"/>
        <v>0</v>
      </c>
      <c r="R571" s="21">
        <f t="shared" si="241"/>
        <v>0</v>
      </c>
      <c r="S571" s="21">
        <f t="shared" si="241"/>
        <v>0</v>
      </c>
      <c r="T571" s="21">
        <f t="shared" si="241"/>
        <v>0</v>
      </c>
      <c r="U571" s="21">
        <f t="shared" si="241"/>
        <v>0</v>
      </c>
      <c r="V571" s="21">
        <f t="shared" si="241"/>
        <v>0</v>
      </c>
      <c r="W571" s="21">
        <f t="shared" si="241"/>
        <v>0</v>
      </c>
      <c r="X571" s="21">
        <f t="shared" si="241"/>
        <v>0</v>
      </c>
      <c r="Y571" s="21">
        <f t="shared" si="241"/>
        <v>0</v>
      </c>
      <c r="Z571" s="21">
        <f t="shared" si="241"/>
        <v>0</v>
      </c>
      <c r="AA571" s="21">
        <f t="shared" si="241"/>
        <v>0</v>
      </c>
      <c r="AB571" s="21">
        <f t="shared" si="241"/>
        <v>0</v>
      </c>
      <c r="AC571" s="21">
        <f t="shared" si="241"/>
        <v>0</v>
      </c>
      <c r="AD571" s="21">
        <f t="shared" si="241"/>
        <v>0</v>
      </c>
      <c r="AE571" s="21">
        <f t="shared" si="241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2">+C416</f>
        <v>0</v>
      </c>
      <c r="D572" s="35">
        <f t="shared" si="242"/>
        <v>0</v>
      </c>
      <c r="E572" s="35">
        <f t="shared" si="242"/>
        <v>0</v>
      </c>
      <c r="F572" s="35">
        <f t="shared" si="242"/>
        <v>0</v>
      </c>
      <c r="G572" s="35">
        <f t="shared" si="242"/>
        <v>0</v>
      </c>
      <c r="H572" s="35">
        <f t="shared" si="242"/>
        <v>0</v>
      </c>
      <c r="I572" s="35">
        <f t="shared" si="242"/>
        <v>0</v>
      </c>
      <c r="J572" s="35">
        <f t="shared" si="242"/>
        <v>0</v>
      </c>
      <c r="K572" s="35">
        <f t="shared" si="242"/>
        <v>0</v>
      </c>
      <c r="L572" s="35">
        <f t="shared" si="242"/>
        <v>0</v>
      </c>
      <c r="M572" s="35">
        <f t="shared" si="242"/>
        <v>0</v>
      </c>
      <c r="N572" s="35">
        <f t="shared" si="242"/>
        <v>0</v>
      </c>
      <c r="O572" s="35">
        <f t="shared" si="242"/>
        <v>0</v>
      </c>
      <c r="P572" s="35">
        <f t="shared" si="242"/>
        <v>0</v>
      </c>
      <c r="Q572" s="35">
        <f t="shared" si="242"/>
        <v>0</v>
      </c>
      <c r="R572" s="35">
        <f t="shared" si="242"/>
        <v>0</v>
      </c>
      <c r="S572" s="35">
        <f t="shared" si="242"/>
        <v>0</v>
      </c>
      <c r="T572" s="35">
        <f t="shared" si="242"/>
        <v>0</v>
      </c>
      <c r="U572" s="35">
        <f t="shared" si="242"/>
        <v>0</v>
      </c>
      <c r="V572" s="35">
        <f t="shared" si="242"/>
        <v>0</v>
      </c>
      <c r="W572" s="35">
        <f t="shared" si="242"/>
        <v>0</v>
      </c>
      <c r="X572" s="35">
        <f t="shared" si="242"/>
        <v>0</v>
      </c>
      <c r="Y572" s="35">
        <f t="shared" si="242"/>
        <v>0</v>
      </c>
      <c r="Z572" s="35">
        <f t="shared" si="242"/>
        <v>0</v>
      </c>
      <c r="AA572" s="35">
        <f t="shared" si="242"/>
        <v>0</v>
      </c>
      <c r="AB572" s="35">
        <f t="shared" si="242"/>
        <v>0</v>
      </c>
      <c r="AC572" s="35">
        <f t="shared" si="242"/>
        <v>0</v>
      </c>
      <c r="AD572" s="35">
        <f t="shared" si="242"/>
        <v>0</v>
      </c>
      <c r="AE572" s="35">
        <f t="shared" si="242"/>
        <v>0</v>
      </c>
    </row>
    <row r="573" spans="1:31" x14ac:dyDescent="0.2">
      <c r="A573" s="9" t="s">
        <v>711</v>
      </c>
      <c r="B573" s="4" t="s">
        <v>712</v>
      </c>
      <c r="C573" s="35">
        <f t="shared" si="242"/>
        <v>0</v>
      </c>
      <c r="D573" s="35">
        <f t="shared" si="242"/>
        <v>0</v>
      </c>
      <c r="E573" s="35">
        <f t="shared" si="242"/>
        <v>0</v>
      </c>
      <c r="F573" s="35">
        <f t="shared" si="242"/>
        <v>0</v>
      </c>
      <c r="G573" s="35">
        <f t="shared" si="242"/>
        <v>0</v>
      </c>
      <c r="H573" s="35">
        <f t="shared" si="242"/>
        <v>0</v>
      </c>
      <c r="I573" s="35">
        <f t="shared" si="242"/>
        <v>0</v>
      </c>
      <c r="J573" s="35">
        <f t="shared" si="242"/>
        <v>0</v>
      </c>
      <c r="K573" s="35">
        <f t="shared" si="242"/>
        <v>0</v>
      </c>
      <c r="L573" s="35">
        <f t="shared" si="242"/>
        <v>0</v>
      </c>
      <c r="M573" s="35">
        <f t="shared" si="242"/>
        <v>0</v>
      </c>
      <c r="N573" s="35">
        <f t="shared" si="242"/>
        <v>0</v>
      </c>
      <c r="O573" s="35">
        <f t="shared" si="242"/>
        <v>0</v>
      </c>
      <c r="P573" s="35">
        <f t="shared" si="242"/>
        <v>0</v>
      </c>
      <c r="Q573" s="35">
        <f t="shared" si="242"/>
        <v>0</v>
      </c>
      <c r="R573" s="35">
        <f t="shared" si="242"/>
        <v>0</v>
      </c>
      <c r="S573" s="35">
        <f t="shared" si="242"/>
        <v>0</v>
      </c>
      <c r="T573" s="35">
        <f t="shared" si="242"/>
        <v>0</v>
      </c>
      <c r="U573" s="35">
        <f t="shared" si="242"/>
        <v>0</v>
      </c>
      <c r="V573" s="35">
        <f t="shared" si="242"/>
        <v>0</v>
      </c>
      <c r="W573" s="35">
        <f t="shared" si="242"/>
        <v>0</v>
      </c>
      <c r="X573" s="35">
        <f t="shared" si="242"/>
        <v>0</v>
      </c>
      <c r="Y573" s="35">
        <f t="shared" si="242"/>
        <v>0</v>
      </c>
      <c r="Z573" s="35">
        <f t="shared" si="242"/>
        <v>0</v>
      </c>
      <c r="AA573" s="35">
        <f t="shared" si="242"/>
        <v>0</v>
      </c>
      <c r="AB573" s="35">
        <f t="shared" si="242"/>
        <v>0</v>
      </c>
      <c r="AC573" s="35">
        <f t="shared" si="242"/>
        <v>0</v>
      </c>
      <c r="AD573" s="35">
        <f t="shared" si="242"/>
        <v>0</v>
      </c>
      <c r="AE573" s="35">
        <f t="shared" si="242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3">+C577+C578+C579+C580+C581</f>
        <v>2.6331041701892604</v>
      </c>
      <c r="D576" s="28">
        <f t="shared" si="243"/>
        <v>2.4379922223551569</v>
      </c>
      <c r="E576" s="28">
        <f t="shared" si="243"/>
        <v>2.2977535285890638</v>
      </c>
      <c r="F576" s="28">
        <f t="shared" si="243"/>
        <v>2.3888681012674686</v>
      </c>
      <c r="G576" s="28">
        <f t="shared" si="243"/>
        <v>2.4914247984960101</v>
      </c>
      <c r="H576" s="28">
        <f t="shared" si="243"/>
        <v>2.74596229127686</v>
      </c>
      <c r="I576" s="28">
        <f t="shared" si="243"/>
        <v>2.9330148479030171</v>
      </c>
      <c r="J576" s="28">
        <f t="shared" si="243"/>
        <v>2.9270543505616429</v>
      </c>
      <c r="K576" s="28">
        <f t="shared" si="243"/>
        <v>2.8617481222461043</v>
      </c>
      <c r="L576" s="28">
        <f t="shared" si="243"/>
        <v>2.8336997887853945</v>
      </c>
      <c r="M576" s="28">
        <f t="shared" si="243"/>
        <v>2.8286472828345728</v>
      </c>
      <c r="N576" s="28">
        <f t="shared" si="243"/>
        <v>3.2591975206543671</v>
      </c>
      <c r="O576" s="28">
        <f t="shared" si="243"/>
        <v>3.117470446823869</v>
      </c>
      <c r="P576" s="28">
        <f t="shared" si="243"/>
        <v>3.4796078665105834</v>
      </c>
      <c r="Q576" s="28">
        <f t="shared" si="243"/>
        <v>4.1769230209487533</v>
      </c>
      <c r="R576" s="28">
        <f t="shared" si="243"/>
        <v>4.4670790532764508</v>
      </c>
      <c r="S576" s="28">
        <f t="shared" si="243"/>
        <v>5.2186989091209384</v>
      </c>
      <c r="T576" s="28">
        <f t="shared" si="243"/>
        <v>5.4389909310231026</v>
      </c>
      <c r="U576" s="28">
        <f t="shared" si="243"/>
        <v>5.477424806819398</v>
      </c>
      <c r="V576" s="28">
        <f t="shared" si="243"/>
        <v>5.5229667201185348</v>
      </c>
      <c r="W576" s="28">
        <f t="shared" si="243"/>
        <v>5.9505083884829633</v>
      </c>
      <c r="X576" s="28">
        <f t="shared" si="243"/>
        <v>6.3266534523478644</v>
      </c>
      <c r="Y576" s="28">
        <f t="shared" si="243"/>
        <v>6.4067369762498627</v>
      </c>
      <c r="Z576" s="28">
        <f t="shared" si="243"/>
        <v>6.756781264470189</v>
      </c>
      <c r="AA576" s="28">
        <f t="shared" si="243"/>
        <v>7.349675164435201</v>
      </c>
      <c r="AB576" s="28">
        <f t="shared" si="243"/>
        <v>8.2186503682775687</v>
      </c>
      <c r="AC576" s="28">
        <f t="shared" si="243"/>
        <v>8.372810437149333</v>
      </c>
      <c r="AD576" s="28">
        <f t="shared" si="243"/>
        <v>8.7093047008884366</v>
      </c>
      <c r="AE576" s="28">
        <f t="shared" si="243"/>
        <v>8.964886406356996</v>
      </c>
    </row>
    <row r="577" spans="1:31" x14ac:dyDescent="0.2">
      <c r="A577" s="9" t="s">
        <v>723</v>
      </c>
      <c r="B577" s="4" t="s">
        <v>724</v>
      </c>
      <c r="C577" s="35">
        <f t="shared" ref="C577:AE577" si="244">+C426</f>
        <v>0.61399736263276217</v>
      </c>
      <c r="D577" s="35">
        <f t="shared" si="244"/>
        <v>0.63116741003219889</v>
      </c>
      <c r="E577" s="35">
        <f t="shared" si="244"/>
        <v>0.67200287644774637</v>
      </c>
      <c r="F577" s="35">
        <f t="shared" si="244"/>
        <v>0.71242716566502351</v>
      </c>
      <c r="G577" s="35">
        <f t="shared" si="244"/>
        <v>0.75035452781162415</v>
      </c>
      <c r="H577" s="35">
        <f t="shared" si="244"/>
        <v>0.78899215215811003</v>
      </c>
      <c r="I577" s="35">
        <f t="shared" si="244"/>
        <v>0.83342859659057</v>
      </c>
      <c r="J577" s="35">
        <f t="shared" si="244"/>
        <v>0.88898040519384591</v>
      </c>
      <c r="K577" s="35">
        <f t="shared" si="244"/>
        <v>0.94584767701860772</v>
      </c>
      <c r="L577" s="35">
        <f t="shared" si="244"/>
        <v>0.99984594464221632</v>
      </c>
      <c r="M577" s="35">
        <f t="shared" si="244"/>
        <v>1.0452387139705399</v>
      </c>
      <c r="N577" s="35">
        <f t="shared" si="244"/>
        <v>1.2927259223250045</v>
      </c>
      <c r="O577" s="35">
        <f t="shared" si="244"/>
        <v>1.5225111248363503</v>
      </c>
      <c r="P577" s="35">
        <f t="shared" si="244"/>
        <v>1.8254114179687377</v>
      </c>
      <c r="Q577" s="35">
        <f t="shared" si="244"/>
        <v>2.1605345582464359</v>
      </c>
      <c r="R577" s="35">
        <f t="shared" si="244"/>
        <v>2.4880933712610731</v>
      </c>
      <c r="S577" s="35">
        <f t="shared" si="244"/>
        <v>2.7671305728996227</v>
      </c>
      <c r="T577" s="35">
        <f t="shared" si="244"/>
        <v>3.0320828874201347</v>
      </c>
      <c r="U577" s="35">
        <f t="shared" si="244"/>
        <v>3.3017636932491325</v>
      </c>
      <c r="V577" s="35">
        <f t="shared" si="244"/>
        <v>3.5779037741440298</v>
      </c>
      <c r="W577" s="35">
        <f t="shared" si="244"/>
        <v>3.8272585401088013</v>
      </c>
      <c r="X577" s="35">
        <f t="shared" si="244"/>
        <v>4.18974957868756</v>
      </c>
      <c r="Y577" s="35">
        <f t="shared" si="244"/>
        <v>4.5102621121891584</v>
      </c>
      <c r="Z577" s="35">
        <f t="shared" si="244"/>
        <v>4.8205768481803792</v>
      </c>
      <c r="AA577" s="35">
        <f t="shared" si="244"/>
        <v>5.1410447706789357</v>
      </c>
      <c r="AB577" s="35">
        <f t="shared" si="244"/>
        <v>5.596104060937094</v>
      </c>
      <c r="AC577" s="35">
        <f t="shared" si="244"/>
        <v>5.9581151015141032</v>
      </c>
      <c r="AD577" s="35">
        <f t="shared" si="244"/>
        <v>6.2777284634614263</v>
      </c>
      <c r="AE577" s="35">
        <f t="shared" si="244"/>
        <v>6.6506203683430138</v>
      </c>
    </row>
    <row r="578" spans="1:31" x14ac:dyDescent="0.2">
      <c r="A578" s="9" t="s">
        <v>728</v>
      </c>
      <c r="B578" s="4" t="s">
        <v>729</v>
      </c>
      <c r="C578" s="35">
        <f t="shared" ref="C578:AE579" si="245">+C430</f>
        <v>0</v>
      </c>
      <c r="D578" s="35">
        <f t="shared" si="245"/>
        <v>0</v>
      </c>
      <c r="E578" s="35">
        <f t="shared" si="245"/>
        <v>0</v>
      </c>
      <c r="F578" s="35">
        <f t="shared" si="245"/>
        <v>0</v>
      </c>
      <c r="G578" s="35">
        <f t="shared" si="245"/>
        <v>0</v>
      </c>
      <c r="H578" s="35">
        <f t="shared" si="245"/>
        <v>0</v>
      </c>
      <c r="I578" s="35">
        <f t="shared" si="245"/>
        <v>0</v>
      </c>
      <c r="J578" s="35">
        <f t="shared" si="245"/>
        <v>0</v>
      </c>
      <c r="K578" s="35">
        <f t="shared" si="245"/>
        <v>0</v>
      </c>
      <c r="L578" s="35">
        <f t="shared" si="245"/>
        <v>0</v>
      </c>
      <c r="M578" s="35">
        <f t="shared" si="245"/>
        <v>0</v>
      </c>
      <c r="N578" s="35">
        <f t="shared" si="245"/>
        <v>0</v>
      </c>
      <c r="O578" s="35">
        <f t="shared" si="245"/>
        <v>0</v>
      </c>
      <c r="P578" s="35">
        <f t="shared" si="245"/>
        <v>0</v>
      </c>
      <c r="Q578" s="35">
        <f t="shared" si="245"/>
        <v>0</v>
      </c>
      <c r="R578" s="35">
        <f t="shared" si="245"/>
        <v>0</v>
      </c>
      <c r="S578" s="35">
        <f t="shared" si="245"/>
        <v>0</v>
      </c>
      <c r="T578" s="35">
        <f t="shared" si="245"/>
        <v>0</v>
      </c>
      <c r="U578" s="35">
        <f t="shared" si="245"/>
        <v>0</v>
      </c>
      <c r="V578" s="35">
        <f t="shared" si="245"/>
        <v>0.21423355999999996</v>
      </c>
      <c r="W578" s="35">
        <f t="shared" si="245"/>
        <v>0.21423356000000005</v>
      </c>
      <c r="X578" s="35">
        <f t="shared" si="245"/>
        <v>0.21423356000000007</v>
      </c>
      <c r="Y578" s="35">
        <f t="shared" si="245"/>
        <v>0.21423355999999996</v>
      </c>
      <c r="Z578" s="35">
        <f t="shared" si="245"/>
        <v>0.21423356000000002</v>
      </c>
      <c r="AA578" s="35">
        <f t="shared" si="245"/>
        <v>0.21423355999999996</v>
      </c>
      <c r="AB578" s="35">
        <f t="shared" si="245"/>
        <v>0.34492176799999996</v>
      </c>
      <c r="AC578" s="35">
        <f t="shared" si="245"/>
        <v>0.29808428400000014</v>
      </c>
      <c r="AD578" s="35">
        <f t="shared" si="245"/>
        <v>0.36341399999999952</v>
      </c>
      <c r="AE578" s="35">
        <f t="shared" si="245"/>
        <v>0.30245407999999996</v>
      </c>
    </row>
    <row r="579" spans="1:31" x14ac:dyDescent="0.2">
      <c r="A579" s="9" t="s">
        <v>730</v>
      </c>
      <c r="B579" s="4" t="s">
        <v>731</v>
      </c>
      <c r="C579" s="35">
        <f t="shared" si="245"/>
        <v>2.9040415628896674E-2</v>
      </c>
      <c r="D579" s="35">
        <f t="shared" si="245"/>
        <v>2.9573006590441993E-2</v>
      </c>
      <c r="E579" s="35">
        <f t="shared" si="245"/>
        <v>2.8810920504099901E-2</v>
      </c>
      <c r="F579" s="35">
        <f t="shared" si="245"/>
        <v>2.9241209711771011E-2</v>
      </c>
      <c r="G579" s="35">
        <f t="shared" si="245"/>
        <v>2.9489438362887102E-2</v>
      </c>
      <c r="H579" s="35">
        <f t="shared" si="245"/>
        <v>3.0201919066585276E-2</v>
      </c>
      <c r="I579" s="35">
        <f t="shared" si="245"/>
        <v>3.0933209365909667E-2</v>
      </c>
      <c r="J579" s="35">
        <f t="shared" si="245"/>
        <v>3.1749184292318482E-2</v>
      </c>
      <c r="K579" s="35">
        <f t="shared" si="245"/>
        <v>3.2163810285011279E-2</v>
      </c>
      <c r="L579" s="35">
        <f t="shared" si="245"/>
        <v>3.1917994090226443E-2</v>
      </c>
      <c r="M579" s="35">
        <f t="shared" si="245"/>
        <v>3.2447708734454045E-2</v>
      </c>
      <c r="N579" s="35">
        <f t="shared" si="245"/>
        <v>3.2758371932954382E-2</v>
      </c>
      <c r="O579" s="35">
        <f t="shared" si="245"/>
        <v>3.9936095749860845E-2</v>
      </c>
      <c r="P579" s="35">
        <f t="shared" si="245"/>
        <v>4.4818354885374626E-2</v>
      </c>
      <c r="Q579" s="35">
        <f t="shared" si="245"/>
        <v>4.5768176597274147E-2</v>
      </c>
      <c r="R579" s="35">
        <f t="shared" si="245"/>
        <v>4.3427138856749627E-2</v>
      </c>
      <c r="S579" s="35">
        <f t="shared" si="245"/>
        <v>4.5018504877149097E-2</v>
      </c>
      <c r="T579" s="35">
        <f t="shared" si="245"/>
        <v>4.5763487854912618E-2</v>
      </c>
      <c r="U579" s="35">
        <f t="shared" si="245"/>
        <v>4.8100931664169032E-2</v>
      </c>
      <c r="V579" s="35">
        <f t="shared" si="245"/>
        <v>4.8506656270075929E-2</v>
      </c>
      <c r="W579" s="35">
        <f t="shared" si="245"/>
        <v>5.0961354528368218E-2</v>
      </c>
      <c r="X579" s="35">
        <f t="shared" si="245"/>
        <v>4.9943279511836358E-2</v>
      </c>
      <c r="Y579" s="35">
        <f t="shared" si="245"/>
        <v>5.1865883488100999E-2</v>
      </c>
      <c r="Z579" s="35">
        <f t="shared" si="245"/>
        <v>5.4431873799494011E-2</v>
      </c>
      <c r="AA579" s="35">
        <f t="shared" si="245"/>
        <v>6.4292219335894171E-2</v>
      </c>
      <c r="AB579" s="35">
        <f t="shared" si="245"/>
        <v>6.1274752469520452E-2</v>
      </c>
      <c r="AC579" s="35">
        <f t="shared" si="245"/>
        <v>6.1852173210801907E-2</v>
      </c>
      <c r="AD579" s="35">
        <f t="shared" si="245"/>
        <v>6.5069887820723468E-2</v>
      </c>
      <c r="AE579" s="35">
        <f t="shared" si="245"/>
        <v>6.4775061974599299E-2</v>
      </c>
    </row>
    <row r="580" spans="1:31" x14ac:dyDescent="0.2">
      <c r="A580" s="9" t="s">
        <v>736</v>
      </c>
      <c r="B580" s="4" t="s">
        <v>737</v>
      </c>
      <c r="C580" s="35">
        <f t="shared" ref="C580:AE580" si="246">+C434</f>
        <v>1.9900663919276014</v>
      </c>
      <c r="D580" s="35">
        <f t="shared" si="246"/>
        <v>1.7772518057325162</v>
      </c>
      <c r="E580" s="35">
        <f t="shared" si="246"/>
        <v>1.5969397316372176</v>
      </c>
      <c r="F580" s="35">
        <f t="shared" si="246"/>
        <v>1.6471997258906743</v>
      </c>
      <c r="G580" s="35">
        <f t="shared" si="246"/>
        <v>1.7115808323214987</v>
      </c>
      <c r="H580" s="35">
        <f t="shared" si="246"/>
        <v>1.9267682200521645</v>
      </c>
      <c r="I580" s="35">
        <f t="shared" si="246"/>
        <v>2.0686530419465372</v>
      </c>
      <c r="J580" s="35">
        <f t="shared" si="246"/>
        <v>2.0063247610754784</v>
      </c>
      <c r="K580" s="35">
        <f t="shared" si="246"/>
        <v>1.8837366349424853</v>
      </c>
      <c r="L580" s="35">
        <f t="shared" si="246"/>
        <v>1.8019358500529516</v>
      </c>
      <c r="M580" s="35">
        <f t="shared" si="246"/>
        <v>1.7509608601295787</v>
      </c>
      <c r="N580" s="35">
        <f t="shared" si="246"/>
        <v>1.9337132263964081</v>
      </c>
      <c r="O580" s="35">
        <f t="shared" si="246"/>
        <v>1.5550232262376578</v>
      </c>
      <c r="P580" s="35">
        <f t="shared" si="246"/>
        <v>1.609378093656471</v>
      </c>
      <c r="Q580" s="35">
        <f t="shared" si="246"/>
        <v>1.9706202861050433</v>
      </c>
      <c r="R580" s="35">
        <f t="shared" si="246"/>
        <v>1.935558543158628</v>
      </c>
      <c r="S580" s="35">
        <f t="shared" si="246"/>
        <v>2.406549831344166</v>
      </c>
      <c r="T580" s="35">
        <f t="shared" si="246"/>
        <v>2.361144555748055</v>
      </c>
      <c r="U580" s="35">
        <f t="shared" si="246"/>
        <v>2.1275601819060967</v>
      </c>
      <c r="V580" s="35">
        <f t="shared" si="246"/>
        <v>1.6823227297044294</v>
      </c>
      <c r="W580" s="35">
        <f t="shared" si="246"/>
        <v>1.8580549338457937</v>
      </c>
      <c r="X580" s="35">
        <f t="shared" si="246"/>
        <v>1.8727270341484674</v>
      </c>
      <c r="Y580" s="35">
        <f t="shared" si="246"/>
        <v>1.6303754205726031</v>
      </c>
      <c r="Z580" s="35">
        <f t="shared" si="246"/>
        <v>1.6675389824903153</v>
      </c>
      <c r="AA580" s="35">
        <f t="shared" si="246"/>
        <v>1.9301046144203702</v>
      </c>
      <c r="AB580" s="35">
        <f t="shared" si="246"/>
        <v>2.2163497868709534</v>
      </c>
      <c r="AC580" s="35">
        <f t="shared" si="246"/>
        <v>2.0547588784244288</v>
      </c>
      <c r="AD580" s="35">
        <f t="shared" si="246"/>
        <v>2.0030923496062867</v>
      </c>
      <c r="AE580" s="35">
        <f t="shared" si="246"/>
        <v>1.947036896039382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7">+C585+C586</f>
        <v>0</v>
      </c>
      <c r="D584" s="21">
        <f t="shared" si="247"/>
        <v>0</v>
      </c>
      <c r="E584" s="21">
        <f t="shared" si="247"/>
        <v>0</v>
      </c>
      <c r="F584" s="21">
        <f t="shared" si="247"/>
        <v>0</v>
      </c>
      <c r="G584" s="21">
        <f t="shared" si="247"/>
        <v>0</v>
      </c>
      <c r="H584" s="21">
        <f t="shared" si="247"/>
        <v>0</v>
      </c>
      <c r="I584" s="21">
        <f t="shared" si="247"/>
        <v>0</v>
      </c>
      <c r="J584" s="21">
        <f t="shared" si="247"/>
        <v>0</v>
      </c>
      <c r="K584" s="21">
        <f t="shared" si="247"/>
        <v>0</v>
      </c>
      <c r="L584" s="21">
        <f t="shared" si="247"/>
        <v>0</v>
      </c>
      <c r="M584" s="21">
        <f t="shared" si="247"/>
        <v>0</v>
      </c>
      <c r="N584" s="21">
        <f t="shared" si="247"/>
        <v>0</v>
      </c>
      <c r="O584" s="21">
        <f t="shared" si="247"/>
        <v>0</v>
      </c>
      <c r="P584" s="21">
        <f t="shared" si="247"/>
        <v>0</v>
      </c>
      <c r="Q584" s="21">
        <f t="shared" si="247"/>
        <v>0</v>
      </c>
      <c r="R584" s="21">
        <f t="shared" si="247"/>
        <v>0</v>
      </c>
      <c r="S584" s="21">
        <f t="shared" si="247"/>
        <v>0</v>
      </c>
      <c r="T584" s="21">
        <f t="shared" si="247"/>
        <v>0</v>
      </c>
      <c r="U584" s="21">
        <f t="shared" si="247"/>
        <v>0</v>
      </c>
      <c r="V584" s="21">
        <f t="shared" si="247"/>
        <v>0</v>
      </c>
      <c r="W584" s="21">
        <f t="shared" si="247"/>
        <v>0</v>
      </c>
      <c r="X584" s="21">
        <f t="shared" si="247"/>
        <v>0</v>
      </c>
      <c r="Y584" s="21">
        <f t="shared" si="247"/>
        <v>0</v>
      </c>
      <c r="Z584" s="21">
        <f t="shared" si="247"/>
        <v>0</v>
      </c>
      <c r="AA584" s="21">
        <f t="shared" si="247"/>
        <v>0</v>
      </c>
      <c r="AB584" s="21">
        <f t="shared" si="247"/>
        <v>0</v>
      </c>
      <c r="AC584" s="21">
        <f t="shared" si="247"/>
        <v>0</v>
      </c>
      <c r="AD584" s="21">
        <f t="shared" si="247"/>
        <v>0</v>
      </c>
      <c r="AE584" s="21">
        <f t="shared" si="247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48">+C441</f>
        <v>0</v>
      </c>
      <c r="D585" s="35">
        <f t="shared" si="248"/>
        <v>0</v>
      </c>
      <c r="E585" s="35">
        <f t="shared" si="248"/>
        <v>0</v>
      </c>
      <c r="F585" s="35">
        <f t="shared" si="248"/>
        <v>0</v>
      </c>
      <c r="G585" s="35">
        <f t="shared" si="248"/>
        <v>0</v>
      </c>
      <c r="H585" s="35">
        <f t="shared" si="248"/>
        <v>0</v>
      </c>
      <c r="I585" s="35">
        <f t="shared" si="248"/>
        <v>0</v>
      </c>
      <c r="J585" s="35">
        <f t="shared" si="248"/>
        <v>0</v>
      </c>
      <c r="K585" s="35">
        <f t="shared" si="248"/>
        <v>0</v>
      </c>
      <c r="L585" s="35">
        <f t="shared" si="248"/>
        <v>0</v>
      </c>
      <c r="M585" s="35">
        <f t="shared" si="248"/>
        <v>0</v>
      </c>
      <c r="N585" s="35">
        <f t="shared" si="248"/>
        <v>0</v>
      </c>
      <c r="O585" s="35">
        <f t="shared" si="248"/>
        <v>0</v>
      </c>
      <c r="P585" s="35">
        <f t="shared" si="248"/>
        <v>0</v>
      </c>
      <c r="Q585" s="35">
        <f t="shared" si="248"/>
        <v>0</v>
      </c>
      <c r="R585" s="35">
        <f t="shared" si="248"/>
        <v>0</v>
      </c>
      <c r="S585" s="35">
        <f t="shared" si="248"/>
        <v>0</v>
      </c>
      <c r="T585" s="35">
        <f t="shared" si="248"/>
        <v>0</v>
      </c>
      <c r="U585" s="35">
        <f t="shared" si="248"/>
        <v>0</v>
      </c>
      <c r="V585" s="35">
        <f t="shared" si="248"/>
        <v>0</v>
      </c>
      <c r="W585" s="35">
        <f t="shared" si="248"/>
        <v>0</v>
      </c>
      <c r="X585" s="35">
        <f t="shared" si="248"/>
        <v>0</v>
      </c>
      <c r="Y585" s="35">
        <f t="shared" si="248"/>
        <v>0</v>
      </c>
      <c r="Z585" s="35">
        <f t="shared" si="248"/>
        <v>0</v>
      </c>
      <c r="AA585" s="35">
        <f t="shared" si="248"/>
        <v>0</v>
      </c>
      <c r="AB585" s="35">
        <f t="shared" si="248"/>
        <v>0</v>
      </c>
      <c r="AC585" s="35">
        <f t="shared" si="248"/>
        <v>0</v>
      </c>
      <c r="AD585" s="35">
        <f t="shared" si="248"/>
        <v>0</v>
      </c>
      <c r="AE585" s="35">
        <f t="shared" si="248"/>
        <v>0</v>
      </c>
    </row>
    <row r="586" spans="1:31" x14ac:dyDescent="0.2">
      <c r="A586" s="9" t="s">
        <v>224</v>
      </c>
      <c r="B586" s="4" t="s">
        <v>225</v>
      </c>
      <c r="C586" s="35">
        <f t="shared" si="248"/>
        <v>0</v>
      </c>
      <c r="D586" s="35">
        <f t="shared" si="248"/>
        <v>0</v>
      </c>
      <c r="E586" s="35">
        <f t="shared" si="248"/>
        <v>0</v>
      </c>
      <c r="F586" s="35">
        <f t="shared" si="248"/>
        <v>0</v>
      </c>
      <c r="G586" s="35">
        <f t="shared" si="248"/>
        <v>0</v>
      </c>
      <c r="H586" s="35">
        <f t="shared" si="248"/>
        <v>0</v>
      </c>
      <c r="I586" s="35">
        <f t="shared" si="248"/>
        <v>0</v>
      </c>
      <c r="J586" s="35">
        <f t="shared" si="248"/>
        <v>0</v>
      </c>
      <c r="K586" s="35">
        <f t="shared" si="248"/>
        <v>0</v>
      </c>
      <c r="L586" s="35">
        <f t="shared" si="248"/>
        <v>0</v>
      </c>
      <c r="M586" s="35">
        <f t="shared" si="248"/>
        <v>0</v>
      </c>
      <c r="N586" s="35">
        <f t="shared" si="248"/>
        <v>0</v>
      </c>
      <c r="O586" s="35">
        <f t="shared" si="248"/>
        <v>0</v>
      </c>
      <c r="P586" s="35">
        <f t="shared" si="248"/>
        <v>0</v>
      </c>
      <c r="Q586" s="35">
        <f t="shared" si="248"/>
        <v>0</v>
      </c>
      <c r="R586" s="35">
        <f t="shared" si="248"/>
        <v>0</v>
      </c>
      <c r="S586" s="35">
        <f t="shared" si="248"/>
        <v>0</v>
      </c>
      <c r="T586" s="35">
        <f t="shared" si="248"/>
        <v>0</v>
      </c>
      <c r="U586" s="35">
        <f t="shared" si="248"/>
        <v>0</v>
      </c>
      <c r="V586" s="35">
        <f t="shared" si="248"/>
        <v>0</v>
      </c>
      <c r="W586" s="35">
        <f t="shared" si="248"/>
        <v>0</v>
      </c>
      <c r="X586" s="35">
        <f t="shared" si="248"/>
        <v>0</v>
      </c>
      <c r="Y586" s="35">
        <f t="shared" si="248"/>
        <v>0</v>
      </c>
      <c r="Z586" s="35">
        <f t="shared" si="248"/>
        <v>0</v>
      </c>
      <c r="AA586" s="35">
        <f t="shared" si="248"/>
        <v>0</v>
      </c>
      <c r="AB586" s="35">
        <f t="shared" si="248"/>
        <v>0</v>
      </c>
      <c r="AC586" s="35">
        <f t="shared" si="248"/>
        <v>0</v>
      </c>
      <c r="AD586" s="35">
        <f t="shared" si="248"/>
        <v>0</v>
      </c>
      <c r="AE586" s="35">
        <f t="shared" si="248"/>
        <v>0</v>
      </c>
    </row>
    <row r="587" spans="1:31" x14ac:dyDescent="0.2">
      <c r="A587" s="9" t="s">
        <v>226</v>
      </c>
      <c r="B587" s="4" t="s">
        <v>141</v>
      </c>
      <c r="C587" s="37">
        <f t="shared" si="248"/>
        <v>0</v>
      </c>
      <c r="D587" s="37">
        <f t="shared" si="248"/>
        <v>0</v>
      </c>
      <c r="E587" s="37">
        <f t="shared" si="248"/>
        <v>0</v>
      </c>
      <c r="F587" s="37">
        <f t="shared" si="248"/>
        <v>0</v>
      </c>
      <c r="G587" s="37">
        <f t="shared" si="248"/>
        <v>0</v>
      </c>
      <c r="H587" s="37">
        <f t="shared" si="248"/>
        <v>0</v>
      </c>
      <c r="I587" s="37">
        <f t="shared" si="248"/>
        <v>0</v>
      </c>
      <c r="J587" s="37">
        <f t="shared" si="248"/>
        <v>0</v>
      </c>
      <c r="K587" s="37">
        <f t="shared" si="248"/>
        <v>0</v>
      </c>
      <c r="L587" s="37">
        <f t="shared" si="248"/>
        <v>0</v>
      </c>
      <c r="M587" s="37">
        <f t="shared" si="248"/>
        <v>0</v>
      </c>
      <c r="N587" s="37">
        <f t="shared" si="248"/>
        <v>0</v>
      </c>
      <c r="O587" s="37">
        <f t="shared" si="248"/>
        <v>0</v>
      </c>
      <c r="P587" s="37">
        <f t="shared" si="248"/>
        <v>0</v>
      </c>
      <c r="Q587" s="37">
        <f t="shared" si="248"/>
        <v>0</v>
      </c>
      <c r="R587" s="37">
        <f t="shared" si="248"/>
        <v>0</v>
      </c>
      <c r="S587" s="37">
        <f t="shared" si="248"/>
        <v>0</v>
      </c>
      <c r="T587" s="37">
        <f t="shared" si="248"/>
        <v>0</v>
      </c>
      <c r="U587" s="37">
        <f t="shared" si="248"/>
        <v>0</v>
      </c>
      <c r="V587" s="37">
        <f t="shared" si="248"/>
        <v>0</v>
      </c>
      <c r="W587" s="37">
        <f t="shared" si="248"/>
        <v>0</v>
      </c>
      <c r="X587" s="37">
        <f t="shared" si="248"/>
        <v>0</v>
      </c>
      <c r="Y587" s="37">
        <f t="shared" si="248"/>
        <v>0</v>
      </c>
      <c r="Z587" s="37">
        <f t="shared" si="248"/>
        <v>0</v>
      </c>
      <c r="AA587" s="37">
        <f t="shared" si="248"/>
        <v>0</v>
      </c>
      <c r="AB587" s="37">
        <f t="shared" si="248"/>
        <v>0</v>
      </c>
      <c r="AC587" s="37">
        <f t="shared" si="248"/>
        <v>0</v>
      </c>
      <c r="AD587" s="37">
        <f t="shared" si="248"/>
        <v>0</v>
      </c>
      <c r="AE587" s="37">
        <f t="shared" si="248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49">+C599-C4</f>
        <v>0</v>
      </c>
      <c r="D597" s="72">
        <f t="shared" si="249"/>
        <v>0</v>
      </c>
      <c r="E597" s="72">
        <f t="shared" si="249"/>
        <v>0</v>
      </c>
      <c r="F597" s="72">
        <f t="shared" si="249"/>
        <v>0</v>
      </c>
      <c r="G597" s="72">
        <f t="shared" si="249"/>
        <v>0</v>
      </c>
      <c r="H597" s="72">
        <f t="shared" si="249"/>
        <v>0</v>
      </c>
      <c r="I597" s="72">
        <f t="shared" si="249"/>
        <v>0</v>
      </c>
      <c r="J597" s="72">
        <f t="shared" si="249"/>
        <v>0</v>
      </c>
      <c r="K597" s="72">
        <f t="shared" si="249"/>
        <v>0</v>
      </c>
      <c r="L597" s="72">
        <f t="shared" si="249"/>
        <v>0</v>
      </c>
      <c r="M597" s="72">
        <f t="shared" si="249"/>
        <v>0</v>
      </c>
      <c r="N597" s="72">
        <f t="shared" si="249"/>
        <v>0</v>
      </c>
      <c r="O597" s="72">
        <f t="shared" si="249"/>
        <v>0</v>
      </c>
      <c r="P597" s="72">
        <f t="shared" si="249"/>
        <v>0</v>
      </c>
      <c r="Q597" s="72">
        <f t="shared" si="249"/>
        <v>0</v>
      </c>
      <c r="R597" s="72">
        <f t="shared" si="249"/>
        <v>0</v>
      </c>
      <c r="S597" s="72">
        <f t="shared" si="249"/>
        <v>0</v>
      </c>
      <c r="T597" s="72">
        <f t="shared" si="249"/>
        <v>0</v>
      </c>
      <c r="U597" s="72">
        <f t="shared" si="249"/>
        <v>0</v>
      </c>
      <c r="V597" s="72">
        <f t="shared" si="249"/>
        <v>0</v>
      </c>
      <c r="W597" s="72">
        <f t="shared" si="249"/>
        <v>0</v>
      </c>
      <c r="X597" s="72">
        <f t="shared" si="249"/>
        <v>0</v>
      </c>
      <c r="Y597" s="72">
        <f t="shared" si="249"/>
        <v>0</v>
      </c>
      <c r="Z597" s="72">
        <f t="shared" si="249"/>
        <v>0</v>
      </c>
      <c r="AA597" s="72">
        <f t="shared" si="249"/>
        <v>0</v>
      </c>
      <c r="AB597" s="72">
        <f t="shared" si="249"/>
        <v>0</v>
      </c>
      <c r="AC597" s="72">
        <f t="shared" si="249"/>
        <v>0</v>
      </c>
      <c r="AD597" s="72">
        <f t="shared" si="249"/>
        <v>0</v>
      </c>
      <c r="AE597" s="72">
        <f t="shared" si="249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0">+C600+C604+C613+C624+C633</f>
        <v>36.923023714296775</v>
      </c>
      <c r="D599" s="28">
        <f t="shared" si="250"/>
        <v>37.723635684120339</v>
      </c>
      <c r="E599" s="28">
        <f t="shared" si="250"/>
        <v>38.056949996590689</v>
      </c>
      <c r="F599" s="28">
        <f t="shared" si="250"/>
        <v>39.390415219054177</v>
      </c>
      <c r="G599" s="28">
        <f t="shared" si="250"/>
        <v>40.795658895557906</v>
      </c>
      <c r="H599" s="28">
        <f t="shared" si="250"/>
        <v>41.440222619889624</v>
      </c>
      <c r="I599" s="28">
        <f t="shared" si="250"/>
        <v>42.564915326480047</v>
      </c>
      <c r="J599" s="28">
        <f t="shared" si="250"/>
        <v>44.374594262934458</v>
      </c>
      <c r="K599" s="28">
        <f t="shared" si="250"/>
        <v>44.963436715153875</v>
      </c>
      <c r="L599" s="28">
        <f t="shared" si="250"/>
        <v>45.054241513595407</v>
      </c>
      <c r="M599" s="28">
        <f t="shared" si="250"/>
        <v>44.796712003171379</v>
      </c>
      <c r="N599" s="28">
        <f t="shared" si="250"/>
        <v>45.584596197738634</v>
      </c>
      <c r="O599" s="28">
        <f t="shared" si="250"/>
        <v>46.323550114183888</v>
      </c>
      <c r="P599" s="28">
        <f t="shared" si="250"/>
        <v>45.911855718465858</v>
      </c>
      <c r="Q599" s="28">
        <f t="shared" si="250"/>
        <v>47.346309353176544</v>
      </c>
      <c r="R599" s="28">
        <f t="shared" si="250"/>
        <v>47.858984271890286</v>
      </c>
      <c r="S599" s="28">
        <f t="shared" si="250"/>
        <v>49.252399451388357</v>
      </c>
      <c r="T599" s="28">
        <f t="shared" si="250"/>
        <v>49.526730213807042</v>
      </c>
      <c r="U599" s="28">
        <f t="shared" si="250"/>
        <v>48.56248496780961</v>
      </c>
      <c r="V599" s="28">
        <f t="shared" si="250"/>
        <v>47.101070090797236</v>
      </c>
      <c r="W599" s="28">
        <f t="shared" si="250"/>
        <v>46.120626584177884</v>
      </c>
      <c r="X599" s="28">
        <f t="shared" si="250"/>
        <v>45.62004381586793</v>
      </c>
      <c r="Y599" s="28">
        <f t="shared" si="250"/>
        <v>47.046994918820488</v>
      </c>
      <c r="Z599" s="28">
        <f t="shared" si="250"/>
        <v>48.588397313673106</v>
      </c>
      <c r="AA599" s="28">
        <f t="shared" si="250"/>
        <v>47.678787833929945</v>
      </c>
      <c r="AB599" s="28">
        <f t="shared" si="250"/>
        <v>46.99872920741285</v>
      </c>
      <c r="AC599" s="28">
        <f t="shared" si="250"/>
        <v>49.779413476600794</v>
      </c>
      <c r="AD599" s="28">
        <f t="shared" si="250"/>
        <v>52.487582908131394</v>
      </c>
      <c r="AE599" s="28">
        <f t="shared" si="250"/>
        <v>55.282105556360094</v>
      </c>
    </row>
    <row r="600" spans="1:31" x14ac:dyDescent="0.2">
      <c r="A600" s="6" t="s">
        <v>19</v>
      </c>
      <c r="B600" s="7" t="s">
        <v>20</v>
      </c>
      <c r="C600" s="28">
        <f t="shared" ref="C600:AE600" si="251">+C601+C602+C603</f>
        <v>1.301346496751643</v>
      </c>
      <c r="D600" s="28">
        <f t="shared" si="251"/>
        <v>1.3298335381810473</v>
      </c>
      <c r="E600" s="28">
        <f t="shared" si="251"/>
        <v>1.3710111422543494</v>
      </c>
      <c r="F600" s="28">
        <f t="shared" si="251"/>
        <v>1.4055476117094727</v>
      </c>
      <c r="G600" s="28">
        <f t="shared" si="251"/>
        <v>1.4516111524966657</v>
      </c>
      <c r="H600" s="28">
        <f t="shared" si="251"/>
        <v>1.4235439158386793</v>
      </c>
      <c r="I600" s="28">
        <f t="shared" si="251"/>
        <v>1.6004055578522323</v>
      </c>
      <c r="J600" s="28">
        <f t="shared" si="251"/>
        <v>1.5184845166584764</v>
      </c>
      <c r="K600" s="28">
        <f t="shared" si="251"/>
        <v>1.6031685934865219</v>
      </c>
      <c r="L600" s="28">
        <f t="shared" si="251"/>
        <v>1.6528244299336559</v>
      </c>
      <c r="M600" s="28">
        <f t="shared" si="251"/>
        <v>1.7129691921746399</v>
      </c>
      <c r="N600" s="28">
        <f t="shared" si="251"/>
        <v>1.794503467682383</v>
      </c>
      <c r="O600" s="28">
        <f t="shared" si="251"/>
        <v>1.7828090599300306</v>
      </c>
      <c r="P600" s="28">
        <f t="shared" si="251"/>
        <v>1.6464638345838587</v>
      </c>
      <c r="Q600" s="28">
        <f t="shared" si="251"/>
        <v>1.7936483997817103</v>
      </c>
      <c r="R600" s="28">
        <f t="shared" si="251"/>
        <v>1.8006187875151933</v>
      </c>
      <c r="S600" s="28">
        <f t="shared" si="251"/>
        <v>1.820735347773466</v>
      </c>
      <c r="T600" s="28">
        <f t="shared" si="251"/>
        <v>1.7838445724808301</v>
      </c>
      <c r="U600" s="28">
        <f t="shared" si="251"/>
        <v>1.8251028010331802</v>
      </c>
      <c r="V600" s="28">
        <f t="shared" si="251"/>
        <v>1.8398463025403053</v>
      </c>
      <c r="W600" s="28">
        <f t="shared" si="251"/>
        <v>1.794565134342559</v>
      </c>
      <c r="X600" s="28">
        <f t="shared" si="251"/>
        <v>1.9691633492419711</v>
      </c>
      <c r="Y600" s="28">
        <f t="shared" si="251"/>
        <v>2.1044788811550341</v>
      </c>
      <c r="Z600" s="28">
        <f t="shared" si="251"/>
        <v>2.1645451010764805</v>
      </c>
      <c r="AA600" s="28">
        <f t="shared" si="251"/>
        <v>2.1698428341994989</v>
      </c>
      <c r="AB600" s="28">
        <f t="shared" si="251"/>
        <v>2.201140868644782</v>
      </c>
      <c r="AC600" s="28">
        <f t="shared" si="251"/>
        <v>2.2119204885008412</v>
      </c>
      <c r="AD600" s="28">
        <f t="shared" si="251"/>
        <v>2.2056858828373089</v>
      </c>
      <c r="AE600" s="28">
        <f t="shared" si="251"/>
        <v>2.0893031483600768</v>
      </c>
    </row>
    <row r="601" spans="1:31" x14ac:dyDescent="0.2">
      <c r="A601" s="8" t="s">
        <v>23</v>
      </c>
      <c r="B601" s="4" t="s">
        <v>24</v>
      </c>
      <c r="C601" s="37">
        <f t="shared" ref="C601:AE601" si="252">+C457</f>
        <v>1.301346496751643</v>
      </c>
      <c r="D601" s="37">
        <f t="shared" si="252"/>
        <v>1.3298335381810473</v>
      </c>
      <c r="E601" s="37">
        <f t="shared" si="252"/>
        <v>1.3710111422543494</v>
      </c>
      <c r="F601" s="37">
        <f t="shared" si="252"/>
        <v>1.4055476117094727</v>
      </c>
      <c r="G601" s="37">
        <f t="shared" si="252"/>
        <v>1.4516111524966657</v>
      </c>
      <c r="H601" s="37">
        <f t="shared" si="252"/>
        <v>1.4235439158386793</v>
      </c>
      <c r="I601" s="37">
        <f t="shared" si="252"/>
        <v>1.6004055578522323</v>
      </c>
      <c r="J601" s="37">
        <f t="shared" si="252"/>
        <v>1.5184845166584764</v>
      </c>
      <c r="K601" s="37">
        <f t="shared" si="252"/>
        <v>1.6031685934865219</v>
      </c>
      <c r="L601" s="37">
        <f t="shared" si="252"/>
        <v>1.6528244299336559</v>
      </c>
      <c r="M601" s="37">
        <f t="shared" si="252"/>
        <v>1.7129691921746399</v>
      </c>
      <c r="N601" s="37">
        <f t="shared" si="252"/>
        <v>1.794503467682383</v>
      </c>
      <c r="O601" s="37">
        <f t="shared" si="252"/>
        <v>1.7828090599300306</v>
      </c>
      <c r="P601" s="37">
        <f t="shared" si="252"/>
        <v>1.6464638345838587</v>
      </c>
      <c r="Q601" s="37">
        <f t="shared" si="252"/>
        <v>1.7936483997817103</v>
      </c>
      <c r="R601" s="37">
        <f t="shared" si="252"/>
        <v>1.8006187875151933</v>
      </c>
      <c r="S601" s="37">
        <f t="shared" si="252"/>
        <v>1.820735347773466</v>
      </c>
      <c r="T601" s="37">
        <f t="shared" si="252"/>
        <v>1.7838445724808301</v>
      </c>
      <c r="U601" s="37">
        <f t="shared" si="252"/>
        <v>1.8251028010331802</v>
      </c>
      <c r="V601" s="37">
        <f t="shared" si="252"/>
        <v>1.8398463025403053</v>
      </c>
      <c r="W601" s="37">
        <f t="shared" si="252"/>
        <v>1.794565134342559</v>
      </c>
      <c r="X601" s="37">
        <f t="shared" si="252"/>
        <v>1.9691633492419711</v>
      </c>
      <c r="Y601" s="37">
        <f t="shared" si="252"/>
        <v>2.1044788811550341</v>
      </c>
      <c r="Z601" s="37">
        <f t="shared" si="252"/>
        <v>2.1645451010764805</v>
      </c>
      <c r="AA601" s="37">
        <f t="shared" si="252"/>
        <v>2.1698428341994989</v>
      </c>
      <c r="AB601" s="37">
        <f t="shared" si="252"/>
        <v>2.201140868644782</v>
      </c>
      <c r="AC601" s="37">
        <f t="shared" si="252"/>
        <v>2.2119204885008412</v>
      </c>
      <c r="AD601" s="37">
        <f t="shared" si="252"/>
        <v>2.2056858828373089</v>
      </c>
      <c r="AE601" s="37">
        <f t="shared" si="252"/>
        <v>2.0893031483600768</v>
      </c>
    </row>
    <row r="602" spans="1:31" x14ac:dyDescent="0.2">
      <c r="A602" s="9" t="s">
        <v>142</v>
      </c>
      <c r="B602" s="4" t="s">
        <v>143</v>
      </c>
      <c r="C602" s="37">
        <f t="shared" ref="C602:AE602" si="253">+C463</f>
        <v>0</v>
      </c>
      <c r="D602" s="37">
        <f t="shared" si="253"/>
        <v>0</v>
      </c>
      <c r="E602" s="37">
        <f t="shared" si="253"/>
        <v>0</v>
      </c>
      <c r="F602" s="37">
        <f t="shared" si="253"/>
        <v>0</v>
      </c>
      <c r="G602" s="37">
        <f t="shared" si="253"/>
        <v>0</v>
      </c>
      <c r="H602" s="37">
        <f t="shared" si="253"/>
        <v>0</v>
      </c>
      <c r="I602" s="37">
        <f t="shared" si="253"/>
        <v>0</v>
      </c>
      <c r="J602" s="37">
        <f t="shared" si="253"/>
        <v>0</v>
      </c>
      <c r="K602" s="37">
        <f t="shared" si="253"/>
        <v>0</v>
      </c>
      <c r="L602" s="37">
        <f t="shared" si="253"/>
        <v>0</v>
      </c>
      <c r="M602" s="37">
        <f t="shared" si="253"/>
        <v>0</v>
      </c>
      <c r="N602" s="37">
        <f t="shared" si="253"/>
        <v>0</v>
      </c>
      <c r="O602" s="37">
        <f t="shared" si="253"/>
        <v>0</v>
      </c>
      <c r="P602" s="37">
        <f t="shared" si="253"/>
        <v>0</v>
      </c>
      <c r="Q602" s="37">
        <f t="shared" si="253"/>
        <v>0</v>
      </c>
      <c r="R602" s="37">
        <f t="shared" si="253"/>
        <v>0</v>
      </c>
      <c r="S602" s="37">
        <f t="shared" si="253"/>
        <v>0</v>
      </c>
      <c r="T602" s="37">
        <f t="shared" si="253"/>
        <v>0</v>
      </c>
      <c r="U602" s="37">
        <f t="shared" si="253"/>
        <v>0</v>
      </c>
      <c r="V602" s="37">
        <f t="shared" si="253"/>
        <v>0</v>
      </c>
      <c r="W602" s="37">
        <f t="shared" si="253"/>
        <v>0</v>
      </c>
      <c r="X602" s="37">
        <f t="shared" si="253"/>
        <v>0</v>
      </c>
      <c r="Y602" s="37">
        <f t="shared" si="253"/>
        <v>0</v>
      </c>
      <c r="Z602" s="37">
        <f t="shared" si="253"/>
        <v>0</v>
      </c>
      <c r="AA602" s="37">
        <f t="shared" si="253"/>
        <v>0</v>
      </c>
      <c r="AB602" s="37">
        <f t="shared" si="253"/>
        <v>0</v>
      </c>
      <c r="AC602" s="37">
        <f t="shared" si="253"/>
        <v>0</v>
      </c>
      <c r="AD602" s="37">
        <f t="shared" si="253"/>
        <v>0</v>
      </c>
      <c r="AE602" s="37">
        <f t="shared" si="253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4">+C605+C606+C607+C608+C609+C611+C612</f>
        <v>0</v>
      </c>
      <c r="D604" s="28">
        <f t="shared" si="254"/>
        <v>0</v>
      </c>
      <c r="E604" s="28">
        <f t="shared" si="254"/>
        <v>0</v>
      </c>
      <c r="F604" s="28">
        <f t="shared" si="254"/>
        <v>0</v>
      </c>
      <c r="G604" s="28">
        <f t="shared" si="254"/>
        <v>0</v>
      </c>
      <c r="H604" s="28">
        <f t="shared" si="254"/>
        <v>0</v>
      </c>
      <c r="I604" s="28">
        <f t="shared" si="254"/>
        <v>0</v>
      </c>
      <c r="J604" s="28">
        <f t="shared" si="254"/>
        <v>0</v>
      </c>
      <c r="K604" s="28">
        <f t="shared" si="254"/>
        <v>0</v>
      </c>
      <c r="L604" s="28">
        <f t="shared" si="254"/>
        <v>0</v>
      </c>
      <c r="M604" s="28">
        <f t="shared" si="254"/>
        <v>0</v>
      </c>
      <c r="N604" s="28">
        <f t="shared" si="254"/>
        <v>0</v>
      </c>
      <c r="O604" s="28">
        <f t="shared" si="254"/>
        <v>0</v>
      </c>
      <c r="P604" s="28">
        <f t="shared" si="254"/>
        <v>0</v>
      </c>
      <c r="Q604" s="28">
        <f t="shared" si="254"/>
        <v>0</v>
      </c>
      <c r="R604" s="28">
        <f t="shared" si="254"/>
        <v>0</v>
      </c>
      <c r="S604" s="28">
        <f t="shared" si="254"/>
        <v>0</v>
      </c>
      <c r="T604" s="28">
        <f t="shared" si="254"/>
        <v>0</v>
      </c>
      <c r="U604" s="28">
        <f t="shared" si="254"/>
        <v>0</v>
      </c>
      <c r="V604" s="28">
        <f t="shared" si="254"/>
        <v>0</v>
      </c>
      <c r="W604" s="28">
        <f t="shared" si="254"/>
        <v>0</v>
      </c>
      <c r="X604" s="28">
        <f t="shared" si="254"/>
        <v>0</v>
      </c>
      <c r="Y604" s="28">
        <f t="shared" si="254"/>
        <v>0</v>
      </c>
      <c r="Z604" s="28">
        <f t="shared" si="254"/>
        <v>0</v>
      </c>
      <c r="AA604" s="28">
        <f t="shared" si="254"/>
        <v>0</v>
      </c>
      <c r="AB604" s="28">
        <f t="shared" si="254"/>
        <v>0</v>
      </c>
      <c r="AC604" s="28">
        <f t="shared" si="254"/>
        <v>0</v>
      </c>
      <c r="AD604" s="28">
        <f t="shared" si="254"/>
        <v>0</v>
      </c>
      <c r="AE604" s="28">
        <f t="shared" si="254"/>
        <v>0</v>
      </c>
    </row>
    <row r="605" spans="1:31" x14ac:dyDescent="0.2">
      <c r="A605" s="9" t="s">
        <v>250</v>
      </c>
      <c r="B605" s="4" t="s">
        <v>251</v>
      </c>
      <c r="C605" s="37">
        <f t="shared" ref="C605:AE605" si="255">+C472</f>
        <v>0</v>
      </c>
      <c r="D605" s="37">
        <f t="shared" si="255"/>
        <v>0</v>
      </c>
      <c r="E605" s="37">
        <f t="shared" si="255"/>
        <v>0</v>
      </c>
      <c r="F605" s="37">
        <f t="shared" si="255"/>
        <v>0</v>
      </c>
      <c r="G605" s="37">
        <f t="shared" si="255"/>
        <v>0</v>
      </c>
      <c r="H605" s="37">
        <f t="shared" si="255"/>
        <v>0</v>
      </c>
      <c r="I605" s="37">
        <f t="shared" si="255"/>
        <v>0</v>
      </c>
      <c r="J605" s="37">
        <f t="shared" si="255"/>
        <v>0</v>
      </c>
      <c r="K605" s="37">
        <f t="shared" si="255"/>
        <v>0</v>
      </c>
      <c r="L605" s="37">
        <f t="shared" si="255"/>
        <v>0</v>
      </c>
      <c r="M605" s="37">
        <f t="shared" si="255"/>
        <v>0</v>
      </c>
      <c r="N605" s="37">
        <f t="shared" si="255"/>
        <v>0</v>
      </c>
      <c r="O605" s="37">
        <f t="shared" si="255"/>
        <v>0</v>
      </c>
      <c r="P605" s="37">
        <f t="shared" si="255"/>
        <v>0</v>
      </c>
      <c r="Q605" s="37">
        <f t="shared" si="255"/>
        <v>0</v>
      </c>
      <c r="R605" s="37">
        <f t="shared" si="255"/>
        <v>0</v>
      </c>
      <c r="S605" s="37">
        <f t="shared" si="255"/>
        <v>0</v>
      </c>
      <c r="T605" s="37">
        <f t="shared" si="255"/>
        <v>0</v>
      </c>
      <c r="U605" s="37">
        <f t="shared" si="255"/>
        <v>0</v>
      </c>
      <c r="V605" s="37">
        <f t="shared" si="255"/>
        <v>0</v>
      </c>
      <c r="W605" s="37">
        <f t="shared" si="255"/>
        <v>0</v>
      </c>
      <c r="X605" s="37">
        <f t="shared" si="255"/>
        <v>0</v>
      </c>
      <c r="Y605" s="37">
        <f t="shared" si="255"/>
        <v>0</v>
      </c>
      <c r="Z605" s="37">
        <f t="shared" si="255"/>
        <v>0</v>
      </c>
      <c r="AA605" s="37">
        <f t="shared" si="255"/>
        <v>0</v>
      </c>
      <c r="AB605" s="37">
        <f t="shared" si="255"/>
        <v>0</v>
      </c>
      <c r="AC605" s="37">
        <f t="shared" si="255"/>
        <v>0</v>
      </c>
      <c r="AD605" s="37">
        <f t="shared" si="255"/>
        <v>0</v>
      </c>
      <c r="AE605" s="37">
        <f t="shared" si="255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6">+C478</f>
        <v>0</v>
      </c>
      <c r="D606" s="37">
        <f t="shared" si="256"/>
        <v>0</v>
      </c>
      <c r="E606" s="37">
        <f t="shared" si="256"/>
        <v>0</v>
      </c>
      <c r="F606" s="37">
        <f t="shared" si="256"/>
        <v>0</v>
      </c>
      <c r="G606" s="37">
        <f t="shared" si="256"/>
        <v>0</v>
      </c>
      <c r="H606" s="37">
        <f t="shared" si="256"/>
        <v>0</v>
      </c>
      <c r="I606" s="37">
        <f t="shared" si="256"/>
        <v>0</v>
      </c>
      <c r="J606" s="37">
        <f t="shared" si="256"/>
        <v>0</v>
      </c>
      <c r="K606" s="37">
        <f t="shared" si="256"/>
        <v>0</v>
      </c>
      <c r="L606" s="37">
        <f t="shared" si="256"/>
        <v>0</v>
      </c>
      <c r="M606" s="37">
        <f t="shared" si="256"/>
        <v>0</v>
      </c>
      <c r="N606" s="37">
        <f t="shared" si="256"/>
        <v>0</v>
      </c>
      <c r="O606" s="37">
        <f t="shared" si="256"/>
        <v>0</v>
      </c>
      <c r="P606" s="37">
        <f t="shared" si="256"/>
        <v>0</v>
      </c>
      <c r="Q606" s="37">
        <f t="shared" si="256"/>
        <v>0</v>
      </c>
      <c r="R606" s="37">
        <f t="shared" si="256"/>
        <v>0</v>
      </c>
      <c r="S606" s="37">
        <f t="shared" si="256"/>
        <v>0</v>
      </c>
      <c r="T606" s="37">
        <f t="shared" si="256"/>
        <v>0</v>
      </c>
      <c r="U606" s="37">
        <f t="shared" si="256"/>
        <v>0</v>
      </c>
      <c r="V606" s="37">
        <f t="shared" si="256"/>
        <v>0</v>
      </c>
      <c r="W606" s="37">
        <f t="shared" si="256"/>
        <v>0</v>
      </c>
      <c r="X606" s="37">
        <f t="shared" si="256"/>
        <v>0</v>
      </c>
      <c r="Y606" s="37">
        <f t="shared" si="256"/>
        <v>0</v>
      </c>
      <c r="Z606" s="37">
        <f t="shared" si="256"/>
        <v>0</v>
      </c>
      <c r="AA606" s="37">
        <f t="shared" si="256"/>
        <v>0</v>
      </c>
      <c r="AB606" s="37">
        <f t="shared" si="256"/>
        <v>0</v>
      </c>
      <c r="AC606" s="37">
        <f t="shared" si="256"/>
        <v>0</v>
      </c>
      <c r="AD606" s="37">
        <f t="shared" si="256"/>
        <v>0</v>
      </c>
      <c r="AE606" s="37">
        <f t="shared" si="25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257">+C489</f>
        <v>0</v>
      </c>
      <c r="D607" s="37">
        <f t="shared" si="257"/>
        <v>0</v>
      </c>
      <c r="E607" s="37">
        <f t="shared" si="257"/>
        <v>0</v>
      </c>
      <c r="F607" s="37">
        <f t="shared" si="257"/>
        <v>0</v>
      </c>
      <c r="G607" s="37">
        <f t="shared" si="257"/>
        <v>0</v>
      </c>
      <c r="H607" s="37">
        <f t="shared" si="257"/>
        <v>0</v>
      </c>
      <c r="I607" s="37">
        <f t="shared" si="257"/>
        <v>0</v>
      </c>
      <c r="J607" s="37">
        <f t="shared" si="257"/>
        <v>0</v>
      </c>
      <c r="K607" s="37">
        <f t="shared" si="257"/>
        <v>0</v>
      </c>
      <c r="L607" s="37">
        <f t="shared" si="257"/>
        <v>0</v>
      </c>
      <c r="M607" s="37">
        <f t="shared" si="257"/>
        <v>0</v>
      </c>
      <c r="N607" s="37">
        <f t="shared" si="257"/>
        <v>0</v>
      </c>
      <c r="O607" s="37">
        <f t="shared" si="257"/>
        <v>0</v>
      </c>
      <c r="P607" s="37">
        <f t="shared" si="257"/>
        <v>0</v>
      </c>
      <c r="Q607" s="37">
        <f t="shared" si="257"/>
        <v>0</v>
      </c>
      <c r="R607" s="37">
        <f t="shared" si="257"/>
        <v>0</v>
      </c>
      <c r="S607" s="37">
        <f t="shared" si="257"/>
        <v>0</v>
      </c>
      <c r="T607" s="37">
        <f t="shared" si="257"/>
        <v>0</v>
      </c>
      <c r="U607" s="37">
        <f t="shared" si="257"/>
        <v>0</v>
      </c>
      <c r="V607" s="37">
        <f t="shared" si="257"/>
        <v>0</v>
      </c>
      <c r="W607" s="37">
        <f t="shared" si="257"/>
        <v>0</v>
      </c>
      <c r="X607" s="37">
        <f t="shared" si="257"/>
        <v>0</v>
      </c>
      <c r="Y607" s="37">
        <f t="shared" si="257"/>
        <v>0</v>
      </c>
      <c r="Z607" s="37">
        <f t="shared" si="257"/>
        <v>0</v>
      </c>
      <c r="AA607" s="37">
        <f t="shared" si="257"/>
        <v>0</v>
      </c>
      <c r="AB607" s="37">
        <f t="shared" si="257"/>
        <v>0</v>
      </c>
      <c r="AC607" s="37">
        <f t="shared" si="257"/>
        <v>0</v>
      </c>
      <c r="AD607" s="37">
        <f t="shared" si="257"/>
        <v>0</v>
      </c>
      <c r="AE607" s="37">
        <f t="shared" si="257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58">+C497</f>
        <v>0</v>
      </c>
      <c r="D608" s="37">
        <f t="shared" si="258"/>
        <v>0</v>
      </c>
      <c r="E608" s="37">
        <f t="shared" si="258"/>
        <v>0</v>
      </c>
      <c r="F608" s="37">
        <f t="shared" si="258"/>
        <v>0</v>
      </c>
      <c r="G608" s="37">
        <f t="shared" si="258"/>
        <v>0</v>
      </c>
      <c r="H608" s="37">
        <f t="shared" si="258"/>
        <v>0</v>
      </c>
      <c r="I608" s="37">
        <f t="shared" si="258"/>
        <v>0</v>
      </c>
      <c r="J608" s="37">
        <f t="shared" si="258"/>
        <v>0</v>
      </c>
      <c r="K608" s="37">
        <f t="shared" si="258"/>
        <v>0</v>
      </c>
      <c r="L608" s="37">
        <f t="shared" si="258"/>
        <v>0</v>
      </c>
      <c r="M608" s="37">
        <f t="shared" si="258"/>
        <v>0</v>
      </c>
      <c r="N608" s="37">
        <f t="shared" si="258"/>
        <v>0</v>
      </c>
      <c r="O608" s="37">
        <f t="shared" si="258"/>
        <v>0</v>
      </c>
      <c r="P608" s="37">
        <f t="shared" si="258"/>
        <v>0</v>
      </c>
      <c r="Q608" s="37">
        <f t="shared" si="258"/>
        <v>0</v>
      </c>
      <c r="R608" s="37">
        <f t="shared" si="258"/>
        <v>0</v>
      </c>
      <c r="S608" s="37">
        <f t="shared" si="258"/>
        <v>0</v>
      </c>
      <c r="T608" s="37">
        <f t="shared" si="258"/>
        <v>0</v>
      </c>
      <c r="U608" s="37">
        <f t="shared" si="258"/>
        <v>0</v>
      </c>
      <c r="V608" s="37">
        <f t="shared" si="258"/>
        <v>0</v>
      </c>
      <c r="W608" s="37">
        <f t="shared" si="258"/>
        <v>0</v>
      </c>
      <c r="X608" s="37">
        <f t="shared" si="258"/>
        <v>0</v>
      </c>
      <c r="Y608" s="37">
        <f t="shared" si="258"/>
        <v>0</v>
      </c>
      <c r="Z608" s="37">
        <f t="shared" si="258"/>
        <v>0</v>
      </c>
      <c r="AA608" s="37">
        <f t="shared" si="258"/>
        <v>0</v>
      </c>
      <c r="AB608" s="37">
        <f t="shared" si="258"/>
        <v>0</v>
      </c>
      <c r="AC608" s="37">
        <f t="shared" si="258"/>
        <v>0</v>
      </c>
      <c r="AD608" s="37">
        <f t="shared" si="258"/>
        <v>0</v>
      </c>
      <c r="AE608" s="37">
        <f t="shared" si="258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59">+C502</f>
        <v>0</v>
      </c>
      <c r="D609" s="37">
        <f t="shared" si="259"/>
        <v>0</v>
      </c>
      <c r="E609" s="37">
        <f t="shared" si="259"/>
        <v>0</v>
      </c>
      <c r="F609" s="37">
        <f t="shared" si="259"/>
        <v>0</v>
      </c>
      <c r="G609" s="37">
        <f t="shared" si="259"/>
        <v>0</v>
      </c>
      <c r="H609" s="37">
        <f t="shared" si="259"/>
        <v>0</v>
      </c>
      <c r="I609" s="37">
        <f t="shared" si="259"/>
        <v>0</v>
      </c>
      <c r="J609" s="37">
        <f t="shared" si="259"/>
        <v>0</v>
      </c>
      <c r="K609" s="37">
        <f t="shared" si="259"/>
        <v>0</v>
      </c>
      <c r="L609" s="37">
        <f t="shared" si="259"/>
        <v>0</v>
      </c>
      <c r="M609" s="37">
        <f t="shared" si="259"/>
        <v>0</v>
      </c>
      <c r="N609" s="37">
        <f t="shared" si="259"/>
        <v>0</v>
      </c>
      <c r="O609" s="37">
        <f t="shared" si="259"/>
        <v>0</v>
      </c>
      <c r="P609" s="37">
        <f t="shared" si="259"/>
        <v>0</v>
      </c>
      <c r="Q609" s="37">
        <f t="shared" si="259"/>
        <v>0</v>
      </c>
      <c r="R609" s="37">
        <f t="shared" si="259"/>
        <v>0</v>
      </c>
      <c r="S609" s="37">
        <f t="shared" si="259"/>
        <v>0</v>
      </c>
      <c r="T609" s="37">
        <f t="shared" si="259"/>
        <v>0</v>
      </c>
      <c r="U609" s="37">
        <f t="shared" si="259"/>
        <v>0</v>
      </c>
      <c r="V609" s="37">
        <f t="shared" si="259"/>
        <v>0</v>
      </c>
      <c r="W609" s="37">
        <f t="shared" si="259"/>
        <v>0</v>
      </c>
      <c r="X609" s="37">
        <f t="shared" si="259"/>
        <v>0</v>
      </c>
      <c r="Y609" s="37">
        <f t="shared" si="259"/>
        <v>0</v>
      </c>
      <c r="Z609" s="37">
        <f t="shared" si="259"/>
        <v>0</v>
      </c>
      <c r="AA609" s="37">
        <f t="shared" si="259"/>
        <v>0</v>
      </c>
      <c r="AB609" s="37">
        <f t="shared" si="259"/>
        <v>0</v>
      </c>
      <c r="AC609" s="37">
        <f t="shared" si="259"/>
        <v>0</v>
      </c>
      <c r="AD609" s="37">
        <f t="shared" si="259"/>
        <v>0</v>
      </c>
      <c r="AE609" s="37">
        <f t="shared" si="25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0">+C515</f>
        <v>0</v>
      </c>
      <c r="D611" s="37">
        <f t="shared" si="260"/>
        <v>0</v>
      </c>
      <c r="E611" s="37">
        <f t="shared" si="260"/>
        <v>0</v>
      </c>
      <c r="F611" s="37">
        <f t="shared" si="260"/>
        <v>0</v>
      </c>
      <c r="G611" s="37">
        <f t="shared" si="260"/>
        <v>0</v>
      </c>
      <c r="H611" s="37">
        <f t="shared" si="260"/>
        <v>0</v>
      </c>
      <c r="I611" s="37">
        <f t="shared" si="260"/>
        <v>0</v>
      </c>
      <c r="J611" s="37">
        <f t="shared" si="260"/>
        <v>0</v>
      </c>
      <c r="K611" s="37">
        <f t="shared" si="260"/>
        <v>0</v>
      </c>
      <c r="L611" s="37">
        <f t="shared" si="260"/>
        <v>0</v>
      </c>
      <c r="M611" s="37">
        <f t="shared" si="260"/>
        <v>0</v>
      </c>
      <c r="N611" s="37">
        <f t="shared" si="260"/>
        <v>0</v>
      </c>
      <c r="O611" s="37">
        <f t="shared" si="260"/>
        <v>0</v>
      </c>
      <c r="P611" s="37">
        <f t="shared" si="260"/>
        <v>0</v>
      </c>
      <c r="Q611" s="37">
        <f t="shared" si="260"/>
        <v>0</v>
      </c>
      <c r="R611" s="37">
        <f t="shared" si="260"/>
        <v>0</v>
      </c>
      <c r="S611" s="37">
        <f t="shared" si="260"/>
        <v>0</v>
      </c>
      <c r="T611" s="37">
        <f t="shared" si="260"/>
        <v>0</v>
      </c>
      <c r="U611" s="37">
        <f t="shared" si="260"/>
        <v>0</v>
      </c>
      <c r="V611" s="37">
        <f t="shared" si="260"/>
        <v>0</v>
      </c>
      <c r="W611" s="37">
        <f t="shared" si="260"/>
        <v>0</v>
      </c>
      <c r="X611" s="37">
        <f t="shared" si="260"/>
        <v>0</v>
      </c>
      <c r="Y611" s="37">
        <f t="shared" si="260"/>
        <v>0</v>
      </c>
      <c r="Z611" s="37">
        <f t="shared" si="260"/>
        <v>0</v>
      </c>
      <c r="AA611" s="37">
        <f t="shared" si="260"/>
        <v>0</v>
      </c>
      <c r="AB611" s="37">
        <f t="shared" si="260"/>
        <v>0</v>
      </c>
      <c r="AC611" s="37">
        <f t="shared" si="260"/>
        <v>0</v>
      </c>
      <c r="AD611" s="37">
        <f t="shared" si="260"/>
        <v>0</v>
      </c>
      <c r="AE611" s="37">
        <f t="shared" si="260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1">+C520</f>
        <v>0</v>
      </c>
      <c r="D612" s="37">
        <f t="shared" si="261"/>
        <v>0</v>
      </c>
      <c r="E612" s="37">
        <f t="shared" si="261"/>
        <v>0</v>
      </c>
      <c r="F612" s="37">
        <f t="shared" si="261"/>
        <v>0</v>
      </c>
      <c r="G612" s="37">
        <f t="shared" si="261"/>
        <v>0</v>
      </c>
      <c r="H612" s="37">
        <f t="shared" si="261"/>
        <v>0</v>
      </c>
      <c r="I612" s="37">
        <f t="shared" si="261"/>
        <v>0</v>
      </c>
      <c r="J612" s="37">
        <f t="shared" si="261"/>
        <v>0</v>
      </c>
      <c r="K612" s="37">
        <f t="shared" si="261"/>
        <v>0</v>
      </c>
      <c r="L612" s="37">
        <f t="shared" si="261"/>
        <v>0</v>
      </c>
      <c r="M612" s="37">
        <f t="shared" si="261"/>
        <v>0</v>
      </c>
      <c r="N612" s="37">
        <f t="shared" si="261"/>
        <v>0</v>
      </c>
      <c r="O612" s="37">
        <f t="shared" si="261"/>
        <v>0</v>
      </c>
      <c r="P612" s="37">
        <f t="shared" si="261"/>
        <v>0</v>
      </c>
      <c r="Q612" s="37">
        <f t="shared" si="261"/>
        <v>0</v>
      </c>
      <c r="R612" s="37">
        <f t="shared" si="261"/>
        <v>0</v>
      </c>
      <c r="S612" s="37">
        <f t="shared" si="261"/>
        <v>0</v>
      </c>
      <c r="T612" s="37">
        <f t="shared" si="261"/>
        <v>0</v>
      </c>
      <c r="U612" s="37">
        <f t="shared" si="261"/>
        <v>0</v>
      </c>
      <c r="V612" s="37">
        <f t="shared" si="261"/>
        <v>0</v>
      </c>
      <c r="W612" s="37">
        <f t="shared" si="261"/>
        <v>0</v>
      </c>
      <c r="X612" s="37">
        <f t="shared" si="261"/>
        <v>0</v>
      </c>
      <c r="Y612" s="37">
        <f t="shared" si="261"/>
        <v>0</v>
      </c>
      <c r="Z612" s="37">
        <f t="shared" si="261"/>
        <v>0</v>
      </c>
      <c r="AA612" s="37">
        <f t="shared" si="261"/>
        <v>0</v>
      </c>
      <c r="AB612" s="37">
        <f t="shared" si="261"/>
        <v>0</v>
      </c>
      <c r="AC612" s="37">
        <f t="shared" si="261"/>
        <v>0</v>
      </c>
      <c r="AD612" s="37">
        <f t="shared" si="261"/>
        <v>0</v>
      </c>
      <c r="AE612" s="37">
        <f t="shared" si="261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2">+C614+C615+C616+C617+C618+C619+C620+C621+C622+C623</f>
        <v>32.461634394836928</v>
      </c>
      <c r="D613" s="28">
        <f t="shared" si="262"/>
        <v>32.973578985669313</v>
      </c>
      <c r="E613" s="28">
        <f t="shared" si="262"/>
        <v>33.943827382830371</v>
      </c>
      <c r="F613" s="28">
        <f t="shared" si="262"/>
        <v>35.147443600257922</v>
      </c>
      <c r="G613" s="28">
        <f t="shared" si="262"/>
        <v>36.370886942231223</v>
      </c>
      <c r="H613" s="28">
        <f t="shared" si="262"/>
        <v>36.988491390737501</v>
      </c>
      <c r="I613" s="28">
        <f t="shared" si="262"/>
        <v>37.353063437638852</v>
      </c>
      <c r="J613" s="28">
        <f t="shared" si="262"/>
        <v>39.619100502764695</v>
      </c>
      <c r="K613" s="28">
        <f t="shared" si="262"/>
        <v>39.86946633435813</v>
      </c>
      <c r="L613" s="28">
        <f t="shared" si="262"/>
        <v>39.99184188424762</v>
      </c>
      <c r="M613" s="28">
        <f t="shared" si="262"/>
        <v>40.112049089661291</v>
      </c>
      <c r="N613" s="28">
        <f t="shared" si="262"/>
        <v>40.47945027277779</v>
      </c>
      <c r="O613" s="28">
        <f t="shared" si="262"/>
        <v>40.649259044807899</v>
      </c>
      <c r="P613" s="28">
        <f t="shared" si="262"/>
        <v>40.750137915241311</v>
      </c>
      <c r="Q613" s="28">
        <f t="shared" si="262"/>
        <v>41.211334787411211</v>
      </c>
      <c r="R613" s="28">
        <f t="shared" si="262"/>
        <v>41.556915404958758</v>
      </c>
      <c r="S613" s="28">
        <f t="shared" si="262"/>
        <v>41.966779106071591</v>
      </c>
      <c r="T613" s="28">
        <f t="shared" si="262"/>
        <v>42.280810585943833</v>
      </c>
      <c r="U613" s="28">
        <f t="shared" si="262"/>
        <v>41.101613406356854</v>
      </c>
      <c r="V613" s="28">
        <f t="shared" si="262"/>
        <v>39.392774939314364</v>
      </c>
      <c r="W613" s="28">
        <f t="shared" si="262"/>
        <v>38.3690330540323</v>
      </c>
      <c r="X613" s="28">
        <f t="shared" si="262"/>
        <v>37.318141651794129</v>
      </c>
      <c r="Y613" s="28">
        <f t="shared" si="262"/>
        <v>38.508802428375077</v>
      </c>
      <c r="Z613" s="28">
        <f t="shared" si="262"/>
        <v>39.649260723139719</v>
      </c>
      <c r="AA613" s="28">
        <f t="shared" si="262"/>
        <v>38.102634247662373</v>
      </c>
      <c r="AB613" s="28">
        <f t="shared" si="262"/>
        <v>36.438794643681369</v>
      </c>
      <c r="AC613" s="28">
        <f t="shared" si="262"/>
        <v>39.006336951526961</v>
      </c>
      <c r="AD613" s="28">
        <f t="shared" si="262"/>
        <v>41.545263152502955</v>
      </c>
      <c r="AE613" s="28">
        <f t="shared" si="262"/>
        <v>44.128129237442295</v>
      </c>
    </row>
    <row r="614" spans="1:31" x14ac:dyDescent="0.2">
      <c r="A614" s="9" t="s">
        <v>392</v>
      </c>
      <c r="B614" s="4" t="s">
        <v>393</v>
      </c>
      <c r="C614" s="37">
        <f t="shared" ref="C614:AE614" si="263">+C525</f>
        <v>30.339495988543213</v>
      </c>
      <c r="D614" s="37">
        <f t="shared" si="263"/>
        <v>30.841667161423072</v>
      </c>
      <c r="E614" s="37">
        <f t="shared" si="263"/>
        <v>31.745956239047182</v>
      </c>
      <c r="F614" s="37">
        <f t="shared" si="263"/>
        <v>32.884554690532781</v>
      </c>
      <c r="G614" s="37">
        <f t="shared" si="263"/>
        <v>34.020811133595387</v>
      </c>
      <c r="H614" s="37">
        <f t="shared" si="263"/>
        <v>34.602849299723594</v>
      </c>
      <c r="I614" s="37">
        <f t="shared" si="263"/>
        <v>34.914515952267742</v>
      </c>
      <c r="J614" s="37">
        <f t="shared" si="263"/>
        <v>37.005885142201805</v>
      </c>
      <c r="K614" s="37">
        <f t="shared" si="263"/>
        <v>37.260812075163678</v>
      </c>
      <c r="L614" s="37">
        <f t="shared" si="263"/>
        <v>37.379066911839871</v>
      </c>
      <c r="M614" s="37">
        <f t="shared" si="263"/>
        <v>37.540358747571787</v>
      </c>
      <c r="N614" s="37">
        <f t="shared" si="263"/>
        <v>38.052086805627901</v>
      </c>
      <c r="O614" s="37">
        <f t="shared" si="263"/>
        <v>38.216224429882395</v>
      </c>
      <c r="P614" s="37">
        <f t="shared" si="263"/>
        <v>38.357192557764662</v>
      </c>
      <c r="Q614" s="37">
        <f t="shared" si="263"/>
        <v>38.737207186766767</v>
      </c>
      <c r="R614" s="37">
        <f t="shared" si="263"/>
        <v>39.048599593267802</v>
      </c>
      <c r="S614" s="37">
        <f t="shared" si="263"/>
        <v>39.435981608584598</v>
      </c>
      <c r="T614" s="37">
        <f t="shared" si="263"/>
        <v>39.744014602337963</v>
      </c>
      <c r="U614" s="37">
        <f t="shared" si="263"/>
        <v>38.607273880899093</v>
      </c>
      <c r="V614" s="37">
        <f t="shared" si="263"/>
        <v>37.00294748650132</v>
      </c>
      <c r="W614" s="37">
        <f t="shared" si="263"/>
        <v>35.994288727796203</v>
      </c>
      <c r="X614" s="37">
        <f t="shared" si="263"/>
        <v>34.961502111012642</v>
      </c>
      <c r="Y614" s="37">
        <f t="shared" si="263"/>
        <v>36.07740440633529</v>
      </c>
      <c r="Z614" s="37">
        <f t="shared" si="263"/>
        <v>37.21412521779726</v>
      </c>
      <c r="AA614" s="37">
        <f t="shared" si="263"/>
        <v>35.802633221147943</v>
      </c>
      <c r="AB614" s="37">
        <f t="shared" si="263"/>
        <v>34.231645898452086</v>
      </c>
      <c r="AC614" s="37">
        <f t="shared" si="263"/>
        <v>36.625052979128164</v>
      </c>
      <c r="AD614" s="37">
        <f t="shared" si="263"/>
        <v>38.9985066317182</v>
      </c>
      <c r="AE614" s="37">
        <f t="shared" si="263"/>
        <v>41.374385481742742</v>
      </c>
    </row>
    <row r="615" spans="1:31" x14ac:dyDescent="0.2">
      <c r="A615" s="9" t="s">
        <v>439</v>
      </c>
      <c r="B615" s="4" t="s">
        <v>440</v>
      </c>
      <c r="C615" s="37">
        <f t="shared" ref="C615:AE615" si="264">+C530</f>
        <v>2.0206699696207462</v>
      </c>
      <c r="D615" s="37">
        <f t="shared" si="264"/>
        <v>2.0628061298237395</v>
      </c>
      <c r="E615" s="37">
        <f t="shared" si="264"/>
        <v>2.1233780877692965</v>
      </c>
      <c r="F615" s="37">
        <f t="shared" si="264"/>
        <v>2.2036577695590545</v>
      </c>
      <c r="G615" s="37">
        <f t="shared" si="264"/>
        <v>2.2954498527809051</v>
      </c>
      <c r="H615" s="37">
        <f t="shared" si="264"/>
        <v>2.3333618415621431</v>
      </c>
      <c r="I615" s="37">
        <f t="shared" si="264"/>
        <v>2.3956255294947741</v>
      </c>
      <c r="J615" s="37">
        <f t="shared" si="264"/>
        <v>2.5478248701145834</v>
      </c>
      <c r="K615" s="37">
        <f t="shared" si="264"/>
        <v>2.5561432926630538</v>
      </c>
      <c r="L615" s="37">
        <f t="shared" si="264"/>
        <v>2.5649902410358978</v>
      </c>
      <c r="M615" s="37">
        <f t="shared" si="264"/>
        <v>2.5252185914555505</v>
      </c>
      <c r="N615" s="37">
        <f t="shared" si="264"/>
        <v>2.3712671921487494</v>
      </c>
      <c r="O615" s="37">
        <f t="shared" si="264"/>
        <v>2.3763223506893834</v>
      </c>
      <c r="P615" s="37">
        <f t="shared" si="264"/>
        <v>2.3378798937469778</v>
      </c>
      <c r="Q615" s="37">
        <f t="shared" si="264"/>
        <v>2.4189918870263387</v>
      </c>
      <c r="R615" s="37">
        <f t="shared" si="264"/>
        <v>2.4511168697150474</v>
      </c>
      <c r="S615" s="37">
        <f t="shared" si="264"/>
        <v>2.4819331882633358</v>
      </c>
      <c r="T615" s="37">
        <f t="shared" si="264"/>
        <v>2.5015906476786429</v>
      </c>
      <c r="U615" s="37">
        <f t="shared" si="264"/>
        <v>2.4488287261785433</v>
      </c>
      <c r="V615" s="37">
        <f t="shared" si="264"/>
        <v>2.3460285863914767</v>
      </c>
      <c r="W615" s="37">
        <f t="shared" si="264"/>
        <v>2.3210416738293023</v>
      </c>
      <c r="X615" s="37">
        <f t="shared" si="264"/>
        <v>2.2982516082644633</v>
      </c>
      <c r="Y615" s="37">
        <f t="shared" si="264"/>
        <v>2.3909187742005091</v>
      </c>
      <c r="Z615" s="37">
        <f t="shared" si="264"/>
        <v>2.3920171711086691</v>
      </c>
      <c r="AA615" s="37">
        <f t="shared" si="264"/>
        <v>2.2640565378130928</v>
      </c>
      <c r="AB615" s="37">
        <f t="shared" si="264"/>
        <v>2.1659219860477648</v>
      </c>
      <c r="AC615" s="37">
        <f t="shared" si="264"/>
        <v>2.359417792372092</v>
      </c>
      <c r="AD615" s="37">
        <f t="shared" si="264"/>
        <v>2.5452212359850686</v>
      </c>
      <c r="AE615" s="37">
        <f t="shared" si="264"/>
        <v>2.7524850412145541</v>
      </c>
    </row>
    <row r="616" spans="1:31" x14ac:dyDescent="0.2">
      <c r="A616" s="9" t="s">
        <v>477</v>
      </c>
      <c r="B616" s="4" t="s">
        <v>478</v>
      </c>
      <c r="C616" s="37">
        <f t="shared" ref="C616:AE616" si="265">+C536</f>
        <v>0</v>
      </c>
      <c r="D616" s="37">
        <f t="shared" si="265"/>
        <v>0</v>
      </c>
      <c r="E616" s="37">
        <f t="shared" si="265"/>
        <v>0</v>
      </c>
      <c r="F616" s="37">
        <f t="shared" si="265"/>
        <v>0</v>
      </c>
      <c r="G616" s="37">
        <f t="shared" si="265"/>
        <v>0</v>
      </c>
      <c r="H616" s="37">
        <f t="shared" si="265"/>
        <v>0</v>
      </c>
      <c r="I616" s="37">
        <f t="shared" si="265"/>
        <v>0</v>
      </c>
      <c r="J616" s="37">
        <f t="shared" si="265"/>
        <v>0</v>
      </c>
      <c r="K616" s="37">
        <f t="shared" si="265"/>
        <v>0</v>
      </c>
      <c r="L616" s="37">
        <f t="shared" si="265"/>
        <v>0</v>
      </c>
      <c r="M616" s="37">
        <f t="shared" si="265"/>
        <v>0</v>
      </c>
      <c r="N616" s="37">
        <f t="shared" si="265"/>
        <v>0</v>
      </c>
      <c r="O616" s="37">
        <f t="shared" si="265"/>
        <v>0</v>
      </c>
      <c r="P616" s="37">
        <f t="shared" si="265"/>
        <v>0</v>
      </c>
      <c r="Q616" s="37">
        <f t="shared" si="265"/>
        <v>0</v>
      </c>
      <c r="R616" s="37">
        <f t="shared" si="265"/>
        <v>0</v>
      </c>
      <c r="S616" s="37">
        <f t="shared" si="265"/>
        <v>0</v>
      </c>
      <c r="T616" s="37">
        <f t="shared" si="265"/>
        <v>0</v>
      </c>
      <c r="U616" s="37">
        <f t="shared" si="265"/>
        <v>0</v>
      </c>
      <c r="V616" s="37">
        <f t="shared" si="265"/>
        <v>0</v>
      </c>
      <c r="W616" s="37">
        <f t="shared" si="265"/>
        <v>0</v>
      </c>
      <c r="X616" s="37">
        <f t="shared" si="265"/>
        <v>0</v>
      </c>
      <c r="Y616" s="37">
        <f t="shared" si="265"/>
        <v>0</v>
      </c>
      <c r="Z616" s="37">
        <f t="shared" si="265"/>
        <v>0</v>
      </c>
      <c r="AA616" s="37">
        <f t="shared" si="265"/>
        <v>0</v>
      </c>
      <c r="AB616" s="37">
        <f t="shared" si="265"/>
        <v>0</v>
      </c>
      <c r="AC616" s="37">
        <f t="shared" si="265"/>
        <v>0</v>
      </c>
      <c r="AD616" s="37">
        <f t="shared" si="265"/>
        <v>0</v>
      </c>
      <c r="AE616" s="37">
        <f t="shared" si="265"/>
        <v>0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6">+C545</f>
        <v>0.10146843667296415</v>
      </c>
      <c r="D619" s="36">
        <f t="shared" si="266"/>
        <v>6.9105694422504901E-2</v>
      </c>
      <c r="E619" s="36">
        <f t="shared" si="266"/>
        <v>7.4493056013893208E-2</v>
      </c>
      <c r="F619" s="36">
        <f t="shared" si="266"/>
        <v>5.9231140166080359E-2</v>
      </c>
      <c r="G619" s="36">
        <f t="shared" si="266"/>
        <v>5.4625955854930588E-2</v>
      </c>
      <c r="H619" s="36">
        <f t="shared" si="266"/>
        <v>5.2280249451763502E-2</v>
      </c>
      <c r="I619" s="36">
        <f t="shared" si="266"/>
        <v>4.2921955876334579E-2</v>
      </c>
      <c r="J619" s="36">
        <f t="shared" si="266"/>
        <v>6.5390490448309219E-2</v>
      </c>
      <c r="K619" s="36">
        <f t="shared" si="266"/>
        <v>5.2510966531401644E-2</v>
      </c>
      <c r="L619" s="36">
        <f t="shared" si="266"/>
        <v>4.7784731371848771E-2</v>
      </c>
      <c r="M619" s="36">
        <f t="shared" si="266"/>
        <v>4.6471750633958031E-2</v>
      </c>
      <c r="N619" s="36">
        <f t="shared" si="266"/>
        <v>5.6096275001140873E-2</v>
      </c>
      <c r="O619" s="36">
        <f t="shared" si="266"/>
        <v>5.6712264236117735E-2</v>
      </c>
      <c r="P619" s="36">
        <f t="shared" si="266"/>
        <v>5.5065463729666586E-2</v>
      </c>
      <c r="Q619" s="36">
        <f t="shared" si="266"/>
        <v>5.513571361810507E-2</v>
      </c>
      <c r="R619" s="36">
        <f t="shared" si="266"/>
        <v>5.7198941975914096E-2</v>
      </c>
      <c r="S619" s="36">
        <f t="shared" si="266"/>
        <v>4.8864309223659114E-2</v>
      </c>
      <c r="T619" s="36">
        <f t="shared" si="266"/>
        <v>3.520533592723276E-2</v>
      </c>
      <c r="U619" s="36">
        <f t="shared" si="266"/>
        <v>4.5510799279218243E-2</v>
      </c>
      <c r="V619" s="36">
        <f t="shared" si="266"/>
        <v>4.3798866421565927E-2</v>
      </c>
      <c r="W619" s="36">
        <f t="shared" si="266"/>
        <v>5.3702652406799535E-2</v>
      </c>
      <c r="X619" s="36">
        <f t="shared" si="266"/>
        <v>5.83879325170246E-2</v>
      </c>
      <c r="Y619" s="36">
        <f t="shared" si="266"/>
        <v>4.047924783927602E-2</v>
      </c>
      <c r="Z619" s="36">
        <f t="shared" si="266"/>
        <v>4.3118334233785395E-2</v>
      </c>
      <c r="AA619" s="36">
        <f t="shared" si="266"/>
        <v>3.5944488701337589E-2</v>
      </c>
      <c r="AB619" s="36">
        <f t="shared" si="266"/>
        <v>4.1226759181516665E-2</v>
      </c>
      <c r="AC619" s="36">
        <f t="shared" si="266"/>
        <v>2.1866180026705203E-2</v>
      </c>
      <c r="AD619" s="36">
        <f t="shared" si="266"/>
        <v>1.5352847996840562E-3</v>
      </c>
      <c r="AE619" s="36">
        <f t="shared" si="266"/>
        <v>1.2587144850000002E-3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7">+C554</f>
        <v>0</v>
      </c>
      <c r="D623" s="37">
        <f t="shared" si="267"/>
        <v>0</v>
      </c>
      <c r="E623" s="37">
        <f t="shared" si="267"/>
        <v>0</v>
      </c>
      <c r="F623" s="37">
        <f t="shared" si="267"/>
        <v>0</v>
      </c>
      <c r="G623" s="37">
        <f t="shared" si="267"/>
        <v>0</v>
      </c>
      <c r="H623" s="37">
        <f t="shared" si="267"/>
        <v>0</v>
      </c>
      <c r="I623" s="37">
        <f t="shared" si="267"/>
        <v>0</v>
      </c>
      <c r="J623" s="37">
        <f t="shared" si="267"/>
        <v>0</v>
      </c>
      <c r="K623" s="37">
        <f t="shared" si="267"/>
        <v>0</v>
      </c>
      <c r="L623" s="37">
        <f t="shared" si="267"/>
        <v>0</v>
      </c>
      <c r="M623" s="37">
        <f t="shared" si="267"/>
        <v>0</v>
      </c>
      <c r="N623" s="37">
        <f t="shared" si="267"/>
        <v>0</v>
      </c>
      <c r="O623" s="37">
        <f t="shared" si="267"/>
        <v>0</v>
      </c>
      <c r="P623" s="37">
        <f t="shared" si="267"/>
        <v>0</v>
      </c>
      <c r="Q623" s="37">
        <f t="shared" si="267"/>
        <v>0</v>
      </c>
      <c r="R623" s="37">
        <f t="shared" si="267"/>
        <v>0</v>
      </c>
      <c r="S623" s="37">
        <f t="shared" si="267"/>
        <v>0</v>
      </c>
      <c r="T623" s="37">
        <f t="shared" si="267"/>
        <v>0</v>
      </c>
      <c r="U623" s="37">
        <f t="shared" si="267"/>
        <v>0</v>
      </c>
      <c r="V623" s="37">
        <f t="shared" si="267"/>
        <v>0</v>
      </c>
      <c r="W623" s="37">
        <f t="shared" si="267"/>
        <v>0</v>
      </c>
      <c r="X623" s="37">
        <f t="shared" si="267"/>
        <v>0</v>
      </c>
      <c r="Y623" s="37">
        <f t="shared" si="267"/>
        <v>0</v>
      </c>
      <c r="Z623" s="37">
        <f t="shared" si="267"/>
        <v>0</v>
      </c>
      <c r="AA623" s="37">
        <f t="shared" si="267"/>
        <v>0</v>
      </c>
      <c r="AB623" s="37">
        <f t="shared" si="267"/>
        <v>0</v>
      </c>
      <c r="AC623" s="37">
        <f t="shared" si="267"/>
        <v>0</v>
      </c>
      <c r="AD623" s="37">
        <f t="shared" si="267"/>
        <v>0</v>
      </c>
      <c r="AE623" s="37">
        <f t="shared" si="267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68">+C625+C626+C627+C628+C629+C630+C631+C632</f>
        <v>0.52693865251894623</v>
      </c>
      <c r="D624" s="28">
        <f t="shared" si="268"/>
        <v>0.98223093791482352</v>
      </c>
      <c r="E624" s="28">
        <f t="shared" si="268"/>
        <v>0.44435794291691039</v>
      </c>
      <c r="F624" s="28">
        <f t="shared" si="268"/>
        <v>0.44855590581930838</v>
      </c>
      <c r="G624" s="28">
        <f t="shared" si="268"/>
        <v>0.48173600233400576</v>
      </c>
      <c r="H624" s="28">
        <f t="shared" si="268"/>
        <v>0.28222502203658756</v>
      </c>
      <c r="I624" s="28">
        <f t="shared" si="268"/>
        <v>0.67843148308594137</v>
      </c>
      <c r="J624" s="28">
        <f t="shared" si="268"/>
        <v>0.30995489294964523</v>
      </c>
      <c r="K624" s="28">
        <f t="shared" si="268"/>
        <v>0.62905366506311944</v>
      </c>
      <c r="L624" s="28">
        <f t="shared" si="268"/>
        <v>0.5758754106287306</v>
      </c>
      <c r="M624" s="28">
        <f t="shared" si="268"/>
        <v>0.14304643850087492</v>
      </c>
      <c r="N624" s="28">
        <f t="shared" si="268"/>
        <v>5.1444936624097097E-2</v>
      </c>
      <c r="O624" s="28">
        <f t="shared" si="268"/>
        <v>0.77401156262209136</v>
      </c>
      <c r="P624" s="28">
        <f t="shared" si="268"/>
        <v>3.5646102130105828E-2</v>
      </c>
      <c r="Q624" s="28">
        <f t="shared" si="268"/>
        <v>0.16440314503486705</v>
      </c>
      <c r="R624" s="28">
        <f t="shared" si="268"/>
        <v>3.4371026139885713E-2</v>
      </c>
      <c r="S624" s="28">
        <f t="shared" si="268"/>
        <v>0.24618608842236397</v>
      </c>
      <c r="T624" s="28">
        <f t="shared" si="268"/>
        <v>2.3084124359273296E-2</v>
      </c>
      <c r="U624" s="28">
        <f t="shared" si="268"/>
        <v>0.15834395360017586</v>
      </c>
      <c r="V624" s="28">
        <f t="shared" si="268"/>
        <v>0.34548212882403295</v>
      </c>
      <c r="W624" s="28">
        <f t="shared" si="268"/>
        <v>6.5200073200559752E-3</v>
      </c>
      <c r="X624" s="28">
        <f t="shared" si="268"/>
        <v>6.0853624839659424E-3</v>
      </c>
      <c r="Y624" s="28">
        <f t="shared" si="268"/>
        <v>2.697663304052211E-2</v>
      </c>
      <c r="Z624" s="28">
        <f t="shared" si="268"/>
        <v>1.7810224986717582E-2</v>
      </c>
      <c r="AA624" s="28">
        <f t="shared" si="268"/>
        <v>5.6635587632873179E-2</v>
      </c>
      <c r="AB624" s="28">
        <f t="shared" si="268"/>
        <v>0.14014332680912966</v>
      </c>
      <c r="AC624" s="28">
        <f t="shared" si="268"/>
        <v>0.18834559942365511</v>
      </c>
      <c r="AD624" s="28">
        <f t="shared" si="268"/>
        <v>2.7329171902696271E-2</v>
      </c>
      <c r="AE624" s="28">
        <f t="shared" si="268"/>
        <v>9.9786764200730904E-2</v>
      </c>
    </row>
    <row r="625" spans="1:31" x14ac:dyDescent="0.2">
      <c r="A625" s="9" t="s">
        <v>549</v>
      </c>
      <c r="B625" s="4" t="s">
        <v>550</v>
      </c>
      <c r="C625" s="37">
        <f t="shared" ref="C625:AE625" si="269">+C556</f>
        <v>0.52570526082874558</v>
      </c>
      <c r="D625" s="37">
        <f t="shared" si="269"/>
        <v>0.97252773017704519</v>
      </c>
      <c r="E625" s="37">
        <f t="shared" si="269"/>
        <v>0.44218160779164112</v>
      </c>
      <c r="F625" s="37">
        <f t="shared" si="269"/>
        <v>0.44755434104002262</v>
      </c>
      <c r="G625" s="37">
        <f t="shared" si="269"/>
        <v>0.47842826738070687</v>
      </c>
      <c r="H625" s="37">
        <f t="shared" si="269"/>
        <v>0.2819764942954216</v>
      </c>
      <c r="I625" s="37">
        <f t="shared" si="269"/>
        <v>0.67407486683481821</v>
      </c>
      <c r="J625" s="37">
        <f t="shared" si="269"/>
        <v>0.30959709425326865</v>
      </c>
      <c r="K625" s="37">
        <f t="shared" si="269"/>
        <v>0.623296763741089</v>
      </c>
      <c r="L625" s="37">
        <f t="shared" si="269"/>
        <v>0.57349572542422211</v>
      </c>
      <c r="M625" s="37">
        <f t="shared" si="269"/>
        <v>0.14279214365592732</v>
      </c>
      <c r="N625" s="37">
        <f t="shared" si="269"/>
        <v>5.1393577295023009E-2</v>
      </c>
      <c r="O625" s="37">
        <f t="shared" si="269"/>
        <v>0.7666934842368347</v>
      </c>
      <c r="P625" s="37">
        <f t="shared" si="269"/>
        <v>3.5033593522105833E-2</v>
      </c>
      <c r="Q625" s="37">
        <f t="shared" si="269"/>
        <v>0.16388722379686704</v>
      </c>
      <c r="R625" s="37">
        <f t="shared" si="269"/>
        <v>3.3510942273885715E-2</v>
      </c>
      <c r="S625" s="37">
        <f t="shared" si="269"/>
        <v>2.3985338780408448E-2</v>
      </c>
      <c r="T625" s="37">
        <f t="shared" si="269"/>
        <v>2.2883748773273295E-2</v>
      </c>
      <c r="U625" s="37">
        <f t="shared" si="269"/>
        <v>0.15724654475617586</v>
      </c>
      <c r="V625" s="37">
        <f t="shared" si="269"/>
        <v>0.34289866703403299</v>
      </c>
      <c r="W625" s="37">
        <f t="shared" si="269"/>
        <v>6.3088729900559757E-3</v>
      </c>
      <c r="X625" s="37">
        <f t="shared" si="269"/>
        <v>5.9114899359659426E-3</v>
      </c>
      <c r="Y625" s="37">
        <f t="shared" si="269"/>
        <v>2.6192298484522109E-2</v>
      </c>
      <c r="Z625" s="37">
        <f t="shared" si="269"/>
        <v>1.7538567640317582E-2</v>
      </c>
      <c r="AA625" s="37">
        <f t="shared" si="269"/>
        <v>5.5971076970873182E-2</v>
      </c>
      <c r="AB625" s="37">
        <f t="shared" si="269"/>
        <v>0.13689441350648968</v>
      </c>
      <c r="AC625" s="37">
        <f t="shared" si="269"/>
        <v>0.18603767124909509</v>
      </c>
      <c r="AD625" s="37">
        <f t="shared" si="269"/>
        <v>2.6915628006496273E-2</v>
      </c>
      <c r="AE625" s="37">
        <f t="shared" si="269"/>
        <v>9.9372890116130902E-2</v>
      </c>
    </row>
    <row r="626" spans="1:31" x14ac:dyDescent="0.2">
      <c r="A626" s="9" t="s">
        <v>668</v>
      </c>
      <c r="B626" s="4" t="s">
        <v>639</v>
      </c>
      <c r="C626" s="37">
        <f t="shared" ref="C626:AE626" si="270">+C559</f>
        <v>8.0421983220068652E-4</v>
      </c>
      <c r="D626" s="37">
        <f t="shared" si="270"/>
        <v>8.7705650977782518E-3</v>
      </c>
      <c r="E626" s="37">
        <f t="shared" si="270"/>
        <v>1.9477822852692855E-3</v>
      </c>
      <c r="F626" s="37">
        <f t="shared" si="270"/>
        <v>6.6116362928578232E-4</v>
      </c>
      <c r="G626" s="37">
        <f t="shared" si="270"/>
        <v>2.1638082412989241E-3</v>
      </c>
      <c r="H626" s="37">
        <f t="shared" si="270"/>
        <v>5.7222481165961704E-5</v>
      </c>
      <c r="I626" s="37">
        <f t="shared" si="270"/>
        <v>1.4817961111232175E-3</v>
      </c>
      <c r="J626" s="37">
        <f t="shared" si="270"/>
        <v>1.942459263765475E-4</v>
      </c>
      <c r="K626" s="37">
        <f t="shared" si="270"/>
        <v>1.0903322380304949E-3</v>
      </c>
      <c r="L626" s="37">
        <f t="shared" si="270"/>
        <v>6.230153085084745E-4</v>
      </c>
      <c r="M626" s="37">
        <f t="shared" si="270"/>
        <v>1.5379096294758856E-4</v>
      </c>
      <c r="N626" s="37">
        <f t="shared" si="270"/>
        <v>1.6190857074089942E-5</v>
      </c>
      <c r="O626" s="37">
        <f t="shared" si="270"/>
        <v>7.6017182925665545E-4</v>
      </c>
      <c r="P626" s="37">
        <f t="shared" si="270"/>
        <v>2.3814000000000002E-4</v>
      </c>
      <c r="Q626" s="37">
        <f t="shared" si="270"/>
        <v>6.4467900000000013E-5</v>
      </c>
      <c r="R626" s="37">
        <f t="shared" si="270"/>
        <v>4.8478500000000006E-4</v>
      </c>
      <c r="S626" s="37">
        <f t="shared" si="270"/>
        <v>0</v>
      </c>
      <c r="T626" s="37">
        <f t="shared" si="270"/>
        <v>0</v>
      </c>
      <c r="U626" s="37">
        <f t="shared" si="270"/>
        <v>0</v>
      </c>
      <c r="V626" s="37">
        <f t="shared" si="270"/>
        <v>1.5181425000000001E-3</v>
      </c>
      <c r="W626" s="37">
        <f t="shared" si="270"/>
        <v>3.7422000000000009E-5</v>
      </c>
      <c r="X626" s="37">
        <f t="shared" si="270"/>
        <v>0</v>
      </c>
      <c r="Y626" s="37">
        <f t="shared" si="270"/>
        <v>3.4020000000000003E-5</v>
      </c>
      <c r="Z626" s="37">
        <f t="shared" si="270"/>
        <v>5.2731000000000007E-5</v>
      </c>
      <c r="AA626" s="37">
        <f t="shared" si="270"/>
        <v>5.1880500000000006E-5</v>
      </c>
      <c r="AB626" s="37">
        <f t="shared" si="270"/>
        <v>1.1803239000000001E-3</v>
      </c>
      <c r="AC626" s="37">
        <f t="shared" si="270"/>
        <v>8.6240700000000015E-4</v>
      </c>
      <c r="AD626" s="37">
        <f t="shared" si="270"/>
        <v>1.95615E-4</v>
      </c>
      <c r="AE626" s="37">
        <f t="shared" si="270"/>
        <v>1.7010000000000001E-5</v>
      </c>
    </row>
    <row r="627" spans="1:31" x14ac:dyDescent="0.2">
      <c r="A627" s="9" t="s">
        <v>678</v>
      </c>
      <c r="B627" s="4" t="s">
        <v>645</v>
      </c>
      <c r="C627" s="37">
        <f t="shared" ref="C627:AE627" si="271">+C562</f>
        <v>4.291718580000001E-4</v>
      </c>
      <c r="D627" s="37">
        <f t="shared" si="271"/>
        <v>9.3264264000000006E-4</v>
      </c>
      <c r="E627" s="37">
        <f t="shared" si="271"/>
        <v>2.2855284000000001E-4</v>
      </c>
      <c r="F627" s="37">
        <f t="shared" si="271"/>
        <v>3.4040114999999994E-4</v>
      </c>
      <c r="G627" s="37">
        <f t="shared" si="271"/>
        <v>1.1439267119999999E-3</v>
      </c>
      <c r="H627" s="37">
        <f t="shared" si="271"/>
        <v>1.9130526E-4</v>
      </c>
      <c r="I627" s="37">
        <f t="shared" si="271"/>
        <v>2.8748201399999996E-3</v>
      </c>
      <c r="J627" s="37">
        <f t="shared" si="271"/>
        <v>1.6355276999999998E-4</v>
      </c>
      <c r="K627" s="37">
        <f t="shared" si="271"/>
        <v>4.6665690840000003E-3</v>
      </c>
      <c r="L627" s="37">
        <f t="shared" si="271"/>
        <v>1.7566698960000001E-3</v>
      </c>
      <c r="M627" s="37">
        <f t="shared" si="271"/>
        <v>1.0050388199999998E-4</v>
      </c>
      <c r="N627" s="37">
        <f t="shared" si="271"/>
        <v>3.5168471999999997E-5</v>
      </c>
      <c r="O627" s="37">
        <f t="shared" si="271"/>
        <v>6.5579065560000009E-3</v>
      </c>
      <c r="P627" s="37">
        <f t="shared" si="271"/>
        <v>3.7436860799999993E-4</v>
      </c>
      <c r="Q627" s="37">
        <f t="shared" si="271"/>
        <v>4.5145333799999994E-4</v>
      </c>
      <c r="R627" s="37">
        <f t="shared" si="271"/>
        <v>3.7529886599999994E-4</v>
      </c>
      <c r="S627" s="37">
        <f t="shared" si="271"/>
        <v>0.22220074964195552</v>
      </c>
      <c r="T627" s="37">
        <f t="shared" si="271"/>
        <v>2.0037558599999997E-4</v>
      </c>
      <c r="U627" s="37">
        <f t="shared" si="271"/>
        <v>1.0974088440000001E-3</v>
      </c>
      <c r="V627" s="37">
        <f t="shared" si="271"/>
        <v>1.0653192899999996E-3</v>
      </c>
      <c r="W627" s="37">
        <f t="shared" si="271"/>
        <v>1.7371233000000003E-4</v>
      </c>
      <c r="X627" s="37">
        <f t="shared" si="271"/>
        <v>1.73872548E-4</v>
      </c>
      <c r="Y627" s="37">
        <f t="shared" si="271"/>
        <v>7.5031455600000003E-4</v>
      </c>
      <c r="Z627" s="37">
        <f t="shared" si="271"/>
        <v>2.189263464E-4</v>
      </c>
      <c r="AA627" s="37">
        <f t="shared" si="271"/>
        <v>6.1263016199999986E-4</v>
      </c>
      <c r="AB627" s="37">
        <f t="shared" si="271"/>
        <v>2.0685894026400004E-3</v>
      </c>
      <c r="AC627" s="37">
        <f t="shared" si="271"/>
        <v>1.4455211745600003E-3</v>
      </c>
      <c r="AD627" s="37">
        <f t="shared" si="271"/>
        <v>2.179288962E-4</v>
      </c>
      <c r="AE627" s="37">
        <f t="shared" si="271"/>
        <v>3.9686408459999999E-4</v>
      </c>
    </row>
    <row r="628" spans="1:31" x14ac:dyDescent="0.2">
      <c r="A628" s="9" t="s">
        <v>688</v>
      </c>
      <c r="B628" s="4" t="s">
        <v>651</v>
      </c>
      <c r="C628" s="37">
        <f t="shared" ref="C628:AE628" si="272">+C565</f>
        <v>0</v>
      </c>
      <c r="D628" s="37">
        <f t="shared" si="272"/>
        <v>0</v>
      </c>
      <c r="E628" s="37">
        <f t="shared" si="272"/>
        <v>0</v>
      </c>
      <c r="F628" s="37">
        <f t="shared" si="272"/>
        <v>0</v>
      </c>
      <c r="G628" s="37">
        <f t="shared" si="272"/>
        <v>0</v>
      </c>
      <c r="H628" s="37">
        <f t="shared" si="272"/>
        <v>0</v>
      </c>
      <c r="I628" s="37">
        <f t="shared" si="272"/>
        <v>0</v>
      </c>
      <c r="J628" s="37">
        <f t="shared" si="272"/>
        <v>0</v>
      </c>
      <c r="K628" s="37">
        <f t="shared" si="272"/>
        <v>0</v>
      </c>
      <c r="L628" s="37">
        <f t="shared" si="272"/>
        <v>0</v>
      </c>
      <c r="M628" s="37">
        <f t="shared" si="272"/>
        <v>0</v>
      </c>
      <c r="N628" s="37">
        <f t="shared" si="272"/>
        <v>0</v>
      </c>
      <c r="O628" s="37">
        <f t="shared" si="272"/>
        <v>0</v>
      </c>
      <c r="P628" s="37">
        <f t="shared" si="272"/>
        <v>0</v>
      </c>
      <c r="Q628" s="37">
        <f t="shared" si="272"/>
        <v>0</v>
      </c>
      <c r="R628" s="37">
        <f t="shared" si="272"/>
        <v>0</v>
      </c>
      <c r="S628" s="37">
        <f t="shared" si="272"/>
        <v>0</v>
      </c>
      <c r="T628" s="37">
        <f t="shared" si="272"/>
        <v>0</v>
      </c>
      <c r="U628" s="37">
        <f t="shared" si="272"/>
        <v>0</v>
      </c>
      <c r="V628" s="37">
        <f t="shared" si="272"/>
        <v>0</v>
      </c>
      <c r="W628" s="37">
        <f t="shared" si="272"/>
        <v>0</v>
      </c>
      <c r="X628" s="37">
        <f t="shared" si="272"/>
        <v>0</v>
      </c>
      <c r="Y628" s="37">
        <f t="shared" si="272"/>
        <v>0</v>
      </c>
      <c r="Z628" s="37">
        <f t="shared" si="272"/>
        <v>0</v>
      </c>
      <c r="AA628" s="37">
        <f t="shared" si="272"/>
        <v>0</v>
      </c>
      <c r="AB628" s="37">
        <f t="shared" si="272"/>
        <v>0</v>
      </c>
      <c r="AC628" s="37">
        <f t="shared" si="272"/>
        <v>0</v>
      </c>
      <c r="AD628" s="37">
        <f t="shared" si="272"/>
        <v>0</v>
      </c>
      <c r="AE628" s="37">
        <f t="shared" si="272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3">+C568</f>
        <v>0</v>
      </c>
      <c r="D629" s="37">
        <f t="shared" si="273"/>
        <v>0</v>
      </c>
      <c r="E629" s="37">
        <f t="shared" si="273"/>
        <v>0</v>
      </c>
      <c r="F629" s="37">
        <f t="shared" si="273"/>
        <v>0</v>
      </c>
      <c r="G629" s="37">
        <f t="shared" si="273"/>
        <v>0</v>
      </c>
      <c r="H629" s="37">
        <f t="shared" si="273"/>
        <v>0</v>
      </c>
      <c r="I629" s="37">
        <f t="shared" si="273"/>
        <v>0</v>
      </c>
      <c r="J629" s="37">
        <f t="shared" si="273"/>
        <v>0</v>
      </c>
      <c r="K629" s="37">
        <f t="shared" si="273"/>
        <v>0</v>
      </c>
      <c r="L629" s="37">
        <f t="shared" si="273"/>
        <v>0</v>
      </c>
      <c r="M629" s="37">
        <f t="shared" si="273"/>
        <v>0</v>
      </c>
      <c r="N629" s="37">
        <f t="shared" si="273"/>
        <v>0</v>
      </c>
      <c r="O629" s="37">
        <f t="shared" si="273"/>
        <v>0</v>
      </c>
      <c r="P629" s="37">
        <f t="shared" si="273"/>
        <v>0</v>
      </c>
      <c r="Q629" s="37">
        <f t="shared" si="273"/>
        <v>0</v>
      </c>
      <c r="R629" s="37">
        <f t="shared" si="273"/>
        <v>0</v>
      </c>
      <c r="S629" s="37">
        <f t="shared" si="273"/>
        <v>0</v>
      </c>
      <c r="T629" s="37">
        <f t="shared" si="273"/>
        <v>0</v>
      </c>
      <c r="U629" s="37">
        <f t="shared" si="273"/>
        <v>0</v>
      </c>
      <c r="V629" s="37">
        <f t="shared" si="273"/>
        <v>0</v>
      </c>
      <c r="W629" s="37">
        <f t="shared" si="273"/>
        <v>0</v>
      </c>
      <c r="X629" s="37">
        <f t="shared" si="273"/>
        <v>0</v>
      </c>
      <c r="Y629" s="37">
        <f t="shared" si="273"/>
        <v>0</v>
      </c>
      <c r="Z629" s="37">
        <f t="shared" si="273"/>
        <v>0</v>
      </c>
      <c r="AA629" s="37">
        <f t="shared" si="273"/>
        <v>0</v>
      </c>
      <c r="AB629" s="37">
        <f t="shared" si="273"/>
        <v>0</v>
      </c>
      <c r="AC629" s="37">
        <f t="shared" si="273"/>
        <v>0</v>
      </c>
      <c r="AD629" s="37">
        <f t="shared" si="273"/>
        <v>0</v>
      </c>
      <c r="AE629" s="37">
        <f t="shared" si="273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4">+C571</f>
        <v>0</v>
      </c>
      <c r="D630" s="37">
        <f t="shared" si="274"/>
        <v>0</v>
      </c>
      <c r="E630" s="37">
        <f t="shared" si="274"/>
        <v>0</v>
      </c>
      <c r="F630" s="37">
        <f t="shared" si="274"/>
        <v>0</v>
      </c>
      <c r="G630" s="37">
        <f t="shared" si="274"/>
        <v>0</v>
      </c>
      <c r="H630" s="37">
        <f t="shared" si="274"/>
        <v>0</v>
      </c>
      <c r="I630" s="37">
        <f t="shared" si="274"/>
        <v>0</v>
      </c>
      <c r="J630" s="37">
        <f t="shared" si="274"/>
        <v>0</v>
      </c>
      <c r="K630" s="37">
        <f t="shared" si="274"/>
        <v>0</v>
      </c>
      <c r="L630" s="37">
        <f t="shared" si="274"/>
        <v>0</v>
      </c>
      <c r="M630" s="37">
        <f t="shared" si="274"/>
        <v>0</v>
      </c>
      <c r="N630" s="37">
        <f t="shared" si="274"/>
        <v>0</v>
      </c>
      <c r="O630" s="37">
        <f t="shared" si="274"/>
        <v>0</v>
      </c>
      <c r="P630" s="37">
        <f t="shared" si="274"/>
        <v>0</v>
      </c>
      <c r="Q630" s="37">
        <f t="shared" si="274"/>
        <v>0</v>
      </c>
      <c r="R630" s="37">
        <f t="shared" si="274"/>
        <v>0</v>
      </c>
      <c r="S630" s="37">
        <f t="shared" si="274"/>
        <v>0</v>
      </c>
      <c r="T630" s="37">
        <f t="shared" si="274"/>
        <v>0</v>
      </c>
      <c r="U630" s="37">
        <f t="shared" si="274"/>
        <v>0</v>
      </c>
      <c r="V630" s="37">
        <f t="shared" si="274"/>
        <v>0</v>
      </c>
      <c r="W630" s="37">
        <f t="shared" si="274"/>
        <v>0</v>
      </c>
      <c r="X630" s="37">
        <f t="shared" si="274"/>
        <v>0</v>
      </c>
      <c r="Y630" s="37">
        <f t="shared" si="274"/>
        <v>0</v>
      </c>
      <c r="Z630" s="37">
        <f t="shared" si="274"/>
        <v>0</v>
      </c>
      <c r="AA630" s="37">
        <f t="shared" si="274"/>
        <v>0</v>
      </c>
      <c r="AB630" s="37">
        <f t="shared" si="274"/>
        <v>0</v>
      </c>
      <c r="AC630" s="37">
        <f t="shared" si="274"/>
        <v>0</v>
      </c>
      <c r="AD630" s="37">
        <f t="shared" si="274"/>
        <v>0</v>
      </c>
      <c r="AE630" s="37">
        <f t="shared" si="274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5">+C634+C635+C636+C637+C638</f>
        <v>2.6331041701892604</v>
      </c>
      <c r="D633" s="28">
        <f t="shared" si="275"/>
        <v>2.4379922223551569</v>
      </c>
      <c r="E633" s="28">
        <f t="shared" si="275"/>
        <v>2.2977535285890638</v>
      </c>
      <c r="F633" s="28">
        <f t="shared" si="275"/>
        <v>2.3888681012674686</v>
      </c>
      <c r="G633" s="28">
        <f t="shared" si="275"/>
        <v>2.4914247984960101</v>
      </c>
      <c r="H633" s="28">
        <f t="shared" si="275"/>
        <v>2.74596229127686</v>
      </c>
      <c r="I633" s="28">
        <f t="shared" si="275"/>
        <v>2.9330148479030171</v>
      </c>
      <c r="J633" s="28">
        <f t="shared" si="275"/>
        <v>2.9270543505616429</v>
      </c>
      <c r="K633" s="28">
        <f t="shared" si="275"/>
        <v>2.8617481222461043</v>
      </c>
      <c r="L633" s="28">
        <f t="shared" si="275"/>
        <v>2.8336997887853945</v>
      </c>
      <c r="M633" s="28">
        <f t="shared" si="275"/>
        <v>2.8286472828345728</v>
      </c>
      <c r="N633" s="28">
        <f t="shared" si="275"/>
        <v>3.2591975206543671</v>
      </c>
      <c r="O633" s="28">
        <f t="shared" si="275"/>
        <v>3.117470446823869</v>
      </c>
      <c r="P633" s="28">
        <f t="shared" si="275"/>
        <v>3.4796078665105834</v>
      </c>
      <c r="Q633" s="28">
        <f t="shared" si="275"/>
        <v>4.1769230209487533</v>
      </c>
      <c r="R633" s="28">
        <f t="shared" si="275"/>
        <v>4.4670790532764508</v>
      </c>
      <c r="S633" s="28">
        <f t="shared" si="275"/>
        <v>5.2186989091209384</v>
      </c>
      <c r="T633" s="28">
        <f t="shared" si="275"/>
        <v>5.4389909310231026</v>
      </c>
      <c r="U633" s="28">
        <f t="shared" si="275"/>
        <v>5.477424806819398</v>
      </c>
      <c r="V633" s="28">
        <f t="shared" si="275"/>
        <v>5.5229667201185348</v>
      </c>
      <c r="W633" s="28">
        <f t="shared" si="275"/>
        <v>5.9505083884829633</v>
      </c>
      <c r="X633" s="28">
        <f t="shared" si="275"/>
        <v>6.3266534523478644</v>
      </c>
      <c r="Y633" s="28">
        <f t="shared" si="275"/>
        <v>6.4067369762498627</v>
      </c>
      <c r="Z633" s="28">
        <f t="shared" si="275"/>
        <v>6.756781264470189</v>
      </c>
      <c r="AA633" s="28">
        <f t="shared" si="275"/>
        <v>7.349675164435201</v>
      </c>
      <c r="AB633" s="28">
        <f t="shared" si="275"/>
        <v>8.2186503682775687</v>
      </c>
      <c r="AC633" s="28">
        <f t="shared" si="275"/>
        <v>8.372810437149333</v>
      </c>
      <c r="AD633" s="28">
        <f t="shared" si="275"/>
        <v>8.7093047008884366</v>
      </c>
      <c r="AE633" s="28">
        <f t="shared" si="275"/>
        <v>8.964886406356996</v>
      </c>
    </row>
    <row r="634" spans="1:31" x14ac:dyDescent="0.2">
      <c r="A634" s="9" t="s">
        <v>723</v>
      </c>
      <c r="B634" s="4" t="s">
        <v>724</v>
      </c>
      <c r="C634" s="37">
        <f t="shared" ref="C634:AE634" si="276">+C577</f>
        <v>0.61399736263276217</v>
      </c>
      <c r="D634" s="37">
        <f t="shared" si="276"/>
        <v>0.63116741003219889</v>
      </c>
      <c r="E634" s="37">
        <f t="shared" si="276"/>
        <v>0.67200287644774637</v>
      </c>
      <c r="F634" s="37">
        <f t="shared" si="276"/>
        <v>0.71242716566502351</v>
      </c>
      <c r="G634" s="37">
        <f t="shared" si="276"/>
        <v>0.75035452781162415</v>
      </c>
      <c r="H634" s="37">
        <f t="shared" si="276"/>
        <v>0.78899215215811003</v>
      </c>
      <c r="I634" s="37">
        <f t="shared" si="276"/>
        <v>0.83342859659057</v>
      </c>
      <c r="J634" s="37">
        <f t="shared" si="276"/>
        <v>0.88898040519384591</v>
      </c>
      <c r="K634" s="37">
        <f t="shared" si="276"/>
        <v>0.94584767701860772</v>
      </c>
      <c r="L634" s="37">
        <f t="shared" si="276"/>
        <v>0.99984594464221632</v>
      </c>
      <c r="M634" s="37">
        <f t="shared" si="276"/>
        <v>1.0452387139705399</v>
      </c>
      <c r="N634" s="37">
        <f t="shared" si="276"/>
        <v>1.2927259223250045</v>
      </c>
      <c r="O634" s="37">
        <f t="shared" si="276"/>
        <v>1.5225111248363503</v>
      </c>
      <c r="P634" s="37">
        <f t="shared" si="276"/>
        <v>1.8254114179687377</v>
      </c>
      <c r="Q634" s="37">
        <f t="shared" si="276"/>
        <v>2.1605345582464359</v>
      </c>
      <c r="R634" s="37">
        <f t="shared" si="276"/>
        <v>2.4880933712610731</v>
      </c>
      <c r="S634" s="37">
        <f t="shared" si="276"/>
        <v>2.7671305728996227</v>
      </c>
      <c r="T634" s="37">
        <f t="shared" si="276"/>
        <v>3.0320828874201347</v>
      </c>
      <c r="U634" s="37">
        <f t="shared" si="276"/>
        <v>3.3017636932491325</v>
      </c>
      <c r="V634" s="37">
        <f t="shared" si="276"/>
        <v>3.5779037741440298</v>
      </c>
      <c r="W634" s="37">
        <f t="shared" si="276"/>
        <v>3.8272585401088013</v>
      </c>
      <c r="X634" s="37">
        <f t="shared" si="276"/>
        <v>4.18974957868756</v>
      </c>
      <c r="Y634" s="37">
        <f t="shared" si="276"/>
        <v>4.5102621121891584</v>
      </c>
      <c r="Z634" s="37">
        <f t="shared" si="276"/>
        <v>4.8205768481803792</v>
      </c>
      <c r="AA634" s="37">
        <f t="shared" si="276"/>
        <v>5.1410447706789357</v>
      </c>
      <c r="AB634" s="37">
        <f t="shared" si="276"/>
        <v>5.596104060937094</v>
      </c>
      <c r="AC634" s="37">
        <f t="shared" si="276"/>
        <v>5.9581151015141032</v>
      </c>
      <c r="AD634" s="37">
        <f t="shared" si="276"/>
        <v>6.2777284634614263</v>
      </c>
      <c r="AE634" s="37">
        <f t="shared" si="276"/>
        <v>6.6506203683430138</v>
      </c>
    </row>
    <row r="635" spans="1:31" x14ac:dyDescent="0.2">
      <c r="A635" s="9" t="s">
        <v>728</v>
      </c>
      <c r="B635" s="4" t="s">
        <v>729</v>
      </c>
      <c r="C635" s="37">
        <f t="shared" ref="C635:AE636" si="277">+C578</f>
        <v>0</v>
      </c>
      <c r="D635" s="37">
        <f t="shared" si="277"/>
        <v>0</v>
      </c>
      <c r="E635" s="37">
        <f t="shared" si="277"/>
        <v>0</v>
      </c>
      <c r="F635" s="37">
        <f t="shared" si="277"/>
        <v>0</v>
      </c>
      <c r="G635" s="37">
        <f t="shared" si="277"/>
        <v>0</v>
      </c>
      <c r="H635" s="37">
        <f t="shared" si="277"/>
        <v>0</v>
      </c>
      <c r="I635" s="37">
        <f t="shared" si="277"/>
        <v>0</v>
      </c>
      <c r="J635" s="37">
        <f t="shared" si="277"/>
        <v>0</v>
      </c>
      <c r="K635" s="37">
        <f t="shared" si="277"/>
        <v>0</v>
      </c>
      <c r="L635" s="37">
        <f t="shared" si="277"/>
        <v>0</v>
      </c>
      <c r="M635" s="37">
        <f t="shared" si="277"/>
        <v>0</v>
      </c>
      <c r="N635" s="37">
        <f t="shared" si="277"/>
        <v>0</v>
      </c>
      <c r="O635" s="37">
        <f t="shared" si="277"/>
        <v>0</v>
      </c>
      <c r="P635" s="37">
        <f t="shared" si="277"/>
        <v>0</v>
      </c>
      <c r="Q635" s="37">
        <f t="shared" si="277"/>
        <v>0</v>
      </c>
      <c r="R635" s="37">
        <f t="shared" si="277"/>
        <v>0</v>
      </c>
      <c r="S635" s="37">
        <f t="shared" si="277"/>
        <v>0</v>
      </c>
      <c r="T635" s="37">
        <f t="shared" si="277"/>
        <v>0</v>
      </c>
      <c r="U635" s="37">
        <f t="shared" si="277"/>
        <v>0</v>
      </c>
      <c r="V635" s="37">
        <f t="shared" si="277"/>
        <v>0.21423355999999996</v>
      </c>
      <c r="W635" s="37">
        <f t="shared" si="277"/>
        <v>0.21423356000000005</v>
      </c>
      <c r="X635" s="37">
        <f t="shared" si="277"/>
        <v>0.21423356000000007</v>
      </c>
      <c r="Y635" s="37">
        <f t="shared" si="277"/>
        <v>0.21423355999999996</v>
      </c>
      <c r="Z635" s="37">
        <f t="shared" si="277"/>
        <v>0.21423356000000002</v>
      </c>
      <c r="AA635" s="37">
        <f t="shared" si="277"/>
        <v>0.21423355999999996</v>
      </c>
      <c r="AB635" s="37">
        <f t="shared" si="277"/>
        <v>0.34492176799999996</v>
      </c>
      <c r="AC635" s="37">
        <f t="shared" si="277"/>
        <v>0.29808428400000014</v>
      </c>
      <c r="AD635" s="37">
        <f t="shared" si="277"/>
        <v>0.36341399999999952</v>
      </c>
      <c r="AE635" s="37">
        <f t="shared" si="277"/>
        <v>0.30245407999999996</v>
      </c>
    </row>
    <row r="636" spans="1:31" x14ac:dyDescent="0.2">
      <c r="A636" s="9" t="s">
        <v>730</v>
      </c>
      <c r="B636" s="4" t="s">
        <v>731</v>
      </c>
      <c r="C636" s="37">
        <f t="shared" si="277"/>
        <v>2.9040415628896674E-2</v>
      </c>
      <c r="D636" s="37">
        <f t="shared" si="277"/>
        <v>2.9573006590441993E-2</v>
      </c>
      <c r="E636" s="37">
        <f t="shared" si="277"/>
        <v>2.8810920504099901E-2</v>
      </c>
      <c r="F636" s="37">
        <f t="shared" si="277"/>
        <v>2.9241209711771011E-2</v>
      </c>
      <c r="G636" s="37">
        <f t="shared" si="277"/>
        <v>2.9489438362887102E-2</v>
      </c>
      <c r="H636" s="37">
        <f t="shared" si="277"/>
        <v>3.0201919066585276E-2</v>
      </c>
      <c r="I636" s="37">
        <f t="shared" si="277"/>
        <v>3.0933209365909667E-2</v>
      </c>
      <c r="J636" s="37">
        <f t="shared" si="277"/>
        <v>3.1749184292318482E-2</v>
      </c>
      <c r="K636" s="37">
        <f t="shared" si="277"/>
        <v>3.2163810285011279E-2</v>
      </c>
      <c r="L636" s="37">
        <f t="shared" si="277"/>
        <v>3.1917994090226443E-2</v>
      </c>
      <c r="M636" s="37">
        <f t="shared" si="277"/>
        <v>3.2447708734454045E-2</v>
      </c>
      <c r="N636" s="37">
        <f t="shared" si="277"/>
        <v>3.2758371932954382E-2</v>
      </c>
      <c r="O636" s="37">
        <f t="shared" si="277"/>
        <v>3.9936095749860845E-2</v>
      </c>
      <c r="P636" s="37">
        <f t="shared" si="277"/>
        <v>4.4818354885374626E-2</v>
      </c>
      <c r="Q636" s="37">
        <f t="shared" si="277"/>
        <v>4.5768176597274147E-2</v>
      </c>
      <c r="R636" s="37">
        <f t="shared" si="277"/>
        <v>4.3427138856749627E-2</v>
      </c>
      <c r="S636" s="37">
        <f t="shared" si="277"/>
        <v>4.5018504877149097E-2</v>
      </c>
      <c r="T636" s="37">
        <f t="shared" si="277"/>
        <v>4.5763487854912618E-2</v>
      </c>
      <c r="U636" s="37">
        <f t="shared" si="277"/>
        <v>4.8100931664169032E-2</v>
      </c>
      <c r="V636" s="37">
        <f t="shared" si="277"/>
        <v>4.8506656270075929E-2</v>
      </c>
      <c r="W636" s="37">
        <f t="shared" si="277"/>
        <v>5.0961354528368218E-2</v>
      </c>
      <c r="X636" s="37">
        <f t="shared" si="277"/>
        <v>4.9943279511836358E-2</v>
      </c>
      <c r="Y636" s="37">
        <f t="shared" si="277"/>
        <v>5.1865883488100999E-2</v>
      </c>
      <c r="Z636" s="37">
        <f t="shared" si="277"/>
        <v>5.4431873799494011E-2</v>
      </c>
      <c r="AA636" s="37">
        <f t="shared" si="277"/>
        <v>6.4292219335894171E-2</v>
      </c>
      <c r="AB636" s="37">
        <f t="shared" si="277"/>
        <v>6.1274752469520452E-2</v>
      </c>
      <c r="AC636" s="37">
        <f t="shared" si="277"/>
        <v>6.1852173210801907E-2</v>
      </c>
      <c r="AD636" s="37">
        <f t="shared" si="277"/>
        <v>6.5069887820723468E-2</v>
      </c>
      <c r="AE636" s="37">
        <f t="shared" si="277"/>
        <v>6.4775061974599299E-2</v>
      </c>
    </row>
    <row r="637" spans="1:31" x14ac:dyDescent="0.2">
      <c r="A637" s="9" t="s">
        <v>736</v>
      </c>
      <c r="B637" s="4" t="s">
        <v>737</v>
      </c>
      <c r="C637" s="37">
        <f t="shared" ref="C637:AE637" si="278">+C580</f>
        <v>1.9900663919276014</v>
      </c>
      <c r="D637" s="37">
        <f t="shared" si="278"/>
        <v>1.7772518057325162</v>
      </c>
      <c r="E637" s="37">
        <f t="shared" si="278"/>
        <v>1.5969397316372176</v>
      </c>
      <c r="F637" s="37">
        <f t="shared" si="278"/>
        <v>1.6471997258906743</v>
      </c>
      <c r="G637" s="37">
        <f t="shared" si="278"/>
        <v>1.7115808323214987</v>
      </c>
      <c r="H637" s="37">
        <f t="shared" si="278"/>
        <v>1.9267682200521645</v>
      </c>
      <c r="I637" s="37">
        <f t="shared" si="278"/>
        <v>2.0686530419465372</v>
      </c>
      <c r="J637" s="37">
        <f t="shared" si="278"/>
        <v>2.0063247610754784</v>
      </c>
      <c r="K637" s="37">
        <f t="shared" si="278"/>
        <v>1.8837366349424853</v>
      </c>
      <c r="L637" s="37">
        <f t="shared" si="278"/>
        <v>1.8019358500529516</v>
      </c>
      <c r="M637" s="37">
        <f t="shared" si="278"/>
        <v>1.7509608601295787</v>
      </c>
      <c r="N637" s="37">
        <f t="shared" si="278"/>
        <v>1.9337132263964081</v>
      </c>
      <c r="O637" s="37">
        <f t="shared" si="278"/>
        <v>1.5550232262376578</v>
      </c>
      <c r="P637" s="37">
        <f t="shared" si="278"/>
        <v>1.609378093656471</v>
      </c>
      <c r="Q637" s="37">
        <f t="shared" si="278"/>
        <v>1.9706202861050433</v>
      </c>
      <c r="R637" s="37">
        <f t="shared" si="278"/>
        <v>1.935558543158628</v>
      </c>
      <c r="S637" s="37">
        <f t="shared" si="278"/>
        <v>2.406549831344166</v>
      </c>
      <c r="T637" s="37">
        <f t="shared" si="278"/>
        <v>2.361144555748055</v>
      </c>
      <c r="U637" s="37">
        <f t="shared" si="278"/>
        <v>2.1275601819060967</v>
      </c>
      <c r="V637" s="37">
        <f t="shared" si="278"/>
        <v>1.6823227297044294</v>
      </c>
      <c r="W637" s="37">
        <f t="shared" si="278"/>
        <v>1.8580549338457937</v>
      </c>
      <c r="X637" s="37">
        <f t="shared" si="278"/>
        <v>1.8727270341484674</v>
      </c>
      <c r="Y637" s="37">
        <f t="shared" si="278"/>
        <v>1.6303754205726031</v>
      </c>
      <c r="Z637" s="37">
        <f t="shared" si="278"/>
        <v>1.6675389824903153</v>
      </c>
      <c r="AA637" s="37">
        <f t="shared" si="278"/>
        <v>1.9301046144203702</v>
      </c>
      <c r="AB637" s="37">
        <f t="shared" si="278"/>
        <v>2.2163497868709534</v>
      </c>
      <c r="AC637" s="37">
        <f t="shared" si="278"/>
        <v>2.0547588784244288</v>
      </c>
      <c r="AD637" s="37">
        <f t="shared" si="278"/>
        <v>2.0030923496062867</v>
      </c>
      <c r="AE637" s="37">
        <f t="shared" si="278"/>
        <v>1.947036896039382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79">+C642+C643</f>
        <v>0</v>
      </c>
      <c r="D641" s="21">
        <f t="shared" si="279"/>
        <v>0</v>
      </c>
      <c r="E641" s="21">
        <f t="shared" si="279"/>
        <v>0</v>
      </c>
      <c r="F641" s="21">
        <f t="shared" si="279"/>
        <v>0</v>
      </c>
      <c r="G641" s="21">
        <f t="shared" si="279"/>
        <v>0</v>
      </c>
      <c r="H641" s="21">
        <f t="shared" si="279"/>
        <v>0</v>
      </c>
      <c r="I641" s="21">
        <f t="shared" si="279"/>
        <v>0</v>
      </c>
      <c r="J641" s="21">
        <f t="shared" si="279"/>
        <v>0</v>
      </c>
      <c r="K641" s="21">
        <f t="shared" si="279"/>
        <v>0</v>
      </c>
      <c r="L641" s="21">
        <f t="shared" si="279"/>
        <v>0</v>
      </c>
      <c r="M641" s="21">
        <f t="shared" si="279"/>
        <v>0</v>
      </c>
      <c r="N641" s="21">
        <f t="shared" si="279"/>
        <v>0</v>
      </c>
      <c r="O641" s="21">
        <f t="shared" si="279"/>
        <v>0</v>
      </c>
      <c r="P641" s="21">
        <f t="shared" si="279"/>
        <v>0</v>
      </c>
      <c r="Q641" s="21">
        <f t="shared" si="279"/>
        <v>0</v>
      </c>
      <c r="R641" s="21">
        <f t="shared" si="279"/>
        <v>0</v>
      </c>
      <c r="S641" s="21">
        <f t="shared" si="279"/>
        <v>0</v>
      </c>
      <c r="T641" s="21">
        <f t="shared" si="279"/>
        <v>0</v>
      </c>
      <c r="U641" s="21">
        <f t="shared" si="279"/>
        <v>0</v>
      </c>
      <c r="V641" s="21">
        <f t="shared" si="279"/>
        <v>0</v>
      </c>
      <c r="W641" s="21">
        <f t="shared" si="279"/>
        <v>0</v>
      </c>
      <c r="X641" s="21">
        <f t="shared" si="279"/>
        <v>0</v>
      </c>
      <c r="Y641" s="21">
        <f t="shared" si="279"/>
        <v>0</v>
      </c>
      <c r="Z641" s="21">
        <f t="shared" si="279"/>
        <v>0</v>
      </c>
      <c r="AA641" s="21">
        <f t="shared" si="279"/>
        <v>0</v>
      </c>
      <c r="AB641" s="21">
        <f t="shared" si="279"/>
        <v>0</v>
      </c>
      <c r="AC641" s="21">
        <f t="shared" si="279"/>
        <v>0</v>
      </c>
      <c r="AD641" s="21">
        <f t="shared" si="279"/>
        <v>0</v>
      </c>
      <c r="AE641" s="21">
        <f t="shared" si="279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0">+C585</f>
        <v>0</v>
      </c>
      <c r="D642" s="37">
        <f t="shared" si="280"/>
        <v>0</v>
      </c>
      <c r="E642" s="37">
        <f t="shared" si="280"/>
        <v>0</v>
      </c>
      <c r="F642" s="37">
        <f t="shared" si="280"/>
        <v>0</v>
      </c>
      <c r="G642" s="37">
        <f t="shared" si="280"/>
        <v>0</v>
      </c>
      <c r="H642" s="37">
        <f t="shared" si="280"/>
        <v>0</v>
      </c>
      <c r="I642" s="37">
        <f t="shared" si="280"/>
        <v>0</v>
      </c>
      <c r="J642" s="37">
        <f t="shared" si="280"/>
        <v>0</v>
      </c>
      <c r="K642" s="37">
        <f t="shared" si="280"/>
        <v>0</v>
      </c>
      <c r="L642" s="37">
        <f t="shared" si="280"/>
        <v>0</v>
      </c>
      <c r="M642" s="37">
        <f t="shared" si="280"/>
        <v>0</v>
      </c>
      <c r="N642" s="37">
        <f t="shared" si="280"/>
        <v>0</v>
      </c>
      <c r="O642" s="37">
        <f t="shared" si="280"/>
        <v>0</v>
      </c>
      <c r="P642" s="37">
        <f t="shared" si="280"/>
        <v>0</v>
      </c>
      <c r="Q642" s="37">
        <f t="shared" si="280"/>
        <v>0</v>
      </c>
      <c r="R642" s="37">
        <f t="shared" si="280"/>
        <v>0</v>
      </c>
      <c r="S642" s="37">
        <f t="shared" si="280"/>
        <v>0</v>
      </c>
      <c r="T642" s="37">
        <f t="shared" si="280"/>
        <v>0</v>
      </c>
      <c r="U642" s="37">
        <f t="shared" si="280"/>
        <v>0</v>
      </c>
      <c r="V642" s="37">
        <f t="shared" si="280"/>
        <v>0</v>
      </c>
      <c r="W642" s="37">
        <f t="shared" si="280"/>
        <v>0</v>
      </c>
      <c r="X642" s="37">
        <f t="shared" si="280"/>
        <v>0</v>
      </c>
      <c r="Y642" s="37">
        <f t="shared" si="280"/>
        <v>0</v>
      </c>
      <c r="Z642" s="37">
        <f t="shared" si="280"/>
        <v>0</v>
      </c>
      <c r="AA642" s="37">
        <f t="shared" si="280"/>
        <v>0</v>
      </c>
      <c r="AB642" s="37">
        <f t="shared" si="280"/>
        <v>0</v>
      </c>
      <c r="AC642" s="37">
        <f t="shared" si="280"/>
        <v>0</v>
      </c>
      <c r="AD642" s="37">
        <f t="shared" si="280"/>
        <v>0</v>
      </c>
      <c r="AE642" s="37">
        <f t="shared" si="280"/>
        <v>0</v>
      </c>
    </row>
    <row r="643" spans="1:31" x14ac:dyDescent="0.2">
      <c r="A643" s="9" t="s">
        <v>224</v>
      </c>
      <c r="B643" s="4" t="s">
        <v>225</v>
      </c>
      <c r="C643" s="37">
        <f t="shared" si="280"/>
        <v>0</v>
      </c>
      <c r="D643" s="37">
        <f t="shared" si="280"/>
        <v>0</v>
      </c>
      <c r="E643" s="37">
        <f t="shared" si="280"/>
        <v>0</v>
      </c>
      <c r="F643" s="37">
        <f t="shared" si="280"/>
        <v>0</v>
      </c>
      <c r="G643" s="37">
        <f t="shared" si="280"/>
        <v>0</v>
      </c>
      <c r="H643" s="37">
        <f t="shared" si="280"/>
        <v>0</v>
      </c>
      <c r="I643" s="37">
        <f t="shared" si="280"/>
        <v>0</v>
      </c>
      <c r="J643" s="37">
        <f t="shared" si="280"/>
        <v>0</v>
      </c>
      <c r="K643" s="37">
        <f t="shared" si="280"/>
        <v>0</v>
      </c>
      <c r="L643" s="37">
        <f t="shared" si="280"/>
        <v>0</v>
      </c>
      <c r="M643" s="37">
        <f t="shared" si="280"/>
        <v>0</v>
      </c>
      <c r="N643" s="37">
        <f t="shared" si="280"/>
        <v>0</v>
      </c>
      <c r="O643" s="37">
        <f t="shared" si="280"/>
        <v>0</v>
      </c>
      <c r="P643" s="37">
        <f t="shared" si="280"/>
        <v>0</v>
      </c>
      <c r="Q643" s="37">
        <f t="shared" si="280"/>
        <v>0</v>
      </c>
      <c r="R643" s="37">
        <f t="shared" si="280"/>
        <v>0</v>
      </c>
      <c r="S643" s="37">
        <f t="shared" si="280"/>
        <v>0</v>
      </c>
      <c r="T643" s="37">
        <f t="shared" si="280"/>
        <v>0</v>
      </c>
      <c r="U643" s="37">
        <f t="shared" si="280"/>
        <v>0</v>
      </c>
      <c r="V643" s="37">
        <f t="shared" si="280"/>
        <v>0</v>
      </c>
      <c r="W643" s="37">
        <f t="shared" si="280"/>
        <v>0</v>
      </c>
      <c r="X643" s="37">
        <f t="shared" si="280"/>
        <v>0</v>
      </c>
      <c r="Y643" s="37">
        <f t="shared" si="280"/>
        <v>0</v>
      </c>
      <c r="Z643" s="37">
        <f t="shared" si="280"/>
        <v>0</v>
      </c>
      <c r="AA643" s="37">
        <f t="shared" si="280"/>
        <v>0</v>
      </c>
      <c r="AB643" s="37">
        <f t="shared" si="280"/>
        <v>0</v>
      </c>
      <c r="AC643" s="37">
        <f t="shared" si="280"/>
        <v>0</v>
      </c>
      <c r="AD643" s="37">
        <f t="shared" si="280"/>
        <v>0</v>
      </c>
      <c r="AE643" s="37">
        <f t="shared" si="280"/>
        <v>0</v>
      </c>
    </row>
    <row r="644" spans="1:31" x14ac:dyDescent="0.2">
      <c r="A644" s="9" t="s">
        <v>226</v>
      </c>
      <c r="B644" s="4" t="s">
        <v>141</v>
      </c>
      <c r="C644" s="37">
        <f t="shared" si="280"/>
        <v>0</v>
      </c>
      <c r="D644" s="37">
        <f t="shared" si="280"/>
        <v>0</v>
      </c>
      <c r="E644" s="37">
        <f t="shared" si="280"/>
        <v>0</v>
      </c>
      <c r="F644" s="37">
        <f t="shared" si="280"/>
        <v>0</v>
      </c>
      <c r="G644" s="37">
        <f t="shared" si="280"/>
        <v>0</v>
      </c>
      <c r="H644" s="37">
        <f t="shared" si="280"/>
        <v>0</v>
      </c>
      <c r="I644" s="37">
        <f t="shared" si="280"/>
        <v>0</v>
      </c>
      <c r="J644" s="37">
        <f t="shared" si="280"/>
        <v>0</v>
      </c>
      <c r="K644" s="37">
        <f t="shared" si="280"/>
        <v>0</v>
      </c>
      <c r="L644" s="37">
        <f t="shared" si="280"/>
        <v>0</v>
      </c>
      <c r="M644" s="37">
        <f t="shared" si="280"/>
        <v>0</v>
      </c>
      <c r="N644" s="37">
        <f t="shared" si="280"/>
        <v>0</v>
      </c>
      <c r="O644" s="37">
        <f t="shared" si="280"/>
        <v>0</v>
      </c>
      <c r="P644" s="37">
        <f t="shared" si="280"/>
        <v>0</v>
      </c>
      <c r="Q644" s="37">
        <f t="shared" si="280"/>
        <v>0</v>
      </c>
      <c r="R644" s="37">
        <f t="shared" si="280"/>
        <v>0</v>
      </c>
      <c r="S644" s="37">
        <f t="shared" si="280"/>
        <v>0</v>
      </c>
      <c r="T644" s="37">
        <f t="shared" si="280"/>
        <v>0</v>
      </c>
      <c r="U644" s="37">
        <f t="shared" si="280"/>
        <v>0</v>
      </c>
      <c r="V644" s="37">
        <f t="shared" si="280"/>
        <v>0</v>
      </c>
      <c r="W644" s="37">
        <f t="shared" si="280"/>
        <v>0</v>
      </c>
      <c r="X644" s="37">
        <f t="shared" si="280"/>
        <v>0</v>
      </c>
      <c r="Y644" s="37">
        <f t="shared" si="280"/>
        <v>0</v>
      </c>
      <c r="Z644" s="37">
        <f t="shared" si="280"/>
        <v>0</v>
      </c>
      <c r="AA644" s="37">
        <f t="shared" si="280"/>
        <v>0</v>
      </c>
      <c r="AB644" s="37">
        <f t="shared" si="280"/>
        <v>0</v>
      </c>
      <c r="AC644" s="37">
        <f t="shared" si="280"/>
        <v>0</v>
      </c>
      <c r="AD644" s="37">
        <f t="shared" si="280"/>
        <v>0</v>
      </c>
      <c r="AE644" s="37">
        <f t="shared" si="280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1">+C656-C4</f>
        <v>0</v>
      </c>
      <c r="D654" s="70">
        <f t="shared" si="281"/>
        <v>0</v>
      </c>
      <c r="E654" s="70">
        <f t="shared" si="281"/>
        <v>0</v>
      </c>
      <c r="F654" s="70">
        <f t="shared" si="281"/>
        <v>0</v>
      </c>
      <c r="G654" s="70">
        <f t="shared" si="281"/>
        <v>0</v>
      </c>
      <c r="H654" s="70">
        <f t="shared" si="281"/>
        <v>0</v>
      </c>
      <c r="I654" s="70">
        <f t="shared" si="281"/>
        <v>0</v>
      </c>
      <c r="J654" s="70">
        <f t="shared" si="281"/>
        <v>0</v>
      </c>
      <c r="K654" s="70">
        <f t="shared" si="281"/>
        <v>0</v>
      </c>
      <c r="L654" s="70">
        <f t="shared" si="281"/>
        <v>0</v>
      </c>
      <c r="M654" s="70">
        <f t="shared" si="281"/>
        <v>0</v>
      </c>
      <c r="N654" s="70">
        <f t="shared" si="281"/>
        <v>0</v>
      </c>
      <c r="O654" s="70">
        <f t="shared" si="281"/>
        <v>0</v>
      </c>
      <c r="P654" s="70">
        <f t="shared" si="281"/>
        <v>0</v>
      </c>
      <c r="Q654" s="70">
        <f t="shared" si="281"/>
        <v>0</v>
      </c>
      <c r="R654" s="70">
        <f t="shared" si="281"/>
        <v>0</v>
      </c>
      <c r="S654" s="70">
        <f t="shared" si="281"/>
        <v>0</v>
      </c>
      <c r="T654" s="70">
        <f t="shared" si="281"/>
        <v>0</v>
      </c>
      <c r="U654" s="70">
        <f t="shared" si="281"/>
        <v>0</v>
      </c>
      <c r="V654" s="70">
        <f t="shared" si="281"/>
        <v>0</v>
      </c>
      <c r="W654" s="70">
        <f t="shared" si="281"/>
        <v>0</v>
      </c>
      <c r="X654" s="70">
        <f t="shared" si="281"/>
        <v>0</v>
      </c>
      <c r="Y654" s="70">
        <f t="shared" si="281"/>
        <v>0</v>
      </c>
      <c r="Z654" s="70">
        <f t="shared" si="281"/>
        <v>0</v>
      </c>
      <c r="AA654" s="70">
        <f t="shared" si="281"/>
        <v>0</v>
      </c>
      <c r="AB654" s="70">
        <f t="shared" si="281"/>
        <v>0</v>
      </c>
      <c r="AC654" s="70">
        <f t="shared" si="281"/>
        <v>0</v>
      </c>
      <c r="AD654" s="70">
        <f t="shared" si="281"/>
        <v>0</v>
      </c>
      <c r="AE654" s="70">
        <f t="shared" si="281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2">+C657+C658+C659+C660+C661</f>
        <v>36.923023714296775</v>
      </c>
      <c r="D656" s="28">
        <f t="shared" si="282"/>
        <v>37.723635684120339</v>
      </c>
      <c r="E656" s="28">
        <f t="shared" si="282"/>
        <v>38.056949996590689</v>
      </c>
      <c r="F656" s="28">
        <f t="shared" si="282"/>
        <v>39.390415219054177</v>
      </c>
      <c r="G656" s="28">
        <f t="shared" si="282"/>
        <v>40.795658895557906</v>
      </c>
      <c r="H656" s="28">
        <f t="shared" si="282"/>
        <v>41.440222619889624</v>
      </c>
      <c r="I656" s="28">
        <f t="shared" si="282"/>
        <v>42.564915326480047</v>
      </c>
      <c r="J656" s="28">
        <f t="shared" si="282"/>
        <v>44.374594262934458</v>
      </c>
      <c r="K656" s="28">
        <f t="shared" si="282"/>
        <v>44.963436715153875</v>
      </c>
      <c r="L656" s="28">
        <f t="shared" si="282"/>
        <v>45.054241513595407</v>
      </c>
      <c r="M656" s="28">
        <f t="shared" si="282"/>
        <v>44.796712003171379</v>
      </c>
      <c r="N656" s="28">
        <f t="shared" si="282"/>
        <v>45.584596197738634</v>
      </c>
      <c r="O656" s="28">
        <f t="shared" si="282"/>
        <v>46.323550114183888</v>
      </c>
      <c r="P656" s="28">
        <f t="shared" si="282"/>
        <v>45.911855718465858</v>
      </c>
      <c r="Q656" s="28">
        <f t="shared" si="282"/>
        <v>47.346309353176544</v>
      </c>
      <c r="R656" s="28">
        <f t="shared" si="282"/>
        <v>47.858984271890286</v>
      </c>
      <c r="S656" s="28">
        <f t="shared" si="282"/>
        <v>49.252399451388357</v>
      </c>
      <c r="T656" s="28">
        <f t="shared" si="282"/>
        <v>49.526730213807042</v>
      </c>
      <c r="U656" s="28">
        <f t="shared" si="282"/>
        <v>48.56248496780961</v>
      </c>
      <c r="V656" s="28">
        <f t="shared" si="282"/>
        <v>47.101070090797236</v>
      </c>
      <c r="W656" s="28">
        <f t="shared" si="282"/>
        <v>46.120626584177884</v>
      </c>
      <c r="X656" s="28">
        <f t="shared" si="282"/>
        <v>45.62004381586793</v>
      </c>
      <c r="Y656" s="28">
        <f t="shared" si="282"/>
        <v>47.046994918820488</v>
      </c>
      <c r="Z656" s="28">
        <f t="shared" si="282"/>
        <v>48.588397313673106</v>
      </c>
      <c r="AA656" s="28">
        <f t="shared" si="282"/>
        <v>47.678787833929945</v>
      </c>
      <c r="AB656" s="28">
        <f t="shared" si="282"/>
        <v>46.99872920741285</v>
      </c>
      <c r="AC656" s="28">
        <f t="shared" si="282"/>
        <v>49.779413476600794</v>
      </c>
      <c r="AD656" s="28">
        <f t="shared" si="282"/>
        <v>52.487582908131394</v>
      </c>
      <c r="AE656" s="28">
        <f t="shared" si="282"/>
        <v>55.282105556360094</v>
      </c>
    </row>
    <row r="657" spans="1:31" x14ac:dyDescent="0.2">
      <c r="A657" s="6" t="s">
        <v>19</v>
      </c>
      <c r="B657" s="7" t="s">
        <v>20</v>
      </c>
      <c r="C657" s="28">
        <f t="shared" ref="C657:AE657" si="283">+C600</f>
        <v>1.301346496751643</v>
      </c>
      <c r="D657" s="28">
        <f t="shared" si="283"/>
        <v>1.3298335381810473</v>
      </c>
      <c r="E657" s="28">
        <f t="shared" si="283"/>
        <v>1.3710111422543494</v>
      </c>
      <c r="F657" s="28">
        <f t="shared" si="283"/>
        <v>1.4055476117094727</v>
      </c>
      <c r="G657" s="28">
        <f t="shared" si="283"/>
        <v>1.4516111524966657</v>
      </c>
      <c r="H657" s="28">
        <f t="shared" si="283"/>
        <v>1.4235439158386793</v>
      </c>
      <c r="I657" s="28">
        <f t="shared" si="283"/>
        <v>1.6004055578522323</v>
      </c>
      <c r="J657" s="28">
        <f t="shared" si="283"/>
        <v>1.5184845166584764</v>
      </c>
      <c r="K657" s="28">
        <f t="shared" si="283"/>
        <v>1.6031685934865219</v>
      </c>
      <c r="L657" s="28">
        <f t="shared" si="283"/>
        <v>1.6528244299336559</v>
      </c>
      <c r="M657" s="28">
        <f t="shared" si="283"/>
        <v>1.7129691921746399</v>
      </c>
      <c r="N657" s="28">
        <f t="shared" si="283"/>
        <v>1.794503467682383</v>
      </c>
      <c r="O657" s="28">
        <f t="shared" si="283"/>
        <v>1.7828090599300306</v>
      </c>
      <c r="P657" s="28">
        <f t="shared" si="283"/>
        <v>1.6464638345838587</v>
      </c>
      <c r="Q657" s="28">
        <f t="shared" si="283"/>
        <v>1.7936483997817103</v>
      </c>
      <c r="R657" s="28">
        <f t="shared" si="283"/>
        <v>1.8006187875151933</v>
      </c>
      <c r="S657" s="28">
        <f t="shared" si="283"/>
        <v>1.820735347773466</v>
      </c>
      <c r="T657" s="28">
        <f t="shared" si="283"/>
        <v>1.7838445724808301</v>
      </c>
      <c r="U657" s="28">
        <f t="shared" si="283"/>
        <v>1.8251028010331802</v>
      </c>
      <c r="V657" s="28">
        <f t="shared" si="283"/>
        <v>1.8398463025403053</v>
      </c>
      <c r="W657" s="28">
        <f t="shared" si="283"/>
        <v>1.794565134342559</v>
      </c>
      <c r="X657" s="28">
        <f t="shared" si="283"/>
        <v>1.9691633492419711</v>
      </c>
      <c r="Y657" s="28">
        <f t="shared" si="283"/>
        <v>2.1044788811550341</v>
      </c>
      <c r="Z657" s="28">
        <f t="shared" si="283"/>
        <v>2.1645451010764805</v>
      </c>
      <c r="AA657" s="28">
        <f t="shared" si="283"/>
        <v>2.1698428341994989</v>
      </c>
      <c r="AB657" s="28">
        <f t="shared" si="283"/>
        <v>2.201140868644782</v>
      </c>
      <c r="AC657" s="28">
        <f t="shared" si="283"/>
        <v>2.2119204885008412</v>
      </c>
      <c r="AD657" s="28">
        <f t="shared" si="283"/>
        <v>2.2056858828373089</v>
      </c>
      <c r="AE657" s="28">
        <f t="shared" si="283"/>
        <v>2.0893031483600768</v>
      </c>
    </row>
    <row r="658" spans="1:31" x14ac:dyDescent="0.2">
      <c r="A658" s="12" t="s">
        <v>248</v>
      </c>
      <c r="B658" s="7" t="s">
        <v>249</v>
      </c>
      <c r="C658" s="28">
        <f t="shared" ref="C658:AE658" si="284">+C604</f>
        <v>0</v>
      </c>
      <c r="D658" s="28">
        <f t="shared" si="284"/>
        <v>0</v>
      </c>
      <c r="E658" s="28">
        <f t="shared" si="284"/>
        <v>0</v>
      </c>
      <c r="F658" s="28">
        <f t="shared" si="284"/>
        <v>0</v>
      </c>
      <c r="G658" s="28">
        <f t="shared" si="284"/>
        <v>0</v>
      </c>
      <c r="H658" s="28">
        <f t="shared" si="284"/>
        <v>0</v>
      </c>
      <c r="I658" s="28">
        <f t="shared" si="284"/>
        <v>0</v>
      </c>
      <c r="J658" s="28">
        <f t="shared" si="284"/>
        <v>0</v>
      </c>
      <c r="K658" s="28">
        <f t="shared" si="284"/>
        <v>0</v>
      </c>
      <c r="L658" s="28">
        <f t="shared" si="284"/>
        <v>0</v>
      </c>
      <c r="M658" s="28">
        <f t="shared" si="284"/>
        <v>0</v>
      </c>
      <c r="N658" s="28">
        <f t="shared" si="284"/>
        <v>0</v>
      </c>
      <c r="O658" s="28">
        <f t="shared" si="284"/>
        <v>0</v>
      </c>
      <c r="P658" s="28">
        <f t="shared" si="284"/>
        <v>0</v>
      </c>
      <c r="Q658" s="28">
        <f t="shared" si="284"/>
        <v>0</v>
      </c>
      <c r="R658" s="28">
        <f t="shared" si="284"/>
        <v>0</v>
      </c>
      <c r="S658" s="28">
        <f t="shared" si="284"/>
        <v>0</v>
      </c>
      <c r="T658" s="28">
        <f t="shared" si="284"/>
        <v>0</v>
      </c>
      <c r="U658" s="28">
        <f t="shared" si="284"/>
        <v>0</v>
      </c>
      <c r="V658" s="28">
        <f t="shared" si="284"/>
        <v>0</v>
      </c>
      <c r="W658" s="28">
        <f t="shared" si="284"/>
        <v>0</v>
      </c>
      <c r="X658" s="28">
        <f t="shared" si="284"/>
        <v>0</v>
      </c>
      <c r="Y658" s="28">
        <f t="shared" si="284"/>
        <v>0</v>
      </c>
      <c r="Z658" s="28">
        <f t="shared" si="284"/>
        <v>0</v>
      </c>
      <c r="AA658" s="28">
        <f t="shared" si="284"/>
        <v>0</v>
      </c>
      <c r="AB658" s="28">
        <f t="shared" si="284"/>
        <v>0</v>
      </c>
      <c r="AC658" s="28">
        <f t="shared" si="284"/>
        <v>0</v>
      </c>
      <c r="AD658" s="28">
        <f t="shared" si="284"/>
        <v>0</v>
      </c>
      <c r="AE658" s="28">
        <f t="shared" si="284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285">+C613</f>
        <v>32.461634394836928</v>
      </c>
      <c r="D659" s="28">
        <f t="shared" si="285"/>
        <v>32.973578985669313</v>
      </c>
      <c r="E659" s="28">
        <f t="shared" si="285"/>
        <v>33.943827382830371</v>
      </c>
      <c r="F659" s="28">
        <f t="shared" si="285"/>
        <v>35.147443600257922</v>
      </c>
      <c r="G659" s="28">
        <f t="shared" si="285"/>
        <v>36.370886942231223</v>
      </c>
      <c r="H659" s="28">
        <f t="shared" si="285"/>
        <v>36.988491390737501</v>
      </c>
      <c r="I659" s="28">
        <f t="shared" si="285"/>
        <v>37.353063437638852</v>
      </c>
      <c r="J659" s="28">
        <f t="shared" si="285"/>
        <v>39.619100502764695</v>
      </c>
      <c r="K659" s="28">
        <f t="shared" si="285"/>
        <v>39.86946633435813</v>
      </c>
      <c r="L659" s="28">
        <f t="shared" si="285"/>
        <v>39.99184188424762</v>
      </c>
      <c r="M659" s="28">
        <f t="shared" si="285"/>
        <v>40.112049089661291</v>
      </c>
      <c r="N659" s="28">
        <f t="shared" si="285"/>
        <v>40.47945027277779</v>
      </c>
      <c r="O659" s="28">
        <f t="shared" si="285"/>
        <v>40.649259044807899</v>
      </c>
      <c r="P659" s="28">
        <f t="shared" si="285"/>
        <v>40.750137915241311</v>
      </c>
      <c r="Q659" s="28">
        <f t="shared" si="285"/>
        <v>41.211334787411211</v>
      </c>
      <c r="R659" s="28">
        <f t="shared" si="285"/>
        <v>41.556915404958758</v>
      </c>
      <c r="S659" s="28">
        <f t="shared" si="285"/>
        <v>41.966779106071591</v>
      </c>
      <c r="T659" s="28">
        <f t="shared" si="285"/>
        <v>42.280810585943833</v>
      </c>
      <c r="U659" s="28">
        <f t="shared" si="285"/>
        <v>41.101613406356854</v>
      </c>
      <c r="V659" s="28">
        <f t="shared" si="285"/>
        <v>39.392774939314364</v>
      </c>
      <c r="W659" s="28">
        <f t="shared" si="285"/>
        <v>38.3690330540323</v>
      </c>
      <c r="X659" s="28">
        <f t="shared" si="285"/>
        <v>37.318141651794129</v>
      </c>
      <c r="Y659" s="28">
        <f t="shared" si="285"/>
        <v>38.508802428375077</v>
      </c>
      <c r="Z659" s="28">
        <f t="shared" si="285"/>
        <v>39.649260723139719</v>
      </c>
      <c r="AA659" s="28">
        <f t="shared" si="285"/>
        <v>38.102634247662373</v>
      </c>
      <c r="AB659" s="28">
        <f t="shared" si="285"/>
        <v>36.438794643681369</v>
      </c>
      <c r="AC659" s="28">
        <f t="shared" si="285"/>
        <v>39.006336951526961</v>
      </c>
      <c r="AD659" s="28">
        <f t="shared" si="285"/>
        <v>41.545263152502955</v>
      </c>
      <c r="AE659" s="28">
        <f t="shared" si="285"/>
        <v>44.128129237442295</v>
      </c>
    </row>
    <row r="660" spans="1:31" x14ac:dyDescent="0.2">
      <c r="A660" s="12" t="s">
        <v>548</v>
      </c>
      <c r="B660" s="7" t="s">
        <v>804</v>
      </c>
      <c r="C660" s="28">
        <f t="shared" ref="C660:AE660" si="286">+C624</f>
        <v>0.52693865251894623</v>
      </c>
      <c r="D660" s="28">
        <f t="shared" si="286"/>
        <v>0.98223093791482352</v>
      </c>
      <c r="E660" s="28">
        <f t="shared" si="286"/>
        <v>0.44435794291691039</v>
      </c>
      <c r="F660" s="28">
        <f t="shared" si="286"/>
        <v>0.44855590581930838</v>
      </c>
      <c r="G660" s="28">
        <f t="shared" si="286"/>
        <v>0.48173600233400576</v>
      </c>
      <c r="H660" s="28">
        <f t="shared" si="286"/>
        <v>0.28222502203658756</v>
      </c>
      <c r="I660" s="28">
        <f t="shared" si="286"/>
        <v>0.67843148308594137</v>
      </c>
      <c r="J660" s="28">
        <f t="shared" si="286"/>
        <v>0.30995489294964523</v>
      </c>
      <c r="K660" s="28">
        <f t="shared" si="286"/>
        <v>0.62905366506311944</v>
      </c>
      <c r="L660" s="28">
        <f t="shared" si="286"/>
        <v>0.5758754106287306</v>
      </c>
      <c r="M660" s="28">
        <f t="shared" si="286"/>
        <v>0.14304643850087492</v>
      </c>
      <c r="N660" s="28">
        <f t="shared" si="286"/>
        <v>5.1444936624097097E-2</v>
      </c>
      <c r="O660" s="28">
        <f t="shared" si="286"/>
        <v>0.77401156262209136</v>
      </c>
      <c r="P660" s="28">
        <f t="shared" si="286"/>
        <v>3.5646102130105828E-2</v>
      </c>
      <c r="Q660" s="28">
        <f t="shared" si="286"/>
        <v>0.16440314503486705</v>
      </c>
      <c r="R660" s="28">
        <f t="shared" si="286"/>
        <v>3.4371026139885713E-2</v>
      </c>
      <c r="S660" s="28">
        <f t="shared" si="286"/>
        <v>0.24618608842236397</v>
      </c>
      <c r="T660" s="28">
        <f t="shared" si="286"/>
        <v>2.3084124359273296E-2</v>
      </c>
      <c r="U660" s="28">
        <f t="shared" si="286"/>
        <v>0.15834395360017586</v>
      </c>
      <c r="V660" s="28">
        <f t="shared" si="286"/>
        <v>0.34548212882403295</v>
      </c>
      <c r="W660" s="28">
        <f t="shared" si="286"/>
        <v>6.5200073200559752E-3</v>
      </c>
      <c r="X660" s="28">
        <f t="shared" si="286"/>
        <v>6.0853624839659424E-3</v>
      </c>
      <c r="Y660" s="28">
        <f t="shared" si="286"/>
        <v>2.697663304052211E-2</v>
      </c>
      <c r="Z660" s="28">
        <f t="shared" si="286"/>
        <v>1.7810224986717582E-2</v>
      </c>
      <c r="AA660" s="28">
        <f t="shared" si="286"/>
        <v>5.6635587632873179E-2</v>
      </c>
      <c r="AB660" s="28">
        <f t="shared" si="286"/>
        <v>0.14014332680912966</v>
      </c>
      <c r="AC660" s="28">
        <f t="shared" si="286"/>
        <v>0.18834559942365511</v>
      </c>
      <c r="AD660" s="28">
        <f t="shared" si="286"/>
        <v>2.7329171902696271E-2</v>
      </c>
      <c r="AE660" s="28">
        <f t="shared" si="286"/>
        <v>9.9786764200730904E-2</v>
      </c>
    </row>
    <row r="661" spans="1:31" x14ac:dyDescent="0.2">
      <c r="A661" s="12" t="s">
        <v>721</v>
      </c>
      <c r="B661" s="7" t="s">
        <v>722</v>
      </c>
      <c r="C661" s="28">
        <f t="shared" ref="C661:AE661" si="287">+C633</f>
        <v>2.6331041701892604</v>
      </c>
      <c r="D661" s="28">
        <f t="shared" si="287"/>
        <v>2.4379922223551569</v>
      </c>
      <c r="E661" s="28">
        <f t="shared" si="287"/>
        <v>2.2977535285890638</v>
      </c>
      <c r="F661" s="28">
        <f t="shared" si="287"/>
        <v>2.3888681012674686</v>
      </c>
      <c r="G661" s="28">
        <f t="shared" si="287"/>
        <v>2.4914247984960101</v>
      </c>
      <c r="H661" s="28">
        <f t="shared" si="287"/>
        <v>2.74596229127686</v>
      </c>
      <c r="I661" s="28">
        <f t="shared" si="287"/>
        <v>2.9330148479030171</v>
      </c>
      <c r="J661" s="28">
        <f t="shared" si="287"/>
        <v>2.9270543505616429</v>
      </c>
      <c r="K661" s="28">
        <f t="shared" si="287"/>
        <v>2.8617481222461043</v>
      </c>
      <c r="L661" s="28">
        <f t="shared" si="287"/>
        <v>2.8336997887853945</v>
      </c>
      <c r="M661" s="28">
        <f t="shared" si="287"/>
        <v>2.8286472828345728</v>
      </c>
      <c r="N661" s="28">
        <f t="shared" si="287"/>
        <v>3.2591975206543671</v>
      </c>
      <c r="O661" s="28">
        <f t="shared" si="287"/>
        <v>3.117470446823869</v>
      </c>
      <c r="P661" s="28">
        <f t="shared" si="287"/>
        <v>3.4796078665105834</v>
      </c>
      <c r="Q661" s="28">
        <f t="shared" si="287"/>
        <v>4.1769230209487533</v>
      </c>
      <c r="R661" s="28">
        <f t="shared" si="287"/>
        <v>4.4670790532764508</v>
      </c>
      <c r="S661" s="28">
        <f t="shared" si="287"/>
        <v>5.2186989091209384</v>
      </c>
      <c r="T661" s="28">
        <f t="shared" si="287"/>
        <v>5.4389909310231026</v>
      </c>
      <c r="U661" s="28">
        <f t="shared" si="287"/>
        <v>5.477424806819398</v>
      </c>
      <c r="V661" s="28">
        <f t="shared" si="287"/>
        <v>5.5229667201185348</v>
      </c>
      <c r="W661" s="28">
        <f t="shared" si="287"/>
        <v>5.9505083884829633</v>
      </c>
      <c r="X661" s="28">
        <f t="shared" si="287"/>
        <v>6.3266534523478644</v>
      </c>
      <c r="Y661" s="28">
        <f t="shared" si="287"/>
        <v>6.4067369762498627</v>
      </c>
      <c r="Z661" s="28">
        <f t="shared" si="287"/>
        <v>6.756781264470189</v>
      </c>
      <c r="AA661" s="28">
        <f t="shared" si="287"/>
        <v>7.349675164435201</v>
      </c>
      <c r="AB661" s="28">
        <f t="shared" si="287"/>
        <v>8.2186503682775687</v>
      </c>
      <c r="AC661" s="28">
        <f t="shared" si="287"/>
        <v>8.372810437149333</v>
      </c>
      <c r="AD661" s="28">
        <f t="shared" si="287"/>
        <v>8.7093047008884366</v>
      </c>
      <c r="AE661" s="28">
        <f t="shared" si="287"/>
        <v>8.964886406356996</v>
      </c>
    </row>
  </sheetData>
  <conditionalFormatting sqref="C2:AC2">
    <cfRule type="cellIs" dxfId="586" priority="301" operator="equal">
      <formula>0</formula>
    </cfRule>
  </conditionalFormatting>
  <conditionalFormatting sqref="AD2:AE2">
    <cfRule type="cellIs" dxfId="585" priority="123" operator="equal">
      <formula>0</formula>
    </cfRule>
  </conditionalFormatting>
  <conditionalFormatting sqref="C434 C425:C426 C431 C437">
    <cfRule type="cellIs" dxfId="584" priority="77" operator="lessThan">
      <formula>0</formula>
    </cfRule>
  </conditionalFormatting>
  <conditionalFormatting sqref="C577:AE577 C580:AE580">
    <cfRule type="cellIs" dxfId="583" priority="66" operator="lessThan">
      <formula>0</formula>
    </cfRule>
  </conditionalFormatting>
  <conditionalFormatting sqref="C613:AE613">
    <cfRule type="cellIs" dxfId="582" priority="76" operator="lessThan">
      <formula>0</formula>
    </cfRule>
  </conditionalFormatting>
  <conditionalFormatting sqref="C555:AE556 C558:AE559 C561:AE562 C581:AE581 C574:AE576 C565:AE571">
    <cfRule type="cellIs" dxfId="581" priority="75" operator="lessThan">
      <formula>0</formula>
    </cfRule>
  </conditionalFormatting>
  <conditionalFormatting sqref="C631:AE633 C638:AE638 C624:AE624">
    <cfRule type="cellIs" dxfId="580" priority="74" operator="lessThan">
      <formula>0</formula>
    </cfRule>
  </conditionalFormatting>
  <conditionalFormatting sqref="C659:AE659">
    <cfRule type="cellIs" dxfId="579" priority="73" operator="lessThan">
      <formula>0</formula>
    </cfRule>
  </conditionalFormatting>
  <conditionalFormatting sqref="C660:AE660">
    <cfRule type="cellIs" dxfId="578" priority="72" operator="lessThan">
      <formula>0</formula>
    </cfRule>
  </conditionalFormatting>
  <conditionalFormatting sqref="C661:AE661">
    <cfRule type="cellIs" dxfId="577" priority="71" operator="lessThan">
      <formula>0</formula>
    </cfRule>
  </conditionalFormatting>
  <conditionalFormatting sqref="C557:AE557">
    <cfRule type="cellIs" dxfId="576" priority="70" operator="lessThan">
      <formula>0</formula>
    </cfRule>
  </conditionalFormatting>
  <conditionalFormatting sqref="C560:AE560">
    <cfRule type="cellIs" dxfId="575" priority="69" operator="lessThan">
      <formula>0</formula>
    </cfRule>
  </conditionalFormatting>
  <conditionalFormatting sqref="C563:AE564">
    <cfRule type="cellIs" dxfId="574" priority="68" operator="lessThan">
      <formula>0</formula>
    </cfRule>
  </conditionalFormatting>
  <conditionalFormatting sqref="C572:AE573">
    <cfRule type="cellIs" dxfId="573" priority="67" operator="lessThan">
      <formula>0</formula>
    </cfRule>
  </conditionalFormatting>
  <conditionalFormatting sqref="C578:AE579">
    <cfRule type="cellIs" dxfId="572" priority="65" operator="lessThan">
      <formula>0</formula>
    </cfRule>
  </conditionalFormatting>
  <conditionalFormatting sqref="C585:AE586">
    <cfRule type="cellIs" dxfId="571" priority="64" operator="lessThan">
      <formula>0</formula>
    </cfRule>
  </conditionalFormatting>
  <conditionalFormatting sqref="C601:AE602">
    <cfRule type="cellIs" dxfId="570" priority="63" operator="lessThan">
      <formula>0</formula>
    </cfRule>
  </conditionalFormatting>
  <conditionalFormatting sqref="C605:AE609">
    <cfRule type="cellIs" dxfId="569" priority="62" operator="lessThan">
      <formula>0</formula>
    </cfRule>
  </conditionalFormatting>
  <conditionalFormatting sqref="C611:AE612">
    <cfRule type="cellIs" dxfId="568" priority="61" operator="lessThan">
      <formula>0</formula>
    </cfRule>
  </conditionalFormatting>
  <conditionalFormatting sqref="C626:AE626">
    <cfRule type="cellIs" dxfId="567" priority="60" operator="lessThan">
      <formula>0</formula>
    </cfRule>
  </conditionalFormatting>
  <conditionalFormatting sqref="C634:AE634 C637:AE637">
    <cfRule type="cellIs" dxfId="566" priority="59" operator="lessThan">
      <formula>0</formula>
    </cfRule>
  </conditionalFormatting>
  <conditionalFormatting sqref="C635:AE636">
    <cfRule type="cellIs" dxfId="565" priority="58" operator="lessThan">
      <formula>0</formula>
    </cfRule>
  </conditionalFormatting>
  <conditionalFormatting sqref="C642:AE644">
    <cfRule type="cellIs" dxfId="564" priority="57" operator="lessThan">
      <formula>0</formula>
    </cfRule>
  </conditionalFormatting>
  <conditionalFormatting sqref="C625:AE625">
    <cfRule type="cellIs" dxfId="563" priority="56" operator="lessThan">
      <formula>0</formula>
    </cfRule>
  </conditionalFormatting>
  <conditionalFormatting sqref="C627:AE627">
    <cfRule type="cellIs" dxfId="562" priority="55" operator="lessThan">
      <formula>0</formula>
    </cfRule>
  </conditionalFormatting>
  <conditionalFormatting sqref="C630:AE630">
    <cfRule type="cellIs" dxfId="561" priority="54" operator="lessThan">
      <formula>0</formula>
    </cfRule>
  </conditionalFormatting>
  <conditionalFormatting sqref="C237 C213 C191:C193 C216:C217 C230 C240:C252 C273:C278 C280:C286 C292:C295 C195 C202 C206 C219 C257:C270">
    <cfRule type="cellIs" dxfId="560" priority="53" operator="lessThan">
      <formula>0</formula>
    </cfRule>
  </conditionalFormatting>
  <conditionalFormatting sqref="C271">
    <cfRule type="cellIs" dxfId="559" priority="52" operator="lessThan">
      <formula>0</formula>
    </cfRule>
  </conditionalFormatting>
  <conditionalFormatting sqref="C287">
    <cfRule type="cellIs" dxfId="558" priority="51" operator="lessThan">
      <formula>0</formula>
    </cfRule>
  </conditionalFormatting>
  <conditionalFormatting sqref="C291">
    <cfRule type="cellIs" dxfId="557" priority="50" operator="lessThan">
      <formula>0</formula>
    </cfRule>
  </conditionalFormatting>
  <conditionalFormatting sqref="C226">
    <cfRule type="cellIs" dxfId="556" priority="49" operator="lessThan">
      <formula>0</formula>
    </cfRule>
  </conditionalFormatting>
  <conditionalFormatting sqref="C272">
    <cfRule type="cellIs" dxfId="555" priority="48" operator="lessThan">
      <formula>0</formula>
    </cfRule>
  </conditionalFormatting>
  <conditionalFormatting sqref="C279">
    <cfRule type="cellIs" dxfId="554" priority="47" operator="lessThan">
      <formula>0</formula>
    </cfRule>
  </conditionalFormatting>
  <conditionalFormatting sqref="C297:C354 C356:C359 C364:C383 C385:C391 C393 C395:C417 C419:C424">
    <cfRule type="cellIs" dxfId="553" priority="46" operator="lessThan">
      <formula>0</formula>
    </cfRule>
  </conditionalFormatting>
  <conditionalFormatting sqref="C526:AE554">
    <cfRule type="cellIs" dxfId="552" priority="45" operator="lessThan">
      <formula>0</formula>
    </cfRule>
  </conditionalFormatting>
  <conditionalFormatting sqref="C524:AE525">
    <cfRule type="cellIs" dxfId="551" priority="44" operator="lessThan">
      <formula>0</formula>
    </cfRule>
  </conditionalFormatting>
  <conditionalFormatting sqref="C628:AE628">
    <cfRule type="cellIs" dxfId="550" priority="42" operator="lessThan">
      <formula>0</formula>
    </cfRule>
  </conditionalFormatting>
  <conditionalFormatting sqref="C614:AE623">
    <cfRule type="cellIs" dxfId="549" priority="43" operator="lessThan">
      <formula>0</formula>
    </cfRule>
  </conditionalFormatting>
  <conditionalFormatting sqref="C629:AE629">
    <cfRule type="cellIs" dxfId="548" priority="41" operator="lessThan">
      <formula>0</formula>
    </cfRule>
  </conditionalFormatting>
  <conditionalFormatting sqref="C355">
    <cfRule type="cellIs" dxfId="547" priority="40" operator="lessThan">
      <formula>0</formula>
    </cfRule>
  </conditionalFormatting>
  <conditionalFormatting sqref="C453:AE453">
    <cfRule type="cellIs" dxfId="546" priority="34" operator="lessThan">
      <formula>0</formula>
    </cfRule>
  </conditionalFormatting>
  <conditionalFormatting sqref="C453:AE453">
    <cfRule type="cellIs" dxfId="545" priority="32" operator="equal">
      <formula>0</formula>
    </cfRule>
    <cfRule type="cellIs" dxfId="544" priority="33" operator="equal">
      <formula>0</formula>
    </cfRule>
  </conditionalFormatting>
  <conditionalFormatting sqref="C597:AE597">
    <cfRule type="cellIs" dxfId="543" priority="31" operator="lessThan">
      <formula>0</formula>
    </cfRule>
  </conditionalFormatting>
  <conditionalFormatting sqref="C597:AE597">
    <cfRule type="cellIs" dxfId="542" priority="29" operator="equal">
      <formula>0</formula>
    </cfRule>
    <cfRule type="cellIs" dxfId="541" priority="30" operator="equal">
      <formula>0</formula>
    </cfRule>
  </conditionalFormatting>
  <conditionalFormatting sqref="C654:AE654">
    <cfRule type="cellIs" dxfId="540" priority="28" operator="lessThan">
      <formula>0</formula>
    </cfRule>
  </conditionalFormatting>
  <conditionalFormatting sqref="C654:AE654">
    <cfRule type="cellIs" dxfId="539" priority="26" operator="equal">
      <formula>0</formula>
    </cfRule>
    <cfRule type="cellIs" dxfId="538" priority="27" operator="equal">
      <formula>0</formula>
    </cfRule>
  </conditionalFormatting>
  <conditionalFormatting sqref="A425:B426 A430:B431 A434:B437 A427:A429">
    <cfRule type="cellIs" dxfId="537" priority="17" operator="lessThan">
      <formula>0</formula>
    </cfRule>
  </conditionalFormatting>
  <conditionalFormatting sqref="A432:B433">
    <cfRule type="cellIs" dxfId="536" priority="16" operator="lessThan">
      <formula>0</formula>
    </cfRule>
  </conditionalFormatting>
  <conditionalFormatting sqref="B555 A576:B581">
    <cfRule type="cellIs" dxfId="535" priority="15" operator="lessThan">
      <formula>0</formula>
    </cfRule>
  </conditionalFormatting>
  <conditionalFormatting sqref="A633:B638 B624">
    <cfRule type="cellIs" dxfId="534" priority="14" operator="lessThan">
      <formula>0</formula>
    </cfRule>
  </conditionalFormatting>
  <conditionalFormatting sqref="A661:B661">
    <cfRule type="cellIs" dxfId="533" priority="13" operator="lessThan">
      <formula>0</formula>
    </cfRule>
  </conditionalFormatting>
  <conditionalFormatting sqref="B659:B660">
    <cfRule type="cellIs" dxfId="532" priority="12" operator="lessThan">
      <formula>0</formula>
    </cfRule>
  </conditionalFormatting>
  <conditionalFormatting sqref="B613">
    <cfRule type="cellIs" dxfId="531" priority="11" operator="lessThan">
      <formula>0</formula>
    </cfRule>
  </conditionalFormatting>
  <conditionalFormatting sqref="D434:AE434 D425:AE426 D431:AE431 D437:AE437">
    <cfRule type="cellIs" dxfId="530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29" priority="9" operator="lessThan">
      <formula>0</formula>
    </cfRule>
  </conditionalFormatting>
  <conditionalFormatting sqref="D271:AE271">
    <cfRule type="cellIs" dxfId="528" priority="8" operator="lessThan">
      <formula>0</formula>
    </cfRule>
  </conditionalFormatting>
  <conditionalFormatting sqref="D287:AE287">
    <cfRule type="cellIs" dxfId="527" priority="7" operator="lessThan">
      <formula>0</formula>
    </cfRule>
  </conditionalFormatting>
  <conditionalFormatting sqref="D291:AE291">
    <cfRule type="cellIs" dxfId="526" priority="6" operator="lessThan">
      <formula>0</formula>
    </cfRule>
  </conditionalFormatting>
  <conditionalFormatting sqref="D226:AE226">
    <cfRule type="cellIs" dxfId="525" priority="5" operator="lessThan">
      <formula>0</formula>
    </cfRule>
  </conditionalFormatting>
  <conditionalFormatting sqref="D272:AE272">
    <cfRule type="cellIs" dxfId="524" priority="4" operator="lessThan">
      <formula>0</formula>
    </cfRule>
  </conditionalFormatting>
  <conditionalFormatting sqref="D279:AE279">
    <cfRule type="cellIs" dxfId="523" priority="3" operator="lessThan">
      <formula>0</formula>
    </cfRule>
  </conditionalFormatting>
  <conditionalFormatting sqref="D297:AE354 D356:AE359 D364:AE383 D385:AE391 D393:AE393 D395:AE417 D419:AE424">
    <cfRule type="cellIs" dxfId="522" priority="2" operator="lessThan">
      <formula>0</formula>
    </cfRule>
  </conditionalFormatting>
  <conditionalFormatting sqref="D355:AE355">
    <cfRule type="cellIs" dxfId="521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topLeftCell="A409" zoomScale="85" zoomScaleNormal="85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 t="e">
        <f ca="1">+C4-INDIRECT("'"&amp;C3&amp;"'!$"&amp;"G"&amp;"4",1)</f>
        <v>#REF!</v>
      </c>
      <c r="D2" s="29" t="e">
        <f t="shared" ref="D2:AC2" ca="1" si="0">+D4-INDIRECT("'"&amp;D3&amp;"'!$"&amp;"G"&amp;"4",1)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+AD4-INDIRECT("'"&amp;AD3&amp;"'!$"&amp;"G"&amp;"4",1)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2.1333459861490001</v>
      </c>
      <c r="D4" s="28">
        <f t="shared" si="2"/>
        <v>2.1554694099608964</v>
      </c>
      <c r="E4" s="28">
        <f t="shared" si="2"/>
        <v>2.1856390004096116</v>
      </c>
      <c r="F4" s="28">
        <f t="shared" si="2"/>
        <v>2.2492264031571447</v>
      </c>
      <c r="G4" s="28">
        <f t="shared" si="2"/>
        <v>2.3125752037035392</v>
      </c>
      <c r="H4" s="28">
        <f t="shared" si="2"/>
        <v>2.3323382291111994</v>
      </c>
      <c r="I4" s="28">
        <f t="shared" si="2"/>
        <v>2.3892433099900563</v>
      </c>
      <c r="J4" s="28">
        <f t="shared" si="2"/>
        <v>2.5068510199812954</v>
      </c>
      <c r="K4" s="28">
        <f t="shared" si="2"/>
        <v>2.5034889728535763</v>
      </c>
      <c r="L4" s="28">
        <f t="shared" si="2"/>
        <v>2.4861927590119755</v>
      </c>
      <c r="M4" s="28">
        <f t="shared" si="2"/>
        <v>2.3943407527220528</v>
      </c>
      <c r="N4" s="28">
        <f t="shared" si="2"/>
        <v>2.3762834909430981</v>
      </c>
      <c r="O4" s="28">
        <f t="shared" si="2"/>
        <v>2.394570793889689</v>
      </c>
      <c r="P4" s="28">
        <f t="shared" si="2"/>
        <v>2.2588723718970698</v>
      </c>
      <c r="Q4" s="28">
        <f t="shared" si="2"/>
        <v>2.3168423434824681</v>
      </c>
      <c r="R4" s="28">
        <f t="shared" si="2"/>
        <v>2.2491865818625945</v>
      </c>
      <c r="S4" s="28">
        <f t="shared" si="2"/>
        <v>2.2445211656348416</v>
      </c>
      <c r="T4" s="28">
        <f t="shared" si="2"/>
        <v>2.2353681578524376</v>
      </c>
      <c r="U4" s="28">
        <f t="shared" si="2"/>
        <v>2.2085616613699477</v>
      </c>
      <c r="V4" s="28">
        <f t="shared" si="2"/>
        <v>2.1880450641830871</v>
      </c>
      <c r="W4" s="28">
        <f t="shared" si="2"/>
        <v>2.0963486113777345</v>
      </c>
      <c r="X4" s="28">
        <f t="shared" si="2"/>
        <v>1.9926091548806908</v>
      </c>
      <c r="Y4" s="28">
        <f t="shared" si="2"/>
        <v>2.0176004603113236</v>
      </c>
      <c r="Z4" s="28">
        <f t="shared" si="2"/>
        <v>2.112519178267001</v>
      </c>
      <c r="AA4" s="28">
        <f t="shared" si="2"/>
        <v>1.9564245984432216</v>
      </c>
      <c r="AB4" s="28">
        <f t="shared" si="2"/>
        <v>1.8365429817042527</v>
      </c>
      <c r="AC4" s="28">
        <f t="shared" si="2"/>
        <v>1.740614632862338</v>
      </c>
      <c r="AD4" s="28">
        <f t="shared" si="2"/>
        <v>1.6426077308723779</v>
      </c>
      <c r="AE4" s="28">
        <f t="shared" si="2"/>
        <v>1.531889292306136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2.3978988969194544E-2</v>
      </c>
      <c r="D5" s="21">
        <f t="shared" si="3"/>
        <v>2.4403963591274395E-2</v>
      </c>
      <c r="E5" s="21">
        <f t="shared" si="3"/>
        <v>2.5821641924157576E-2</v>
      </c>
      <c r="F5" s="21">
        <f t="shared" si="3"/>
        <v>2.7058630149533115E-2</v>
      </c>
      <c r="G5" s="21">
        <f t="shared" si="3"/>
        <v>2.8615114166543394E-2</v>
      </c>
      <c r="H5" s="21">
        <f t="shared" si="3"/>
        <v>2.9077912128450224E-2</v>
      </c>
      <c r="I5" s="21">
        <f t="shared" si="3"/>
        <v>5.3672119620795315E-2</v>
      </c>
      <c r="J5" s="21">
        <f t="shared" si="3"/>
        <v>4.9759172561106631E-2</v>
      </c>
      <c r="K5" s="21">
        <f t="shared" si="3"/>
        <v>6.2129894261030098E-2</v>
      </c>
      <c r="L5" s="21">
        <f t="shared" si="3"/>
        <v>6.5935347967251035E-2</v>
      </c>
      <c r="M5" s="21">
        <f t="shared" si="3"/>
        <v>7.0105675519497979E-2</v>
      </c>
      <c r="N5" s="21">
        <f t="shared" si="3"/>
        <v>8.028156349628647E-2</v>
      </c>
      <c r="O5" s="21">
        <f t="shared" si="3"/>
        <v>7.9122410125684536E-2</v>
      </c>
      <c r="P5" s="21">
        <f t="shared" si="3"/>
        <v>6.1132826086837483E-2</v>
      </c>
      <c r="Q5" s="21">
        <f t="shared" si="3"/>
        <v>7.6102039016031894E-2</v>
      </c>
      <c r="R5" s="21">
        <f t="shared" si="3"/>
        <v>7.6684081109922572E-2</v>
      </c>
      <c r="S5" s="21">
        <f t="shared" si="3"/>
        <v>7.7107195135648496E-2</v>
      </c>
      <c r="T5" s="21">
        <f t="shared" si="3"/>
        <v>7.2843278076705931E-2</v>
      </c>
      <c r="U5" s="21">
        <f t="shared" si="3"/>
        <v>7.6851609469394913E-2</v>
      </c>
      <c r="V5" s="21">
        <f t="shared" si="3"/>
        <v>7.5653955181611984E-2</v>
      </c>
      <c r="W5" s="21">
        <f t="shared" si="3"/>
        <v>7.3061503061502164E-2</v>
      </c>
      <c r="X5" s="21">
        <f t="shared" si="3"/>
        <v>9.9052256983887574E-2</v>
      </c>
      <c r="Y5" s="21">
        <f t="shared" si="3"/>
        <v>0.11316827666323043</v>
      </c>
      <c r="Z5" s="21">
        <f t="shared" si="3"/>
        <v>0.11969273229487108</v>
      </c>
      <c r="AA5" s="21">
        <f t="shared" si="3"/>
        <v>0.11784052999345181</v>
      </c>
      <c r="AB5" s="21">
        <f t="shared" si="3"/>
        <v>0.12896664696490334</v>
      </c>
      <c r="AC5" s="21">
        <f t="shared" si="3"/>
        <v>0.13576102786519656</v>
      </c>
      <c r="AD5" s="21">
        <f t="shared" si="3"/>
        <v>0.1379982704877592</v>
      </c>
      <c r="AE5" s="21">
        <f t="shared" si="3"/>
        <v>0.12095521272900847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2.3978988969194544E-2</v>
      </c>
      <c r="D7" s="21">
        <f t="shared" si="4"/>
        <v>2.4403963591274395E-2</v>
      </c>
      <c r="E7" s="21">
        <f t="shared" si="4"/>
        <v>2.5821641924157576E-2</v>
      </c>
      <c r="F7" s="21">
        <f t="shared" si="4"/>
        <v>2.7058630149533115E-2</v>
      </c>
      <c r="G7" s="21">
        <f t="shared" si="4"/>
        <v>2.8615114166543394E-2</v>
      </c>
      <c r="H7" s="21">
        <f t="shared" si="4"/>
        <v>2.9077912128450224E-2</v>
      </c>
      <c r="I7" s="21">
        <f t="shared" si="4"/>
        <v>5.3672119620795315E-2</v>
      </c>
      <c r="J7" s="21">
        <f t="shared" si="4"/>
        <v>4.9759172561106631E-2</v>
      </c>
      <c r="K7" s="21">
        <f t="shared" si="4"/>
        <v>6.2129894261030098E-2</v>
      </c>
      <c r="L7" s="21">
        <f t="shared" si="4"/>
        <v>6.5935347967251035E-2</v>
      </c>
      <c r="M7" s="21">
        <f t="shared" si="4"/>
        <v>7.0105675519497979E-2</v>
      </c>
      <c r="N7" s="21">
        <f t="shared" si="4"/>
        <v>8.028156349628647E-2</v>
      </c>
      <c r="O7" s="21">
        <f t="shared" si="4"/>
        <v>7.9122410125684536E-2</v>
      </c>
      <c r="P7" s="21">
        <f t="shared" si="4"/>
        <v>6.1132826086837483E-2</v>
      </c>
      <c r="Q7" s="21">
        <f t="shared" si="4"/>
        <v>7.6102039016031894E-2</v>
      </c>
      <c r="R7" s="21">
        <f t="shared" si="4"/>
        <v>7.6684081109922572E-2</v>
      </c>
      <c r="S7" s="21">
        <f t="shared" si="4"/>
        <v>7.7107195135648496E-2</v>
      </c>
      <c r="T7" s="21">
        <f t="shared" si="4"/>
        <v>7.2843278076705931E-2</v>
      </c>
      <c r="U7" s="21">
        <f t="shared" si="4"/>
        <v>7.6851609469394913E-2</v>
      </c>
      <c r="V7" s="21">
        <f t="shared" si="4"/>
        <v>7.5653955181611984E-2</v>
      </c>
      <c r="W7" s="21">
        <f t="shared" si="4"/>
        <v>7.3061503061502164E-2</v>
      </c>
      <c r="X7" s="21">
        <f t="shared" si="4"/>
        <v>9.9052256983887574E-2</v>
      </c>
      <c r="Y7" s="21">
        <f t="shared" si="4"/>
        <v>0.11316827666323043</v>
      </c>
      <c r="Z7" s="21">
        <f t="shared" si="4"/>
        <v>0.11969273229487108</v>
      </c>
      <c r="AA7" s="21">
        <f t="shared" si="4"/>
        <v>0.11784052999345181</v>
      </c>
      <c r="AB7" s="21">
        <f t="shared" si="4"/>
        <v>0.12896664696490334</v>
      </c>
      <c r="AC7" s="21">
        <f t="shared" si="4"/>
        <v>0.13576102786519656</v>
      </c>
      <c r="AD7" s="21">
        <f t="shared" si="4"/>
        <v>0.1379982704877592</v>
      </c>
      <c r="AE7" s="21">
        <f t="shared" si="4"/>
        <v>0.12095521272900847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4.3060602880898947E-4</v>
      </c>
      <c r="D8" s="21">
        <f t="shared" si="5"/>
        <v>2.6600983745356276E-4</v>
      </c>
      <c r="E8" s="21">
        <f t="shared" si="5"/>
        <v>1.6276438001809471E-4</v>
      </c>
      <c r="F8" s="21">
        <f t="shared" si="5"/>
        <v>1.9671526129672409E-4</v>
      </c>
      <c r="G8" s="21">
        <f t="shared" si="5"/>
        <v>2.8638655926246833E-4</v>
      </c>
      <c r="H8" s="21">
        <f t="shared" si="5"/>
        <v>1.8822451262029313E-4</v>
      </c>
      <c r="I8" s="21">
        <f t="shared" si="5"/>
        <v>4.9373801409621451E-4</v>
      </c>
      <c r="J8" s="21">
        <f t="shared" si="5"/>
        <v>4.5433667536406411E-4</v>
      </c>
      <c r="K8" s="21">
        <f t="shared" si="5"/>
        <v>3.5686206457951106E-4</v>
      </c>
      <c r="L8" s="21">
        <f t="shared" si="5"/>
        <v>5.478330214324788E-4</v>
      </c>
      <c r="M8" s="21">
        <f t="shared" si="5"/>
        <v>2.628036696245066E-4</v>
      </c>
      <c r="N8" s="21">
        <f t="shared" si="5"/>
        <v>2.0347901431095704E-6</v>
      </c>
      <c r="O8" s="21">
        <f t="shared" si="5"/>
        <v>0</v>
      </c>
      <c r="P8" s="21">
        <f t="shared" si="5"/>
        <v>0</v>
      </c>
      <c r="Q8" s="21">
        <f t="shared" si="5"/>
        <v>5.0197474977151713E-6</v>
      </c>
      <c r="R8" s="21">
        <f t="shared" si="5"/>
        <v>2.7409532638763201E-4</v>
      </c>
      <c r="S8" s="21">
        <f t="shared" si="5"/>
        <v>1.1842255393144811E-4</v>
      </c>
      <c r="T8" s="21">
        <f t="shared" si="5"/>
        <v>2.7510244720464539E-3</v>
      </c>
      <c r="U8" s="21">
        <f t="shared" si="5"/>
        <v>2.0205309082646922E-3</v>
      </c>
      <c r="V8" s="21">
        <f t="shared" si="5"/>
        <v>9.108295715165029E-4</v>
      </c>
      <c r="W8" s="21">
        <f t="shared" si="5"/>
        <v>5.6998989975405145E-4</v>
      </c>
      <c r="X8" s="21">
        <f t="shared" si="5"/>
        <v>1.9249631261869368E-3</v>
      </c>
      <c r="Y8" s="21">
        <f t="shared" si="5"/>
        <v>1.3701090937732971E-3</v>
      </c>
      <c r="Z8" s="21">
        <f t="shared" si="5"/>
        <v>1.3132892762818776E-3</v>
      </c>
      <c r="AA8" s="21">
        <f t="shared" si="5"/>
        <v>1.2366579810506838E-3</v>
      </c>
      <c r="AB8" s="21">
        <f t="shared" si="5"/>
        <v>1.447665093782916E-3</v>
      </c>
      <c r="AC8" s="21">
        <f t="shared" si="5"/>
        <v>1.3187555969277529E-3</v>
      </c>
      <c r="AD8" s="21">
        <f t="shared" si="5"/>
        <v>4.9743103063065134E-4</v>
      </c>
      <c r="AE8" s="21">
        <f t="shared" si="5"/>
        <v>2.2630192451765659E-4</v>
      </c>
    </row>
    <row r="9" spans="1:31" x14ac:dyDescent="0.2">
      <c r="A9" s="13" t="s">
        <v>27</v>
      </c>
      <c r="B9" s="4" t="s">
        <v>28</v>
      </c>
      <c r="C9" s="21">
        <f t="shared" ref="C9:AE9" si="6">+C10+C11+C12</f>
        <v>4.3060602880898947E-4</v>
      </c>
      <c r="D9" s="21">
        <f t="shared" si="6"/>
        <v>2.6600983745356276E-4</v>
      </c>
      <c r="E9" s="21">
        <f t="shared" si="6"/>
        <v>1.6276438001809471E-4</v>
      </c>
      <c r="F9" s="21">
        <f t="shared" si="6"/>
        <v>1.9671526129672409E-4</v>
      </c>
      <c r="G9" s="21">
        <f t="shared" si="6"/>
        <v>2.8638655926246833E-4</v>
      </c>
      <c r="H9" s="21">
        <f t="shared" si="6"/>
        <v>1.8822451262029313E-4</v>
      </c>
      <c r="I9" s="21">
        <f t="shared" si="6"/>
        <v>4.9373801409621451E-4</v>
      </c>
      <c r="J9" s="21">
        <f t="shared" si="6"/>
        <v>4.5433667536406411E-4</v>
      </c>
      <c r="K9" s="21">
        <f t="shared" si="6"/>
        <v>3.5686206457951106E-4</v>
      </c>
      <c r="L9" s="21">
        <f t="shared" si="6"/>
        <v>5.478330214324788E-4</v>
      </c>
      <c r="M9" s="21">
        <f t="shared" si="6"/>
        <v>2.628036696245066E-4</v>
      </c>
      <c r="N9" s="21">
        <f t="shared" si="6"/>
        <v>2.0347901431095704E-6</v>
      </c>
      <c r="O9" s="21">
        <f t="shared" si="6"/>
        <v>0</v>
      </c>
      <c r="P9" s="21">
        <f t="shared" si="6"/>
        <v>0</v>
      </c>
      <c r="Q9" s="21">
        <f t="shared" si="6"/>
        <v>5.0197474977151713E-6</v>
      </c>
      <c r="R9" s="21">
        <f t="shared" si="6"/>
        <v>2.7409532638763201E-4</v>
      </c>
      <c r="S9" s="21">
        <f t="shared" si="6"/>
        <v>1.1842255393144811E-4</v>
      </c>
      <c r="T9" s="21">
        <f t="shared" si="6"/>
        <v>2.7510244720464539E-3</v>
      </c>
      <c r="U9" s="21">
        <f t="shared" si="6"/>
        <v>2.0205309082646922E-3</v>
      </c>
      <c r="V9" s="21">
        <f t="shared" si="6"/>
        <v>9.108295715165029E-4</v>
      </c>
      <c r="W9" s="21">
        <f t="shared" si="6"/>
        <v>5.6998989975405145E-4</v>
      </c>
      <c r="X9" s="21">
        <f t="shared" si="6"/>
        <v>1.9249631261869368E-3</v>
      </c>
      <c r="Y9" s="21">
        <f t="shared" si="6"/>
        <v>1.3701090937732971E-3</v>
      </c>
      <c r="Z9" s="21">
        <f t="shared" si="6"/>
        <v>1.3132892762818776E-3</v>
      </c>
      <c r="AA9" s="21">
        <f t="shared" si="6"/>
        <v>1.2366579810506838E-3</v>
      </c>
      <c r="AB9" s="21">
        <f t="shared" si="6"/>
        <v>1.447665093782916E-3</v>
      </c>
      <c r="AC9" s="21">
        <f t="shared" si="6"/>
        <v>1.3187555969277529E-3</v>
      </c>
      <c r="AD9" s="21">
        <f t="shared" si="6"/>
        <v>4.9743103063065134E-4</v>
      </c>
      <c r="AE9" s="21">
        <f t="shared" si="6"/>
        <v>2.2630192451765659E-4</v>
      </c>
    </row>
    <row r="10" spans="1:31" x14ac:dyDescent="0.2">
      <c r="A10" s="13" t="s">
        <v>29</v>
      </c>
      <c r="B10" s="4" t="s">
        <v>30</v>
      </c>
      <c r="C10" s="27">
        <v>4.3060602880898947E-4</v>
      </c>
      <c r="D10" s="27">
        <v>2.6600983745356276E-4</v>
      </c>
      <c r="E10" s="27">
        <v>1.6276438001809471E-4</v>
      </c>
      <c r="F10" s="27">
        <v>1.9671526129672409E-4</v>
      </c>
      <c r="G10" s="27">
        <v>2.8638655926246833E-4</v>
      </c>
      <c r="H10" s="27">
        <v>1.8822451262029313E-4</v>
      </c>
      <c r="I10" s="27">
        <v>4.9373801409621451E-4</v>
      </c>
      <c r="J10" s="27">
        <v>4.5433667536406411E-4</v>
      </c>
      <c r="K10" s="27">
        <v>3.5686206457951106E-4</v>
      </c>
      <c r="L10" s="27">
        <v>5.478330214324788E-4</v>
      </c>
      <c r="M10" s="27">
        <v>2.628036696245066E-4</v>
      </c>
      <c r="N10" s="27">
        <v>2.0347901431095704E-6</v>
      </c>
      <c r="O10" s="27">
        <v>0</v>
      </c>
      <c r="P10" s="27">
        <v>0</v>
      </c>
      <c r="Q10" s="27">
        <v>5.0197474977151713E-6</v>
      </c>
      <c r="R10" s="27">
        <v>2.7409532638763201E-4</v>
      </c>
      <c r="S10" s="27">
        <v>1.1842255393144811E-4</v>
      </c>
      <c r="T10" s="27">
        <v>2.7510244720464539E-3</v>
      </c>
      <c r="U10" s="27">
        <v>2.0205309082646922E-3</v>
      </c>
      <c r="V10" s="27">
        <v>9.108295715165029E-4</v>
      </c>
      <c r="W10" s="27">
        <v>5.6998989975405145E-4</v>
      </c>
      <c r="X10" s="27">
        <v>1.9249631261869368E-3</v>
      </c>
      <c r="Y10" s="27">
        <v>1.3701090937732971E-3</v>
      </c>
      <c r="Z10" s="27">
        <v>1.3132892762818776E-3</v>
      </c>
      <c r="AA10" s="27">
        <v>1.2366579810506838E-3</v>
      </c>
      <c r="AB10" s="27">
        <v>1.447665093782916E-3</v>
      </c>
      <c r="AC10" s="27">
        <v>1.3187555969277529E-3</v>
      </c>
      <c r="AD10" s="27">
        <v>4.9743103063065134E-4</v>
      </c>
      <c r="AE10" s="27">
        <v>2.2630192451765659E-4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:AE14" si="7">+C15+C16</f>
        <v>0</v>
      </c>
      <c r="D14" s="21">
        <f t="shared" si="7"/>
        <v>0</v>
      </c>
      <c r="E14" s="21">
        <f t="shared" si="7"/>
        <v>0</v>
      </c>
      <c r="F14" s="21">
        <f t="shared" si="7"/>
        <v>0</v>
      </c>
      <c r="G14" s="21">
        <f t="shared" si="7"/>
        <v>0</v>
      </c>
      <c r="H14" s="21">
        <f t="shared" si="7"/>
        <v>0</v>
      </c>
      <c r="I14" s="21">
        <f t="shared" si="7"/>
        <v>0</v>
      </c>
      <c r="J14" s="21">
        <f t="shared" si="7"/>
        <v>0</v>
      </c>
      <c r="K14" s="21">
        <f t="shared" si="7"/>
        <v>0</v>
      </c>
      <c r="L14" s="21">
        <f t="shared" si="7"/>
        <v>0</v>
      </c>
      <c r="M14" s="21">
        <f t="shared" si="7"/>
        <v>0</v>
      </c>
      <c r="N14" s="21">
        <f t="shared" si="7"/>
        <v>0</v>
      </c>
      <c r="O14" s="21">
        <f t="shared" si="7"/>
        <v>0</v>
      </c>
      <c r="P14" s="21">
        <f t="shared" si="7"/>
        <v>0</v>
      </c>
      <c r="Q14" s="21">
        <f t="shared" si="7"/>
        <v>0</v>
      </c>
      <c r="R14" s="21">
        <f t="shared" si="7"/>
        <v>0</v>
      </c>
      <c r="S14" s="21">
        <f t="shared" si="7"/>
        <v>0</v>
      </c>
      <c r="T14" s="21">
        <f t="shared" si="7"/>
        <v>0</v>
      </c>
      <c r="U14" s="21">
        <f t="shared" si="7"/>
        <v>0</v>
      </c>
      <c r="V14" s="21">
        <f t="shared" si="7"/>
        <v>0</v>
      </c>
      <c r="W14" s="21">
        <f t="shared" si="7"/>
        <v>0</v>
      </c>
      <c r="X14" s="21">
        <f t="shared" si="7"/>
        <v>0</v>
      </c>
      <c r="Y14" s="21">
        <f t="shared" si="7"/>
        <v>0</v>
      </c>
      <c r="Z14" s="21">
        <f t="shared" si="7"/>
        <v>0</v>
      </c>
      <c r="AA14" s="21">
        <f t="shared" si="7"/>
        <v>0</v>
      </c>
      <c r="AB14" s="21">
        <f t="shared" si="7"/>
        <v>0</v>
      </c>
      <c r="AC14" s="21">
        <f t="shared" si="7"/>
        <v>0</v>
      </c>
      <c r="AD14" s="21">
        <f t="shared" si="7"/>
        <v>0</v>
      </c>
      <c r="AE14" s="21">
        <f t="shared" si="7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:AE17" si="8">+C18+C19+C20+C21+C22+C23+C24+C25+C26+C27+C28+C29+C30</f>
        <v>1.1361219421630112E-3</v>
      </c>
      <c r="D17" s="79">
        <f t="shared" si="8"/>
        <v>1.0886181410346043E-3</v>
      </c>
      <c r="E17" s="79">
        <f t="shared" si="8"/>
        <v>1.5399977150874554E-3</v>
      </c>
      <c r="F17" s="79">
        <f t="shared" si="8"/>
        <v>1.3383498666464768E-3</v>
      </c>
      <c r="G17" s="79">
        <f t="shared" si="8"/>
        <v>1.2430414490931384E-3</v>
      </c>
      <c r="H17" s="79">
        <f t="shared" si="8"/>
        <v>1.1703198321243052E-3</v>
      </c>
      <c r="I17" s="79">
        <f t="shared" si="8"/>
        <v>2.4716742585120556E-2</v>
      </c>
      <c r="J17" s="79">
        <f t="shared" si="8"/>
        <v>2.0644237032696647E-2</v>
      </c>
      <c r="K17" s="79">
        <f t="shared" si="8"/>
        <v>3.2375333650592544E-2</v>
      </c>
      <c r="L17" s="79">
        <f t="shared" si="8"/>
        <v>3.4551107973259228E-2</v>
      </c>
      <c r="M17" s="79">
        <f t="shared" si="8"/>
        <v>3.788773518306908E-2</v>
      </c>
      <c r="N17" s="79">
        <f t="shared" si="8"/>
        <v>4.8740750905475735E-2</v>
      </c>
      <c r="O17" s="79">
        <f t="shared" si="8"/>
        <v>4.6466915045122091E-2</v>
      </c>
      <c r="P17" s="79">
        <f t="shared" si="8"/>
        <v>2.8839223853891538E-2</v>
      </c>
      <c r="Q17" s="79">
        <f t="shared" si="8"/>
        <v>4.3444310846659145E-2</v>
      </c>
      <c r="R17" s="79">
        <f t="shared" si="8"/>
        <v>4.2028295338604402E-2</v>
      </c>
      <c r="S17" s="79">
        <f t="shared" si="8"/>
        <v>4.1913376671333498E-2</v>
      </c>
      <c r="T17" s="79">
        <f t="shared" si="8"/>
        <v>3.4070224612015552E-2</v>
      </c>
      <c r="U17" s="79">
        <f t="shared" si="8"/>
        <v>3.6984586926281315E-2</v>
      </c>
      <c r="V17" s="79">
        <f t="shared" si="8"/>
        <v>3.5710993699468847E-2</v>
      </c>
      <c r="W17" s="79">
        <f t="shared" si="8"/>
        <v>3.2520722358463601E-2</v>
      </c>
      <c r="X17" s="79">
        <f t="shared" si="8"/>
        <v>5.6026205302143008E-2</v>
      </c>
      <c r="Y17" s="79">
        <f t="shared" si="8"/>
        <v>7.0232687259511414E-2</v>
      </c>
      <c r="Z17" s="79">
        <f t="shared" si="8"/>
        <v>7.4760962558455074E-2</v>
      </c>
      <c r="AA17" s="79">
        <f t="shared" si="8"/>
        <v>7.3720623892997536E-2</v>
      </c>
      <c r="AB17" s="79">
        <f t="shared" si="8"/>
        <v>8.281526889751567E-2</v>
      </c>
      <c r="AC17" s="79">
        <f t="shared" si="8"/>
        <v>8.7949559546086187E-2</v>
      </c>
      <c r="AD17" s="79">
        <f t="shared" si="8"/>
        <v>8.9959017400486507E-2</v>
      </c>
      <c r="AE17" s="79">
        <f t="shared" si="8"/>
        <v>7.0665318524467682E-2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2.3196703938200561E-2</v>
      </c>
      <c r="J21" s="27">
        <v>1.8533486483163542E-2</v>
      </c>
      <c r="K21" s="27">
        <v>3.0361643628473701E-2</v>
      </c>
      <c r="L21" s="27">
        <v>3.2433527847097257E-2</v>
      </c>
      <c r="M21" s="27">
        <v>3.5862441170088737E-2</v>
      </c>
      <c r="N21" s="27">
        <v>4.6685828897610422E-2</v>
      </c>
      <c r="O21" s="27">
        <v>4.4457838038136153E-2</v>
      </c>
      <c r="P21" s="27">
        <v>2.7223915643007662E-2</v>
      </c>
      <c r="Q21" s="27">
        <v>4.190149588679655E-2</v>
      </c>
      <c r="R21" s="27">
        <v>4.062304168925885E-2</v>
      </c>
      <c r="S21" s="27">
        <v>4.0561265806068739E-2</v>
      </c>
      <c r="T21" s="27">
        <v>3.2711306800727806E-2</v>
      </c>
      <c r="U21" s="27">
        <v>3.5522625558810798E-2</v>
      </c>
      <c r="V21" s="27">
        <v>3.4491744925425477E-2</v>
      </c>
      <c r="W21" s="27">
        <v>3.1220569177843469E-2</v>
      </c>
      <c r="X21" s="27">
        <v>5.4543598070117126E-2</v>
      </c>
      <c r="Y21" s="27">
        <v>6.874652907073163E-2</v>
      </c>
      <c r="Z21" s="27">
        <v>7.3039881082042221E-2</v>
      </c>
      <c r="AA21" s="27">
        <v>7.1777762081339958E-2</v>
      </c>
      <c r="AB21" s="27">
        <v>8.075954528313016E-2</v>
      </c>
      <c r="AC21" s="27">
        <v>8.5868632853908652E-2</v>
      </c>
      <c r="AD21" s="27">
        <v>8.7860019218302041E-2</v>
      </c>
      <c r="AE21" s="27">
        <v>6.866603608357344E-2</v>
      </c>
    </row>
    <row r="22" spans="1:31" x14ac:dyDescent="0.2">
      <c r="A22" s="13" t="s">
        <v>53</v>
      </c>
      <c r="B22" s="4" t="s">
        <v>54</v>
      </c>
      <c r="C22" s="27">
        <v>6.7014205375327742E-4</v>
      </c>
      <c r="D22" s="27">
        <v>6.5671348349535732E-4</v>
      </c>
      <c r="E22" s="27">
        <v>9.7259172756631186E-4</v>
      </c>
      <c r="F22" s="27">
        <v>7.3170732077554041E-4</v>
      </c>
      <c r="G22" s="27">
        <v>6.2263552819342581E-4</v>
      </c>
      <c r="H22" s="27">
        <v>4.3891322675156699E-4</v>
      </c>
      <c r="I22" s="27">
        <v>5.6864745334074031E-4</v>
      </c>
      <c r="J22" s="27">
        <v>7.0512182999659409E-4</v>
      </c>
      <c r="K22" s="27">
        <v>8.5650173298133835E-4</v>
      </c>
      <c r="L22" s="27">
        <v>8.9566112420870502E-4</v>
      </c>
      <c r="M22" s="27">
        <v>9.5679353445657118E-4</v>
      </c>
      <c r="N22" s="27">
        <v>8.4951723828987074E-4</v>
      </c>
      <c r="O22" s="27">
        <v>8.4631078968225868E-4</v>
      </c>
      <c r="P22" s="27">
        <v>4.7214219510338407E-4</v>
      </c>
      <c r="Q22" s="27">
        <v>5.1315474485624324E-4</v>
      </c>
      <c r="R22" s="27">
        <v>4.7050904734104843E-4</v>
      </c>
      <c r="S22" s="27">
        <v>3.6831250730263369E-4</v>
      </c>
      <c r="T22" s="27">
        <v>2.9664661554403894E-4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5.8589953298935482E-8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1.1145593239029439E-8</v>
      </c>
      <c r="AE26" s="27">
        <v>1.6296215516132474E-8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4.6597988840973368E-4</v>
      </c>
      <c r="D30" s="27">
        <v>4.3190465753924705E-4</v>
      </c>
      <c r="E30" s="27">
        <v>5.6740598752114341E-4</v>
      </c>
      <c r="F30" s="27">
        <v>6.0664254587093635E-4</v>
      </c>
      <c r="G30" s="27">
        <v>6.2040592089971259E-4</v>
      </c>
      <c r="H30" s="27">
        <v>7.3140660537273814E-4</v>
      </c>
      <c r="I30" s="27">
        <v>9.5139119357925094E-4</v>
      </c>
      <c r="J30" s="27">
        <v>1.4056287195365099E-3</v>
      </c>
      <c r="K30" s="27">
        <v>1.1571882891375069E-3</v>
      </c>
      <c r="L30" s="27">
        <v>1.2219190019532626E-3</v>
      </c>
      <c r="M30" s="27">
        <v>1.0685004785237666E-3</v>
      </c>
      <c r="N30" s="27">
        <v>1.2054047695754422E-3</v>
      </c>
      <c r="O30" s="27">
        <v>1.1627662173036757E-3</v>
      </c>
      <c r="P30" s="27">
        <v>1.1431660157804938E-3</v>
      </c>
      <c r="Q30" s="27">
        <v>1.0296602150063551E-3</v>
      </c>
      <c r="R30" s="27">
        <v>9.3474460200450651E-4</v>
      </c>
      <c r="S30" s="27">
        <v>9.8379835796212774E-4</v>
      </c>
      <c r="T30" s="27">
        <v>1.0622711957437067E-3</v>
      </c>
      <c r="U30" s="27">
        <v>1.4619613674705138E-3</v>
      </c>
      <c r="V30" s="27">
        <v>1.2192487740433707E-3</v>
      </c>
      <c r="W30" s="27">
        <v>1.3001531806201344E-3</v>
      </c>
      <c r="X30" s="27">
        <v>1.4826072320258796E-3</v>
      </c>
      <c r="Y30" s="27">
        <v>1.4861581887797887E-3</v>
      </c>
      <c r="Z30" s="27">
        <v>1.7210814764128514E-3</v>
      </c>
      <c r="AA30" s="27">
        <v>1.9428618116575822E-3</v>
      </c>
      <c r="AB30" s="27">
        <v>2.0557236143855036E-3</v>
      </c>
      <c r="AC30" s="27">
        <v>2.0809266921775387E-3</v>
      </c>
      <c r="AD30" s="27">
        <v>2.0989284466379193E-3</v>
      </c>
      <c r="AE30" s="27">
        <v>1.9992661446787256E-3</v>
      </c>
    </row>
    <row r="31" spans="1:31" x14ac:dyDescent="0.2">
      <c r="A31" s="13" t="s">
        <v>71</v>
      </c>
      <c r="B31" s="4" t="s">
        <v>72</v>
      </c>
      <c r="C31" s="21">
        <f t="shared" ref="C31:AE31" si="9">+C32+C35+C46+C47+C50</f>
        <v>5.3751436227305553E-3</v>
      </c>
      <c r="D31" s="21">
        <f t="shared" si="9"/>
        <v>5.6300988608470907E-3</v>
      </c>
      <c r="E31" s="21">
        <f t="shared" si="9"/>
        <v>6.160959218188794E-3</v>
      </c>
      <c r="F31" s="21">
        <f t="shared" si="9"/>
        <v>6.9977300099056811E-3</v>
      </c>
      <c r="G31" s="21">
        <f t="shared" si="9"/>
        <v>7.9591544247015356E-3</v>
      </c>
      <c r="H31" s="21">
        <f t="shared" si="9"/>
        <v>9.0183107460314691E-3</v>
      </c>
      <c r="I31" s="21">
        <f t="shared" si="9"/>
        <v>1.0079938543738169E-2</v>
      </c>
      <c r="J31" s="21">
        <f t="shared" si="9"/>
        <v>1.0790060317762097E-2</v>
      </c>
      <c r="K31" s="21">
        <f t="shared" si="9"/>
        <v>1.1685823088645705E-2</v>
      </c>
      <c r="L31" s="21">
        <f t="shared" si="9"/>
        <v>1.2635982399362086E-2</v>
      </c>
      <c r="M31" s="21">
        <f t="shared" si="9"/>
        <v>1.3249497782495736E-2</v>
      </c>
      <c r="N31" s="21">
        <f t="shared" si="9"/>
        <v>1.2826795579661833E-2</v>
      </c>
      <c r="O31" s="21">
        <f t="shared" si="9"/>
        <v>1.3847994320866201E-2</v>
      </c>
      <c r="P31" s="21">
        <f t="shared" si="9"/>
        <v>1.3689502370891247E-2</v>
      </c>
      <c r="Q31" s="21">
        <f t="shared" si="9"/>
        <v>1.3526375814581897E-2</v>
      </c>
      <c r="R31" s="21">
        <f t="shared" si="9"/>
        <v>1.5092721267038979E-2</v>
      </c>
      <c r="S31" s="21">
        <f t="shared" si="9"/>
        <v>1.5502988631189219E-2</v>
      </c>
      <c r="T31" s="21">
        <f t="shared" si="9"/>
        <v>1.615568885101681E-2</v>
      </c>
      <c r="U31" s="21">
        <f t="shared" si="9"/>
        <v>1.7743444358150229E-2</v>
      </c>
      <c r="V31" s="21">
        <f t="shared" si="9"/>
        <v>1.8646298811199842E-2</v>
      </c>
      <c r="W31" s="21">
        <f t="shared" si="9"/>
        <v>1.9759174551386191E-2</v>
      </c>
      <c r="X31" s="21">
        <f t="shared" si="9"/>
        <v>2.0814007654551651E-2</v>
      </c>
      <c r="Y31" s="21">
        <f t="shared" si="9"/>
        <v>2.0994676709990313E-2</v>
      </c>
      <c r="Z31" s="21">
        <f t="shared" si="9"/>
        <v>2.2837861250340135E-2</v>
      </c>
      <c r="AA31" s="21">
        <f t="shared" si="9"/>
        <v>2.2031402805040311E-2</v>
      </c>
      <c r="AB31" s="21">
        <f t="shared" si="9"/>
        <v>2.4359898492325401E-2</v>
      </c>
      <c r="AC31" s="21">
        <f t="shared" si="9"/>
        <v>2.6614282839168918E-2</v>
      </c>
      <c r="AD31" s="21">
        <f t="shared" si="9"/>
        <v>2.784118863018082E-2</v>
      </c>
      <c r="AE31" s="21">
        <f t="shared" si="9"/>
        <v>2.998393447287408E-2</v>
      </c>
    </row>
    <row r="32" spans="1:31" x14ac:dyDescent="0.2">
      <c r="A32" s="13" t="s">
        <v>73</v>
      </c>
      <c r="B32" s="4" t="s">
        <v>74</v>
      </c>
      <c r="C32" s="21">
        <f t="shared" ref="C32:AE32" si="10">+C34</f>
        <v>8.3682952472480542E-5</v>
      </c>
      <c r="D32" s="21">
        <f t="shared" si="10"/>
        <v>3.9437334177475441E-5</v>
      </c>
      <c r="E32" s="21">
        <f t="shared" si="10"/>
        <v>5.9096474220186019E-5</v>
      </c>
      <c r="F32" s="21">
        <f t="shared" si="10"/>
        <v>9.1639694269283795E-5</v>
      </c>
      <c r="G32" s="21">
        <f t="shared" si="10"/>
        <v>9.9656201391296254E-5</v>
      </c>
      <c r="H32" s="21">
        <f t="shared" si="10"/>
        <v>1.3429495628675565E-4</v>
      </c>
      <c r="I32" s="21">
        <f t="shared" si="10"/>
        <v>1.7964693033475291E-4</v>
      </c>
      <c r="J32" s="21">
        <f t="shared" si="10"/>
        <v>1.5134005609972328E-4</v>
      </c>
      <c r="K32" s="21">
        <f t="shared" si="10"/>
        <v>2.1027372365107154E-4</v>
      </c>
      <c r="L32" s="21">
        <f t="shared" si="10"/>
        <v>2.184093156878224E-4</v>
      </c>
      <c r="M32" s="21">
        <f t="shared" si="10"/>
        <v>1.1490948896483683E-4</v>
      </c>
      <c r="N32" s="21">
        <f t="shared" si="10"/>
        <v>2.1718053512751671E-4</v>
      </c>
      <c r="O32" s="21">
        <f t="shared" si="10"/>
        <v>1.8793163883194059E-4</v>
      </c>
      <c r="P32" s="21">
        <f t="shared" si="10"/>
        <v>1.3526885104138921E-4</v>
      </c>
      <c r="Q32" s="21">
        <f t="shared" si="10"/>
        <v>1.4262175746248168E-4</v>
      </c>
      <c r="R32" s="21">
        <f t="shared" si="10"/>
        <v>1.6511456537280121E-4</v>
      </c>
      <c r="S32" s="21">
        <f t="shared" si="10"/>
        <v>1.4564791115325983E-4</v>
      </c>
      <c r="T32" s="21">
        <f t="shared" si="10"/>
        <v>1.5777179531908849E-4</v>
      </c>
      <c r="U32" s="21">
        <f t="shared" si="10"/>
        <v>2.6986245267371958E-4</v>
      </c>
      <c r="V32" s="21">
        <f t="shared" si="10"/>
        <v>9.7718336627089134E-5</v>
      </c>
      <c r="W32" s="21">
        <f t="shared" si="10"/>
        <v>1.2271716294127576E-4</v>
      </c>
      <c r="X32" s="21">
        <f t="shared" si="10"/>
        <v>1.2459461276032851E-4</v>
      </c>
      <c r="Y32" s="21">
        <f t="shared" si="10"/>
        <v>1.9811499883007569E-4</v>
      </c>
      <c r="Z32" s="21">
        <f t="shared" si="10"/>
        <v>1.1495686302165856E-4</v>
      </c>
      <c r="AA32" s="21">
        <f t="shared" si="10"/>
        <v>1.2945237941484913E-4</v>
      </c>
      <c r="AB32" s="21">
        <f t="shared" si="10"/>
        <v>1.8035061215842822E-4</v>
      </c>
      <c r="AC32" s="21">
        <f t="shared" si="10"/>
        <v>1.6244410997193236E-4</v>
      </c>
      <c r="AD32" s="21">
        <f t="shared" si="10"/>
        <v>3.4028689557693225E-4</v>
      </c>
      <c r="AE32" s="21">
        <f t="shared" si="10"/>
        <v>4.692690110950779E-4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8.3682952472480542E-5</v>
      </c>
      <c r="D34" s="27">
        <v>3.9437334177475441E-5</v>
      </c>
      <c r="E34" s="27">
        <v>5.9096474220186019E-5</v>
      </c>
      <c r="F34" s="27">
        <v>9.1639694269283795E-5</v>
      </c>
      <c r="G34" s="27">
        <v>9.9656201391296254E-5</v>
      </c>
      <c r="H34" s="27">
        <v>1.3429495628675565E-4</v>
      </c>
      <c r="I34" s="27">
        <v>1.7964693033475291E-4</v>
      </c>
      <c r="J34" s="27">
        <v>1.5134005609972328E-4</v>
      </c>
      <c r="K34" s="27">
        <v>2.1027372365107154E-4</v>
      </c>
      <c r="L34" s="27">
        <v>2.184093156878224E-4</v>
      </c>
      <c r="M34" s="27">
        <v>1.1490948896483683E-4</v>
      </c>
      <c r="N34" s="27">
        <v>2.1718053512751671E-4</v>
      </c>
      <c r="O34" s="27">
        <v>1.8793163883194059E-4</v>
      </c>
      <c r="P34" s="27">
        <v>1.3526885104138921E-4</v>
      </c>
      <c r="Q34" s="27">
        <v>1.4262175746248168E-4</v>
      </c>
      <c r="R34" s="27">
        <v>1.6511456537280121E-4</v>
      </c>
      <c r="S34" s="27">
        <v>1.4564791115325983E-4</v>
      </c>
      <c r="T34" s="27">
        <v>1.5777179531908849E-4</v>
      </c>
      <c r="U34" s="27">
        <v>2.6986245267371958E-4</v>
      </c>
      <c r="V34" s="27">
        <v>9.7718336627089134E-5</v>
      </c>
      <c r="W34" s="27">
        <v>1.2271716294127576E-4</v>
      </c>
      <c r="X34" s="27">
        <v>1.2459461276032851E-4</v>
      </c>
      <c r="Y34" s="27">
        <v>1.9811499883007569E-4</v>
      </c>
      <c r="Z34" s="27">
        <v>1.1495686302165856E-4</v>
      </c>
      <c r="AA34" s="27">
        <v>1.2945237941484913E-4</v>
      </c>
      <c r="AB34" s="27">
        <v>1.8035061215842822E-4</v>
      </c>
      <c r="AC34" s="27">
        <v>1.6244410997193236E-4</v>
      </c>
      <c r="AD34" s="27">
        <v>3.4028689557693225E-4</v>
      </c>
      <c r="AE34" s="27">
        <v>4.692690110950779E-4</v>
      </c>
    </row>
    <row r="35" spans="1:31" x14ac:dyDescent="0.2">
      <c r="A35" s="13" t="s">
        <v>79</v>
      </c>
      <c r="B35" s="4" t="s">
        <v>80</v>
      </c>
      <c r="C35" s="21">
        <f t="shared" ref="C35:AE35" si="11">+C36+C39+C42+C43+C44+C45</f>
        <v>4.3229918459519213E-3</v>
      </c>
      <c r="D35" s="21">
        <f t="shared" si="11"/>
        <v>4.5144192110125906E-3</v>
      </c>
      <c r="E35" s="21">
        <f t="shared" si="11"/>
        <v>4.8764118368244342E-3</v>
      </c>
      <c r="F35" s="21">
        <f t="shared" si="11"/>
        <v>5.4392567996992269E-3</v>
      </c>
      <c r="G35" s="21">
        <f t="shared" si="11"/>
        <v>6.1222184429777079E-3</v>
      </c>
      <c r="H35" s="21">
        <f t="shared" si="11"/>
        <v>6.9696320584735835E-3</v>
      </c>
      <c r="I35" s="21">
        <f t="shared" si="11"/>
        <v>7.8066352670266605E-3</v>
      </c>
      <c r="J35" s="21">
        <f t="shared" si="11"/>
        <v>8.4399465892540017E-3</v>
      </c>
      <c r="K35" s="21">
        <f t="shared" si="11"/>
        <v>9.145458016526423E-3</v>
      </c>
      <c r="L35" s="21">
        <f t="shared" si="11"/>
        <v>9.7723090013306906E-3</v>
      </c>
      <c r="M35" s="21">
        <f t="shared" si="11"/>
        <v>1.0308145119146024E-2</v>
      </c>
      <c r="N35" s="21">
        <f t="shared" si="11"/>
        <v>9.8956461635241189E-3</v>
      </c>
      <c r="O35" s="21">
        <f t="shared" si="11"/>
        <v>1.0965675550012108E-2</v>
      </c>
      <c r="P35" s="21">
        <f t="shared" si="11"/>
        <v>1.0969001475690042E-2</v>
      </c>
      <c r="Q35" s="21">
        <f t="shared" si="11"/>
        <v>1.1001104420109388E-2</v>
      </c>
      <c r="R35" s="21">
        <f t="shared" si="11"/>
        <v>1.2386814464112144E-2</v>
      </c>
      <c r="S35" s="21">
        <f t="shared" si="11"/>
        <v>1.2953155083232885E-2</v>
      </c>
      <c r="T35" s="21">
        <f t="shared" si="11"/>
        <v>1.3821402959836181E-2</v>
      </c>
      <c r="U35" s="21">
        <f t="shared" si="11"/>
        <v>1.5004388637687134E-2</v>
      </c>
      <c r="V35" s="21">
        <f t="shared" si="11"/>
        <v>1.6148638868745676E-2</v>
      </c>
      <c r="W35" s="21">
        <f t="shared" si="11"/>
        <v>1.6956118016857907E-2</v>
      </c>
      <c r="X35" s="21">
        <f t="shared" si="11"/>
        <v>1.7778235131093483E-2</v>
      </c>
      <c r="Y35" s="21">
        <f t="shared" si="11"/>
        <v>1.7877531555586419E-2</v>
      </c>
      <c r="Z35" s="21">
        <f t="shared" si="11"/>
        <v>1.9551660580959997E-2</v>
      </c>
      <c r="AA35" s="21">
        <f t="shared" si="11"/>
        <v>1.8677846260006809E-2</v>
      </c>
      <c r="AB35" s="21">
        <f t="shared" si="11"/>
        <v>2.0945116900331805E-2</v>
      </c>
      <c r="AC35" s="21">
        <f t="shared" si="11"/>
        <v>2.2866992029121166E-2</v>
      </c>
      <c r="AD35" s="21">
        <f t="shared" si="11"/>
        <v>2.3777498349936317E-2</v>
      </c>
      <c r="AE35" s="21">
        <f t="shared" si="11"/>
        <v>2.5725774096834835E-2</v>
      </c>
    </row>
    <row r="36" spans="1:31" x14ac:dyDescent="0.2">
      <c r="A36" s="13" t="s">
        <v>81</v>
      </c>
      <c r="B36" s="4" t="s">
        <v>82</v>
      </c>
      <c r="C36" s="21">
        <f t="shared" ref="C36:AE36" si="12">+C37+C38</f>
        <v>8.6364368719432714E-4</v>
      </c>
      <c r="D36" s="21">
        <f t="shared" si="12"/>
        <v>9.0699243145439643E-4</v>
      </c>
      <c r="E36" s="21">
        <f t="shared" si="12"/>
        <v>9.9296005382924464E-4</v>
      </c>
      <c r="F36" s="21">
        <f t="shared" si="12"/>
        <v>1.092210520234387E-3</v>
      </c>
      <c r="G36" s="21">
        <f t="shared" si="12"/>
        <v>1.237689216565559E-3</v>
      </c>
      <c r="H36" s="21">
        <f t="shared" si="12"/>
        <v>1.4958303716599451E-3</v>
      </c>
      <c r="I36" s="21">
        <f t="shared" si="12"/>
        <v>1.7540911272669387E-3</v>
      </c>
      <c r="J36" s="21">
        <f t="shared" si="12"/>
        <v>1.9660666546287182E-3</v>
      </c>
      <c r="K36" s="21">
        <f t="shared" si="12"/>
        <v>2.1853458656623747E-3</v>
      </c>
      <c r="L36" s="21">
        <f t="shared" si="12"/>
        <v>2.4225128334247575E-3</v>
      </c>
      <c r="M36" s="21">
        <f t="shared" si="12"/>
        <v>2.5653692049164871E-3</v>
      </c>
      <c r="N36" s="21">
        <f t="shared" si="12"/>
        <v>2.4496248813858472E-3</v>
      </c>
      <c r="O36" s="21">
        <f t="shared" si="12"/>
        <v>2.5901162949731778E-3</v>
      </c>
      <c r="P36" s="21">
        <f t="shared" si="12"/>
        <v>2.6343996750277927E-3</v>
      </c>
      <c r="Q36" s="21">
        <f t="shared" si="12"/>
        <v>2.7085245502022869E-3</v>
      </c>
      <c r="R36" s="21">
        <f t="shared" si="12"/>
        <v>2.9651881609995124E-3</v>
      </c>
      <c r="S36" s="21">
        <f t="shared" si="12"/>
        <v>3.1085448686106044E-3</v>
      </c>
      <c r="T36" s="21">
        <f t="shared" si="12"/>
        <v>3.3412375062020477E-3</v>
      </c>
      <c r="U36" s="21">
        <f t="shared" si="12"/>
        <v>3.654519244401713E-3</v>
      </c>
      <c r="V36" s="21">
        <f t="shared" si="12"/>
        <v>4.2284853027353079E-3</v>
      </c>
      <c r="W36" s="21">
        <f t="shared" si="12"/>
        <v>4.9823731053780752E-3</v>
      </c>
      <c r="X36" s="21">
        <f t="shared" si="12"/>
        <v>4.9474510223845511E-3</v>
      </c>
      <c r="Y36" s="21">
        <f t="shared" si="12"/>
        <v>5.3909148668269524E-3</v>
      </c>
      <c r="Z36" s="21">
        <f t="shared" si="12"/>
        <v>6.1873776799081463E-3</v>
      </c>
      <c r="AA36" s="21">
        <f t="shared" si="12"/>
        <v>6.7470292769926761E-3</v>
      </c>
      <c r="AB36" s="21">
        <f t="shared" si="12"/>
        <v>7.2236289301295352E-3</v>
      </c>
      <c r="AC36" s="21">
        <f t="shared" si="12"/>
        <v>8.1486060271194344E-3</v>
      </c>
      <c r="AD36" s="21">
        <f t="shared" si="12"/>
        <v>8.8293121094213008E-3</v>
      </c>
      <c r="AE36" s="21">
        <f t="shared" si="12"/>
        <v>9.3794830378364467E-3</v>
      </c>
    </row>
    <row r="37" spans="1:31" x14ac:dyDescent="0.2">
      <c r="A37" s="13" t="s">
        <v>83</v>
      </c>
      <c r="B37" s="4" t="s">
        <v>84</v>
      </c>
      <c r="C37" s="27">
        <v>5.5045440769947942E-6</v>
      </c>
      <c r="D37" s="27">
        <v>6.7475056427678118E-6</v>
      </c>
      <c r="E37" s="27">
        <v>3.9952336042704151E-6</v>
      </c>
      <c r="F37" s="27">
        <v>5.2381951700434326E-6</v>
      </c>
      <c r="G37" s="27">
        <v>6.126024859881303E-6</v>
      </c>
      <c r="H37" s="27">
        <v>2.4940247765767028E-4</v>
      </c>
      <c r="I37" s="27">
        <v>5.1056312772935542E-4</v>
      </c>
      <c r="J37" s="27">
        <v>7.6778095307918938E-4</v>
      </c>
      <c r="K37" s="27">
        <v>1.0314843076643771E-3</v>
      </c>
      <c r="L37" s="27">
        <v>1.2924631932877254E-3</v>
      </c>
      <c r="M37" s="27">
        <v>1.5095674655786053E-3</v>
      </c>
      <c r="N37" s="27">
        <v>1.5632407852155536E-3</v>
      </c>
      <c r="O37" s="27">
        <v>1.7662795040609533E-3</v>
      </c>
      <c r="P37" s="27">
        <v>1.9026339100995091E-3</v>
      </c>
      <c r="Q37" s="27">
        <v>2.0766363986484491E-3</v>
      </c>
      <c r="R37" s="27">
        <v>2.3706225529365574E-3</v>
      </c>
      <c r="S37" s="27">
        <v>2.6104169200869766E-3</v>
      </c>
      <c r="T37" s="27">
        <v>2.9419005195077089E-3</v>
      </c>
      <c r="U37" s="27">
        <v>3.3692588604018817E-3</v>
      </c>
      <c r="V37" s="27">
        <v>3.9553972417815005E-3</v>
      </c>
      <c r="W37" s="27">
        <v>4.7146719847192473E-3</v>
      </c>
      <c r="X37" s="27">
        <v>4.7255779116060362E-3</v>
      </c>
      <c r="Y37" s="27">
        <v>5.1924892838944711E-3</v>
      </c>
      <c r="Z37" s="27">
        <v>5.9991925416240498E-3</v>
      </c>
      <c r="AA37" s="27">
        <v>6.5796156068890022E-3</v>
      </c>
      <c r="AB37" s="27">
        <v>7.0749106259821847E-3</v>
      </c>
      <c r="AC37" s="27">
        <v>8.0095118084558652E-3</v>
      </c>
      <c r="AD37" s="27">
        <v>8.7064869055720178E-3</v>
      </c>
      <c r="AE37" s="27">
        <v>9.2741491149106667E-3</v>
      </c>
    </row>
    <row r="38" spans="1:31" x14ac:dyDescent="0.2">
      <c r="A38" s="13" t="s">
        <v>85</v>
      </c>
      <c r="B38" s="4" t="s">
        <v>86</v>
      </c>
      <c r="C38" s="27">
        <v>8.5813914311733239E-4</v>
      </c>
      <c r="D38" s="27">
        <v>9.0024492581162866E-4</v>
      </c>
      <c r="E38" s="27">
        <v>9.8896482022497426E-4</v>
      </c>
      <c r="F38" s="27">
        <v>1.0869723250643436E-3</v>
      </c>
      <c r="G38" s="27">
        <v>1.2315631917056778E-3</v>
      </c>
      <c r="H38" s="27">
        <v>1.2464278940022748E-3</v>
      </c>
      <c r="I38" s="27">
        <v>1.2435279995375833E-3</v>
      </c>
      <c r="J38" s="27">
        <v>1.1982857015495291E-3</v>
      </c>
      <c r="K38" s="27">
        <v>1.1538615579979976E-3</v>
      </c>
      <c r="L38" s="27">
        <v>1.1300496401370321E-3</v>
      </c>
      <c r="M38" s="27">
        <v>1.055801739337882E-3</v>
      </c>
      <c r="N38" s="27">
        <v>8.8638409617029367E-4</v>
      </c>
      <c r="O38" s="27">
        <v>8.2383679091222438E-4</v>
      </c>
      <c r="P38" s="27">
        <v>7.3176576492828347E-4</v>
      </c>
      <c r="Q38" s="27">
        <v>6.3188815155383778E-4</v>
      </c>
      <c r="R38" s="27">
        <v>5.9456560806295515E-4</v>
      </c>
      <c r="S38" s="27">
        <v>4.9812794852362771E-4</v>
      </c>
      <c r="T38" s="27">
        <v>3.9933698669433867E-4</v>
      </c>
      <c r="U38" s="27">
        <v>2.8526038399983135E-4</v>
      </c>
      <c r="V38" s="27">
        <v>2.7308806095380775E-4</v>
      </c>
      <c r="W38" s="27">
        <v>2.6770112065882805E-4</v>
      </c>
      <c r="X38" s="27">
        <v>2.2187311077851476E-4</v>
      </c>
      <c r="Y38" s="27">
        <v>1.9842558293248105E-4</v>
      </c>
      <c r="Z38" s="27">
        <v>1.881851382840966E-4</v>
      </c>
      <c r="AA38" s="27">
        <v>1.6741367010367428E-4</v>
      </c>
      <c r="AB38" s="27">
        <v>1.487183041473505E-4</v>
      </c>
      <c r="AC38" s="27">
        <v>1.3909421866356884E-4</v>
      </c>
      <c r="AD38" s="27">
        <v>1.2282520384928285E-4</v>
      </c>
      <c r="AE38" s="27">
        <v>1.0533392292578039E-4</v>
      </c>
    </row>
    <row r="39" spans="1:31" x14ac:dyDescent="0.2">
      <c r="A39" s="13" t="s">
        <v>87</v>
      </c>
      <c r="B39" s="4" t="s">
        <v>88</v>
      </c>
      <c r="C39" s="21">
        <f t="shared" ref="C39:AE39" si="13">+C40+C41</f>
        <v>9.8692824943250241E-4</v>
      </c>
      <c r="D39" s="21">
        <f t="shared" si="13"/>
        <v>1.0352229284334633E-3</v>
      </c>
      <c r="E39" s="21">
        <f t="shared" si="13"/>
        <v>1.1374216426808233E-3</v>
      </c>
      <c r="F39" s="21">
        <f t="shared" si="13"/>
        <v>1.2500751428393491E-3</v>
      </c>
      <c r="G39" s="21">
        <f t="shared" si="13"/>
        <v>1.4169170064931966E-3</v>
      </c>
      <c r="H39" s="21">
        <f t="shared" si="13"/>
        <v>1.6442146784440286E-3</v>
      </c>
      <c r="I39" s="21">
        <f t="shared" si="13"/>
        <v>1.8694995321747834E-3</v>
      </c>
      <c r="J39" s="21">
        <f t="shared" si="13"/>
        <v>2.0461965263327696E-3</v>
      </c>
      <c r="K39" s="21">
        <f t="shared" si="13"/>
        <v>2.2324102429347814E-3</v>
      </c>
      <c r="L39" s="21">
        <f t="shared" si="13"/>
        <v>2.4504151236986104E-3</v>
      </c>
      <c r="M39" s="21">
        <f t="shared" si="13"/>
        <v>2.590428774977868E-3</v>
      </c>
      <c r="N39" s="21">
        <f t="shared" si="13"/>
        <v>2.4601754744665205E-3</v>
      </c>
      <c r="O39" s="21">
        <f t="shared" si="13"/>
        <v>2.6282736217334746E-3</v>
      </c>
      <c r="P39" s="21">
        <f t="shared" si="13"/>
        <v>2.6111065799052473E-3</v>
      </c>
      <c r="Q39" s="21">
        <f t="shared" si="13"/>
        <v>2.6330925731213408E-3</v>
      </c>
      <c r="R39" s="21">
        <f t="shared" si="13"/>
        <v>2.8058041128404213E-3</v>
      </c>
      <c r="S39" s="21">
        <f t="shared" si="13"/>
        <v>2.9476766429512502E-3</v>
      </c>
      <c r="T39" s="21">
        <f t="shared" si="13"/>
        <v>3.0564279197124113E-3</v>
      </c>
      <c r="U39" s="21">
        <f t="shared" si="13"/>
        <v>3.3525400941932285E-3</v>
      </c>
      <c r="V39" s="21">
        <f t="shared" si="13"/>
        <v>3.7052757408618077E-3</v>
      </c>
      <c r="W39" s="21">
        <f t="shared" si="13"/>
        <v>4.0881681233673915E-3</v>
      </c>
      <c r="X39" s="21">
        <f t="shared" si="13"/>
        <v>4.0646185483630727E-3</v>
      </c>
      <c r="Y39" s="21">
        <f t="shared" si="13"/>
        <v>4.1729494525148351E-3</v>
      </c>
      <c r="Z39" s="21">
        <f t="shared" si="13"/>
        <v>4.5555110463346427E-3</v>
      </c>
      <c r="AA39" s="21">
        <f t="shared" si="13"/>
        <v>4.4578943300891873E-3</v>
      </c>
      <c r="AB39" s="21">
        <f t="shared" si="13"/>
        <v>4.8377896775255464E-3</v>
      </c>
      <c r="AC39" s="21">
        <f t="shared" si="13"/>
        <v>5.2663893323507118E-3</v>
      </c>
      <c r="AD39" s="21">
        <f t="shared" si="13"/>
        <v>5.4880843454136975E-3</v>
      </c>
      <c r="AE39" s="21">
        <f t="shared" si="13"/>
        <v>5.7264641900352364E-3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8.5771919580029311E-20</v>
      </c>
      <c r="H40" s="27">
        <v>2.0753660637125814E-4</v>
      </c>
      <c r="I40" s="27">
        <v>4.3320668504220157E-4</v>
      </c>
      <c r="J40" s="27">
        <v>6.58927531783901E-4</v>
      </c>
      <c r="K40" s="27">
        <v>8.931566732646813E-4</v>
      </c>
      <c r="L40" s="27">
        <v>1.1378295442600918E-3</v>
      </c>
      <c r="M40" s="27">
        <v>1.3549810713739622E-3</v>
      </c>
      <c r="N40" s="27">
        <v>1.4207059953925117E-3</v>
      </c>
      <c r="O40" s="27">
        <v>1.6468557528694051E-3</v>
      </c>
      <c r="P40" s="27">
        <v>1.7598698458990121E-3</v>
      </c>
      <c r="Q40" s="27">
        <v>1.9036368437891078E-3</v>
      </c>
      <c r="R40" s="27">
        <v>2.1473542441220496E-3</v>
      </c>
      <c r="S40" s="27">
        <v>2.3918228634340621E-3</v>
      </c>
      <c r="T40" s="27">
        <v>2.6210575819088366E-3</v>
      </c>
      <c r="U40" s="27">
        <v>3.0312448543332528E-3</v>
      </c>
      <c r="V40" s="27">
        <v>3.3918806903278239E-3</v>
      </c>
      <c r="W40" s="27">
        <v>3.7789201240266165E-3</v>
      </c>
      <c r="X40" s="27">
        <v>3.8061507232857584E-3</v>
      </c>
      <c r="Y40" s="27">
        <v>3.9295015903272881E-3</v>
      </c>
      <c r="Z40" s="27">
        <v>4.31770061525208E-3</v>
      </c>
      <c r="AA40" s="27">
        <v>4.2393915821597981E-3</v>
      </c>
      <c r="AB40" s="27">
        <v>4.6345062416611113E-3</v>
      </c>
      <c r="AC40" s="27">
        <v>5.070279645234526E-3</v>
      </c>
      <c r="AD40" s="27">
        <v>5.3013131134523788E-3</v>
      </c>
      <c r="AE40" s="27">
        <v>5.5655512306064152E-3</v>
      </c>
    </row>
    <row r="41" spans="1:31" x14ac:dyDescent="0.2">
      <c r="A41" s="13" t="s">
        <v>91</v>
      </c>
      <c r="B41" s="4" t="s">
        <v>92</v>
      </c>
      <c r="C41" s="27">
        <v>9.8692824943250241E-4</v>
      </c>
      <c r="D41" s="27">
        <v>1.0352229284334633E-3</v>
      </c>
      <c r="E41" s="27">
        <v>1.1374216426808233E-3</v>
      </c>
      <c r="F41" s="27">
        <v>1.2500751428393491E-3</v>
      </c>
      <c r="G41" s="27">
        <v>1.4169170064931966E-3</v>
      </c>
      <c r="H41" s="27">
        <v>1.4366780720727705E-3</v>
      </c>
      <c r="I41" s="27">
        <v>1.4362928471325818E-3</v>
      </c>
      <c r="J41" s="27">
        <v>1.3872689945488685E-3</v>
      </c>
      <c r="K41" s="27">
        <v>1.3392535696701E-3</v>
      </c>
      <c r="L41" s="27">
        <v>1.3125855794385184E-3</v>
      </c>
      <c r="M41" s="27">
        <v>1.2354477036039058E-3</v>
      </c>
      <c r="N41" s="27">
        <v>1.0394694790740089E-3</v>
      </c>
      <c r="O41" s="27">
        <v>9.814178688640695E-4</v>
      </c>
      <c r="P41" s="27">
        <v>8.5123673400623492E-4</v>
      </c>
      <c r="Q41" s="27">
        <v>7.2945572933223301E-4</v>
      </c>
      <c r="R41" s="27">
        <v>6.5844986871837184E-4</v>
      </c>
      <c r="S41" s="27">
        <v>5.5585377951718824E-4</v>
      </c>
      <c r="T41" s="27">
        <v>4.3537033780357447E-4</v>
      </c>
      <c r="U41" s="27">
        <v>3.2129523985997577E-4</v>
      </c>
      <c r="V41" s="27">
        <v>3.1339505053398374E-4</v>
      </c>
      <c r="W41" s="27">
        <v>3.0924799934077497E-4</v>
      </c>
      <c r="X41" s="27">
        <v>2.5846782507731459E-4</v>
      </c>
      <c r="Y41" s="27">
        <v>2.4344786218754742E-4</v>
      </c>
      <c r="Z41" s="27">
        <v>2.3781043108256274E-4</v>
      </c>
      <c r="AA41" s="27">
        <v>2.1850274792938951E-4</v>
      </c>
      <c r="AB41" s="27">
        <v>2.0328343586443548E-4</v>
      </c>
      <c r="AC41" s="27">
        <v>1.9610968711618589E-4</v>
      </c>
      <c r="AD41" s="27">
        <v>1.8677123196131855E-4</v>
      </c>
      <c r="AE41" s="27">
        <v>1.6091295942882088E-4</v>
      </c>
    </row>
    <row r="42" spans="1:31" x14ac:dyDescent="0.2">
      <c r="A42" s="13" t="s">
        <v>93</v>
      </c>
      <c r="B42" s="4" t="s">
        <v>94</v>
      </c>
      <c r="C42" s="27">
        <v>2.445620467409702E-3</v>
      </c>
      <c r="D42" s="27">
        <v>2.5452688792613328E-3</v>
      </c>
      <c r="E42" s="27">
        <v>2.7171409538914392E-3</v>
      </c>
      <c r="F42" s="27">
        <v>3.0672636348117485E-3</v>
      </c>
      <c r="G42" s="27">
        <v>3.4350282084702286E-3</v>
      </c>
      <c r="H42" s="27">
        <v>3.7977859836368683E-3</v>
      </c>
      <c r="I42" s="27">
        <v>4.1522954192376284E-3</v>
      </c>
      <c r="J42" s="27">
        <v>4.3987882614757766E-3</v>
      </c>
      <c r="K42" s="27">
        <v>4.7005168262868099E-3</v>
      </c>
      <c r="L42" s="27">
        <v>4.8734573864075729E-3</v>
      </c>
      <c r="M42" s="27">
        <v>5.1303911756090132E-3</v>
      </c>
      <c r="N42" s="27">
        <v>4.9674970017093509E-3</v>
      </c>
      <c r="O42" s="27">
        <v>5.7304100469551273E-3</v>
      </c>
      <c r="P42" s="27">
        <v>5.7082016320994704E-3</v>
      </c>
      <c r="Q42" s="27">
        <v>5.6481607269639605E-3</v>
      </c>
      <c r="R42" s="27">
        <v>6.6029390720272561E-3</v>
      </c>
      <c r="S42" s="27">
        <v>6.8804118519649243E-3</v>
      </c>
      <c r="T42" s="27">
        <v>7.4013526056078719E-3</v>
      </c>
      <c r="U42" s="27">
        <v>7.965280647659511E-3</v>
      </c>
      <c r="V42" s="27">
        <v>8.1723250937602385E-3</v>
      </c>
      <c r="W42" s="27">
        <v>7.8332868710132963E-3</v>
      </c>
      <c r="X42" s="27">
        <v>8.7125581878307913E-3</v>
      </c>
      <c r="Y42" s="27">
        <v>8.2471447772829061E-3</v>
      </c>
      <c r="Z42" s="27">
        <v>8.7301339133516922E-3</v>
      </c>
      <c r="AA42" s="27">
        <v>7.3812959749496986E-3</v>
      </c>
      <c r="AB42" s="27">
        <v>8.7872994281608351E-3</v>
      </c>
      <c r="AC42" s="27">
        <v>9.3482375110174216E-3</v>
      </c>
      <c r="AD42" s="27">
        <v>9.3556261117502971E-3</v>
      </c>
      <c r="AE42" s="27">
        <v>1.0519382550189462E-2</v>
      </c>
    </row>
    <row r="43" spans="1:31" x14ac:dyDescent="0.2">
      <c r="A43" s="13" t="s">
        <v>95</v>
      </c>
      <c r="B43" s="4" t="s">
        <v>96</v>
      </c>
      <c r="C43" s="27">
        <v>2.6799441915390124E-5</v>
      </c>
      <c r="D43" s="27">
        <v>2.6934971863398182E-5</v>
      </c>
      <c r="E43" s="27">
        <v>2.8889186422927209E-5</v>
      </c>
      <c r="F43" s="27">
        <v>2.9707501813742153E-5</v>
      </c>
      <c r="G43" s="27">
        <v>3.2584011448723464E-5</v>
      </c>
      <c r="H43" s="27">
        <v>3.1801024732741445E-5</v>
      </c>
      <c r="I43" s="27">
        <v>3.0749188347310153E-5</v>
      </c>
      <c r="J43" s="27">
        <v>2.8895146816738407E-5</v>
      </c>
      <c r="K43" s="27">
        <v>2.7185081642456828E-5</v>
      </c>
      <c r="L43" s="27">
        <v>2.592365779975089E-5</v>
      </c>
      <c r="M43" s="27">
        <v>2.1955963642655027E-5</v>
      </c>
      <c r="N43" s="27">
        <v>1.8348805962399898E-5</v>
      </c>
      <c r="O43" s="27">
        <v>1.6875586350328629E-5</v>
      </c>
      <c r="P43" s="27">
        <v>1.5293588657532472E-5</v>
      </c>
      <c r="Q43" s="27">
        <v>1.1326569821799144E-5</v>
      </c>
      <c r="R43" s="27">
        <v>1.2883118244952917E-5</v>
      </c>
      <c r="S43" s="27">
        <v>1.6521719706107055E-5</v>
      </c>
      <c r="T43" s="27">
        <v>2.238492831385085E-5</v>
      </c>
      <c r="U43" s="27">
        <v>3.2048651432682586E-5</v>
      </c>
      <c r="V43" s="27">
        <v>4.2552731388321145E-5</v>
      </c>
      <c r="W43" s="27">
        <v>5.2289917099143786E-5</v>
      </c>
      <c r="X43" s="27">
        <v>5.3607372515068593E-5</v>
      </c>
      <c r="Y43" s="27">
        <v>6.6522458961725488E-5</v>
      </c>
      <c r="Z43" s="27">
        <v>7.8637941365517614E-5</v>
      </c>
      <c r="AA43" s="27">
        <v>9.1626677975246331E-5</v>
      </c>
      <c r="AB43" s="27">
        <v>9.6398864515891323E-5</v>
      </c>
      <c r="AC43" s="27">
        <v>1.0375915863359929E-4</v>
      </c>
      <c r="AD43" s="27">
        <v>1.0447578335102378E-4</v>
      </c>
      <c r="AE43" s="27">
        <v>1.004443187736902E-4</v>
      </c>
    </row>
    <row r="44" spans="1:31" x14ac:dyDescent="0.2">
      <c r="A44" s="13" t="s">
        <v>97</v>
      </c>
      <c r="B44" s="4" t="s">
        <v>98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5.1072363214727631E-5</v>
      </c>
      <c r="D46" s="27">
        <v>5.0005805817912031E-5</v>
      </c>
      <c r="E46" s="27">
        <v>5.3953632593010347E-5</v>
      </c>
      <c r="F46" s="27">
        <v>4.5794790591140489E-5</v>
      </c>
      <c r="G46" s="27">
        <v>3.8951890847636734E-5</v>
      </c>
      <c r="H46" s="27">
        <v>3.316174491082587E-5</v>
      </c>
      <c r="I46" s="27">
        <v>4.1057398461022509E-5</v>
      </c>
      <c r="J46" s="27">
        <v>3.6846383234250967E-5</v>
      </c>
      <c r="K46" s="27">
        <v>4.1846963816042166E-5</v>
      </c>
      <c r="L46" s="27">
        <v>5.2111313431297799E-5</v>
      </c>
      <c r="M46" s="27">
        <v>5.1058559624604908E-5</v>
      </c>
      <c r="N46" s="27">
        <v>4.895305201121914E-5</v>
      </c>
      <c r="O46" s="27">
        <v>5.2900878786317456E-5</v>
      </c>
      <c r="P46" s="27">
        <v>5.3164067237990689E-5</v>
      </c>
      <c r="Q46" s="27">
        <v>5.0090267355567559E-5</v>
      </c>
      <c r="R46" s="27">
        <v>4.782166031195266E-5</v>
      </c>
      <c r="S46" s="27">
        <v>5.1858544728879527E-5</v>
      </c>
      <c r="T46" s="27">
        <v>5.4754055856069605E-5</v>
      </c>
      <c r="U46" s="27">
        <v>1.2773081772854815E-4</v>
      </c>
      <c r="V46" s="27">
        <v>1.2289956168108935E-4</v>
      </c>
      <c r="W46" s="27">
        <v>1.2204241960337568E-4</v>
      </c>
      <c r="X46" s="27">
        <v>1.2651562867844416E-4</v>
      </c>
      <c r="Y46" s="27">
        <v>1.2736035861418793E-4</v>
      </c>
      <c r="Z46" s="27">
        <v>1.2080872072612265E-4</v>
      </c>
      <c r="AA46" s="27">
        <v>3.523523082973847E-4</v>
      </c>
      <c r="AB46" s="27">
        <v>0</v>
      </c>
      <c r="AC46" s="27">
        <v>8.0558771682194799E-5</v>
      </c>
      <c r="AD46" s="27">
        <v>8.1415150416289903E-5</v>
      </c>
      <c r="AE46" s="27">
        <v>3.4122364149472601E-6</v>
      </c>
    </row>
    <row r="47" spans="1:31" x14ac:dyDescent="0.2">
      <c r="A47" s="13" t="s">
        <v>103</v>
      </c>
      <c r="B47" s="4" t="s">
        <v>104</v>
      </c>
      <c r="C47" s="21">
        <f t="shared" ref="C47:AE47" si="14">+C49</f>
        <v>0</v>
      </c>
      <c r="D47" s="21">
        <f t="shared" si="14"/>
        <v>0</v>
      </c>
      <c r="E47" s="21">
        <f t="shared" si="14"/>
        <v>0</v>
      </c>
      <c r="F47" s="21">
        <f t="shared" si="14"/>
        <v>0</v>
      </c>
      <c r="G47" s="21">
        <f t="shared" si="14"/>
        <v>0</v>
      </c>
      <c r="H47" s="21">
        <f t="shared" si="14"/>
        <v>0</v>
      </c>
      <c r="I47" s="21">
        <f t="shared" si="14"/>
        <v>0</v>
      </c>
      <c r="J47" s="21">
        <f t="shared" si="14"/>
        <v>0</v>
      </c>
      <c r="K47" s="21">
        <f t="shared" si="14"/>
        <v>0</v>
      </c>
      <c r="L47" s="21">
        <f t="shared" si="14"/>
        <v>0</v>
      </c>
      <c r="M47" s="21">
        <f t="shared" si="14"/>
        <v>0</v>
      </c>
      <c r="N47" s="21">
        <f t="shared" si="14"/>
        <v>0</v>
      </c>
      <c r="O47" s="21">
        <f t="shared" si="14"/>
        <v>0</v>
      </c>
      <c r="P47" s="21">
        <f t="shared" si="14"/>
        <v>0</v>
      </c>
      <c r="Q47" s="21">
        <f t="shared" si="14"/>
        <v>0</v>
      </c>
      <c r="R47" s="21">
        <f t="shared" si="14"/>
        <v>0</v>
      </c>
      <c r="S47" s="21">
        <f t="shared" si="14"/>
        <v>0</v>
      </c>
      <c r="T47" s="21">
        <f t="shared" si="14"/>
        <v>0</v>
      </c>
      <c r="U47" s="21">
        <f t="shared" si="14"/>
        <v>0</v>
      </c>
      <c r="V47" s="21">
        <f t="shared" si="14"/>
        <v>0</v>
      </c>
      <c r="W47" s="21">
        <f t="shared" si="14"/>
        <v>0</v>
      </c>
      <c r="X47" s="21">
        <f t="shared" si="14"/>
        <v>0</v>
      </c>
      <c r="Y47" s="21">
        <f t="shared" si="14"/>
        <v>0</v>
      </c>
      <c r="Z47" s="21">
        <f t="shared" si="14"/>
        <v>0</v>
      </c>
      <c r="AA47" s="21">
        <f t="shared" si="14"/>
        <v>8.3387162744069096E-5</v>
      </c>
      <c r="AB47" s="21">
        <f t="shared" si="14"/>
        <v>6.6394258739955596E-5</v>
      </c>
      <c r="AC47" s="21">
        <f t="shared" si="14"/>
        <v>9.5694518192880338E-6</v>
      </c>
      <c r="AD47" s="21">
        <f t="shared" si="14"/>
        <v>2.7310003075550178E-5</v>
      </c>
      <c r="AE47" s="21">
        <f t="shared" si="14"/>
        <v>5.6109619126648137E-5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8.3387162744069096E-5</v>
      </c>
      <c r="AB49" s="27">
        <v>6.6394258739955596E-5</v>
      </c>
      <c r="AC49" s="27">
        <v>9.5694518192880338E-6</v>
      </c>
      <c r="AD49" s="27">
        <v>2.7310003075550178E-5</v>
      </c>
      <c r="AE49" s="27">
        <v>5.6109619126648137E-5</v>
      </c>
    </row>
    <row r="50" spans="1:31" x14ac:dyDescent="0.2">
      <c r="A50" s="13" t="s">
        <v>109</v>
      </c>
      <c r="B50" s="4" t="s">
        <v>110</v>
      </c>
      <c r="C50" s="21">
        <f t="shared" ref="C50:AE50" si="15">+C51+C52</f>
        <v>9.1739646109142579E-4</v>
      </c>
      <c r="D50" s="21">
        <f t="shared" si="15"/>
        <v>1.0262365098391126E-3</v>
      </c>
      <c r="E50" s="21">
        <f t="shared" si="15"/>
        <v>1.1714972745511625E-3</v>
      </c>
      <c r="F50" s="21">
        <f t="shared" si="15"/>
        <v>1.4210387253460301E-3</v>
      </c>
      <c r="G50" s="21">
        <f t="shared" si="15"/>
        <v>1.6983278894848952E-3</v>
      </c>
      <c r="H50" s="21">
        <f t="shared" si="15"/>
        <v>1.8812219863603042E-3</v>
      </c>
      <c r="I50" s="21">
        <f t="shared" si="15"/>
        <v>2.0525989479157343E-3</v>
      </c>
      <c r="J50" s="21">
        <f t="shared" si="15"/>
        <v>2.1619272891741201E-3</v>
      </c>
      <c r="K50" s="21">
        <f t="shared" si="15"/>
        <v>2.2882443846521674E-3</v>
      </c>
      <c r="L50" s="21">
        <f t="shared" si="15"/>
        <v>2.5931527689122746E-3</v>
      </c>
      <c r="M50" s="21">
        <f t="shared" si="15"/>
        <v>2.7753846147602697E-3</v>
      </c>
      <c r="N50" s="21">
        <f t="shared" si="15"/>
        <v>2.6650158289989782E-3</v>
      </c>
      <c r="O50" s="21">
        <f t="shared" si="15"/>
        <v>2.6414862532358335E-3</v>
      </c>
      <c r="P50" s="21">
        <f t="shared" si="15"/>
        <v>2.5320679769218249E-3</v>
      </c>
      <c r="Q50" s="21">
        <f t="shared" si="15"/>
        <v>2.3325593696544599E-3</v>
      </c>
      <c r="R50" s="21">
        <f t="shared" si="15"/>
        <v>2.4929705772420816E-3</v>
      </c>
      <c r="S50" s="21">
        <f t="shared" si="15"/>
        <v>2.3523270920741955E-3</v>
      </c>
      <c r="T50" s="21">
        <f t="shared" si="15"/>
        <v>2.121760040005471E-3</v>
      </c>
      <c r="U50" s="21">
        <f t="shared" si="15"/>
        <v>2.3414624500608292E-3</v>
      </c>
      <c r="V50" s="21">
        <f t="shared" si="15"/>
        <v>2.2770420441459902E-3</v>
      </c>
      <c r="W50" s="21">
        <f t="shared" si="15"/>
        <v>2.5582969519836306E-3</v>
      </c>
      <c r="X50" s="21">
        <f t="shared" si="15"/>
        <v>2.784662282019399E-3</v>
      </c>
      <c r="Y50" s="21">
        <f t="shared" si="15"/>
        <v>2.7916697969596316E-3</v>
      </c>
      <c r="Z50" s="21">
        <f t="shared" si="15"/>
        <v>3.0504350856323599E-3</v>
      </c>
      <c r="AA50" s="21">
        <f t="shared" si="15"/>
        <v>2.7883646945771993E-3</v>
      </c>
      <c r="AB50" s="21">
        <f t="shared" si="15"/>
        <v>3.1680367210952126E-3</v>
      </c>
      <c r="AC50" s="21">
        <f t="shared" si="15"/>
        <v>3.4947184765743355E-3</v>
      </c>
      <c r="AD50" s="21">
        <f t="shared" si="15"/>
        <v>3.6146782311757331E-3</v>
      </c>
      <c r="AE50" s="21">
        <f t="shared" si="15"/>
        <v>3.7293695094025715E-3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9.1739646109142579E-4</v>
      </c>
      <c r="D52" s="27">
        <v>1.0262365098391126E-3</v>
      </c>
      <c r="E52" s="27">
        <v>1.1714972745511625E-3</v>
      </c>
      <c r="F52" s="27">
        <v>1.4210387253460301E-3</v>
      </c>
      <c r="G52" s="27">
        <v>1.6983278894848952E-3</v>
      </c>
      <c r="H52" s="27">
        <v>1.8812219863603042E-3</v>
      </c>
      <c r="I52" s="27">
        <v>2.0525989479157343E-3</v>
      </c>
      <c r="J52" s="27">
        <v>2.1619272891741201E-3</v>
      </c>
      <c r="K52" s="27">
        <v>2.2882443846521674E-3</v>
      </c>
      <c r="L52" s="27">
        <v>2.5931527689122746E-3</v>
      </c>
      <c r="M52" s="27">
        <v>2.7753846147602697E-3</v>
      </c>
      <c r="N52" s="27">
        <v>2.6650158289989782E-3</v>
      </c>
      <c r="O52" s="27">
        <v>2.6414862532358335E-3</v>
      </c>
      <c r="P52" s="27">
        <v>2.5320679769218249E-3</v>
      </c>
      <c r="Q52" s="27">
        <v>2.3325593696544599E-3</v>
      </c>
      <c r="R52" s="27">
        <v>2.4929705772420816E-3</v>
      </c>
      <c r="S52" s="27">
        <v>2.3523270920741955E-3</v>
      </c>
      <c r="T52" s="27">
        <v>2.121760040005471E-3</v>
      </c>
      <c r="U52" s="27">
        <v>2.3414624500608292E-3</v>
      </c>
      <c r="V52" s="27">
        <v>2.2770420441459902E-3</v>
      </c>
      <c r="W52" s="27">
        <v>2.5582969519836306E-3</v>
      </c>
      <c r="X52" s="27">
        <v>2.784662282019399E-3</v>
      </c>
      <c r="Y52" s="27">
        <v>2.7916697969596316E-3</v>
      </c>
      <c r="Z52" s="27">
        <v>3.0504350856323599E-3</v>
      </c>
      <c r="AA52" s="27">
        <v>2.7883646945771993E-3</v>
      </c>
      <c r="AB52" s="27">
        <v>3.1680367210952126E-3</v>
      </c>
      <c r="AC52" s="27">
        <v>3.4947184765743355E-3</v>
      </c>
      <c r="AD52" s="27">
        <v>3.6146782311757331E-3</v>
      </c>
      <c r="AE52" s="27">
        <v>3.7293695094025715E-3</v>
      </c>
    </row>
    <row r="53" spans="1:31" x14ac:dyDescent="0.2">
      <c r="A53" s="13" t="s">
        <v>115</v>
      </c>
      <c r="B53" s="4" t="s">
        <v>116</v>
      </c>
      <c r="C53" s="21">
        <f t="shared" ref="C53:AE53" si="16">+C54+C55+C56</f>
        <v>1.7037117375491986E-2</v>
      </c>
      <c r="D53" s="21">
        <f t="shared" si="16"/>
        <v>1.7419236751939137E-2</v>
      </c>
      <c r="E53" s="21">
        <f t="shared" si="16"/>
        <v>1.795792061086323E-2</v>
      </c>
      <c r="F53" s="21">
        <f t="shared" si="16"/>
        <v>1.8525835011684234E-2</v>
      </c>
      <c r="G53" s="21">
        <f t="shared" si="16"/>
        <v>1.912653173348625E-2</v>
      </c>
      <c r="H53" s="21">
        <f t="shared" si="16"/>
        <v>1.8701057037674156E-2</v>
      </c>
      <c r="I53" s="21">
        <f t="shared" si="16"/>
        <v>1.8381700477840372E-2</v>
      </c>
      <c r="J53" s="21">
        <f t="shared" si="16"/>
        <v>1.7870538535283823E-2</v>
      </c>
      <c r="K53" s="21">
        <f t="shared" si="16"/>
        <v>1.7711875457212339E-2</v>
      </c>
      <c r="L53" s="21">
        <f t="shared" si="16"/>
        <v>1.820042457319725E-2</v>
      </c>
      <c r="M53" s="21">
        <f t="shared" si="16"/>
        <v>1.8705638884308654E-2</v>
      </c>
      <c r="N53" s="21">
        <f t="shared" si="16"/>
        <v>1.8711982221005792E-2</v>
      </c>
      <c r="O53" s="21">
        <f t="shared" si="16"/>
        <v>1.8807500759696241E-2</v>
      </c>
      <c r="P53" s="21">
        <f t="shared" si="16"/>
        <v>1.8604099862054694E-2</v>
      </c>
      <c r="Q53" s="21">
        <f t="shared" si="16"/>
        <v>1.9126332607293135E-2</v>
      </c>
      <c r="R53" s="21">
        <f t="shared" si="16"/>
        <v>1.9288969177891562E-2</v>
      </c>
      <c r="S53" s="21">
        <f t="shared" si="16"/>
        <v>1.9572407279194327E-2</v>
      </c>
      <c r="T53" s="21">
        <f t="shared" si="16"/>
        <v>1.9866340141627116E-2</v>
      </c>
      <c r="U53" s="21">
        <f t="shared" si="16"/>
        <v>2.010304727669868E-2</v>
      </c>
      <c r="V53" s="21">
        <f t="shared" si="16"/>
        <v>2.0385833099426789E-2</v>
      </c>
      <c r="W53" s="21">
        <f t="shared" si="16"/>
        <v>2.0208530062712244E-2</v>
      </c>
      <c r="X53" s="21">
        <f t="shared" si="16"/>
        <v>2.0283808470566805E-2</v>
      </c>
      <c r="Y53" s="21">
        <f t="shared" si="16"/>
        <v>2.0550883622779292E-2</v>
      </c>
      <c r="Z53" s="21">
        <f t="shared" si="16"/>
        <v>2.0764430330449685E-2</v>
      </c>
      <c r="AA53" s="21">
        <f t="shared" si="16"/>
        <v>2.0833500798611893E-2</v>
      </c>
      <c r="AB53" s="21">
        <f t="shared" si="16"/>
        <v>2.0330122881990063E-2</v>
      </c>
      <c r="AC53" s="21">
        <f t="shared" si="16"/>
        <v>1.9877335382653728E-2</v>
      </c>
      <c r="AD53" s="21">
        <f t="shared" si="16"/>
        <v>1.9698024281350646E-2</v>
      </c>
      <c r="AE53" s="21">
        <f t="shared" si="16"/>
        <v>2.0078629339412596E-2</v>
      </c>
    </row>
    <row r="54" spans="1:31" x14ac:dyDescent="0.2">
      <c r="A54" s="13" t="s">
        <v>117</v>
      </c>
      <c r="B54" s="4" t="s">
        <v>118</v>
      </c>
      <c r="C54" s="27">
        <v>5.514550588974561E-4</v>
      </c>
      <c r="D54" s="27">
        <v>5.3293998856253756E-4</v>
      </c>
      <c r="E54" s="27">
        <v>5.4529996466902366E-4</v>
      </c>
      <c r="F54" s="27">
        <v>5.4835591304316651E-4</v>
      </c>
      <c r="G54" s="27">
        <v>6.0894717398054122E-4</v>
      </c>
      <c r="H54" s="27">
        <v>6.2755409199685762E-4</v>
      </c>
      <c r="I54" s="27">
        <v>7.5905573832890877E-4</v>
      </c>
      <c r="J54" s="27">
        <v>6.5344906425284944E-5</v>
      </c>
      <c r="K54" s="27">
        <v>2.5034313342248901E-5</v>
      </c>
      <c r="L54" s="27">
        <v>2.6808146063171938E-5</v>
      </c>
      <c r="M54" s="27">
        <v>3.0162480992958106E-5</v>
      </c>
      <c r="N54" s="27">
        <v>2.3108157776429562E-5</v>
      </c>
      <c r="O54" s="27">
        <v>2.6004400293746328E-5</v>
      </c>
      <c r="P54" s="27">
        <v>3.2974995464778743E-5</v>
      </c>
      <c r="Q54" s="27">
        <v>9.8104608367040929E-5</v>
      </c>
      <c r="R54" s="27">
        <v>5.8944545625546992E-5</v>
      </c>
      <c r="S54" s="27">
        <v>5.9073692590648076E-5</v>
      </c>
      <c r="T54" s="27">
        <v>6.9511600281086346E-5</v>
      </c>
      <c r="U54" s="27">
        <v>1.1718079715431122E-4</v>
      </c>
      <c r="V54" s="27">
        <v>9.7982751704255318E-5</v>
      </c>
      <c r="W54" s="27">
        <v>1.5013471490571886E-4</v>
      </c>
      <c r="X54" s="27">
        <v>1.472984428839809E-4</v>
      </c>
      <c r="Y54" s="27">
        <v>1.4153590479841016E-4</v>
      </c>
      <c r="Z54" s="27">
        <v>1.2266380681383453E-4</v>
      </c>
      <c r="AA54" s="27">
        <v>2.8837696576064232E-4</v>
      </c>
      <c r="AB54" s="27">
        <v>1.2706872048680434E-4</v>
      </c>
      <c r="AC54" s="27">
        <v>2.002359325628456E-4</v>
      </c>
      <c r="AD54" s="27">
        <v>2.1593662780264308E-4</v>
      </c>
      <c r="AE54" s="27">
        <v>2.3516082372119538E-4</v>
      </c>
    </row>
    <row r="55" spans="1:31" x14ac:dyDescent="0.2">
      <c r="A55" s="13" t="s">
        <v>119</v>
      </c>
      <c r="B55" s="4" t="s">
        <v>120</v>
      </c>
      <c r="C55" s="27">
        <v>1.635338517461014E-2</v>
      </c>
      <c r="D55" s="27">
        <v>1.669071300971469E-2</v>
      </c>
      <c r="E55" s="27">
        <v>1.7220590958947249E-2</v>
      </c>
      <c r="F55" s="27">
        <v>1.7792291642078829E-2</v>
      </c>
      <c r="G55" s="27">
        <v>1.8338814455995243E-2</v>
      </c>
      <c r="H55" s="27">
        <v>1.7929852922139028E-2</v>
      </c>
      <c r="I55" s="27">
        <v>1.7351474628954373E-2</v>
      </c>
      <c r="J55" s="27">
        <v>1.746244744224611E-2</v>
      </c>
      <c r="K55" s="27">
        <v>1.7431032321306654E-2</v>
      </c>
      <c r="L55" s="27">
        <v>1.7985797593072422E-2</v>
      </c>
      <c r="M55" s="27">
        <v>1.8414382649015605E-2</v>
      </c>
      <c r="N55" s="27">
        <v>1.8455190268632307E-2</v>
      </c>
      <c r="O55" s="27">
        <v>1.8528463331872299E-2</v>
      </c>
      <c r="P55" s="27">
        <v>1.8433034773898627E-2</v>
      </c>
      <c r="Q55" s="27">
        <v>1.8774767077410388E-2</v>
      </c>
      <c r="R55" s="27">
        <v>1.907554688770384E-2</v>
      </c>
      <c r="S55" s="27">
        <v>1.9395936561693694E-2</v>
      </c>
      <c r="T55" s="27">
        <v>1.9686235509933883E-2</v>
      </c>
      <c r="U55" s="27">
        <v>1.9859522564150228E-2</v>
      </c>
      <c r="V55" s="27">
        <v>2.0151889132443767E-2</v>
      </c>
      <c r="W55" s="27">
        <v>1.9755573566116815E-2</v>
      </c>
      <c r="X55" s="27">
        <v>1.9787731362611478E-2</v>
      </c>
      <c r="Y55" s="27">
        <v>2.0167383423947229E-2</v>
      </c>
      <c r="Z55" s="27">
        <v>2.0478404568962969E-2</v>
      </c>
      <c r="AA55" s="27">
        <v>2.0374274843744353E-2</v>
      </c>
      <c r="AB55" s="27">
        <v>2.0076188202334932E-2</v>
      </c>
      <c r="AC55" s="27">
        <v>1.9503927178573438E-2</v>
      </c>
      <c r="AD55" s="27">
        <v>1.9278306088757344E-2</v>
      </c>
      <c r="AE55" s="27">
        <v>1.9637827281038647E-2</v>
      </c>
    </row>
    <row r="56" spans="1:31" x14ac:dyDescent="0.2">
      <c r="A56" s="13" t="s">
        <v>121</v>
      </c>
      <c r="B56" s="4" t="s">
        <v>122</v>
      </c>
      <c r="C56" s="21">
        <f t="shared" ref="C56:AE56" si="17">+C57+C58+C59</f>
        <v>1.3227714198439129E-4</v>
      </c>
      <c r="D56" s="21">
        <f t="shared" si="17"/>
        <v>1.9558375366190956E-4</v>
      </c>
      <c r="E56" s="21">
        <f t="shared" si="17"/>
        <v>1.9202968724695607E-4</v>
      </c>
      <c r="F56" s="21">
        <f t="shared" si="17"/>
        <v>1.8518745656223982E-4</v>
      </c>
      <c r="G56" s="21">
        <f t="shared" si="17"/>
        <v>1.7877010351046422E-4</v>
      </c>
      <c r="H56" s="21">
        <f t="shared" si="17"/>
        <v>1.4365002353827134E-4</v>
      </c>
      <c r="I56" s="21">
        <f t="shared" si="17"/>
        <v>2.7117011055708914E-4</v>
      </c>
      <c r="J56" s="21">
        <f t="shared" si="17"/>
        <v>3.4274618661242891E-4</v>
      </c>
      <c r="K56" s="21">
        <f t="shared" si="17"/>
        <v>2.5580882256343805E-4</v>
      </c>
      <c r="L56" s="21">
        <f t="shared" si="17"/>
        <v>1.8781883406165437E-4</v>
      </c>
      <c r="M56" s="21">
        <f t="shared" si="17"/>
        <v>2.610937543000906E-4</v>
      </c>
      <c r="N56" s="21">
        <f t="shared" si="17"/>
        <v>2.3368379459705747E-4</v>
      </c>
      <c r="O56" s="21">
        <f t="shared" si="17"/>
        <v>2.5303302753019796E-4</v>
      </c>
      <c r="P56" s="21">
        <f t="shared" si="17"/>
        <v>1.3809009269128957E-4</v>
      </c>
      <c r="Q56" s="21">
        <f t="shared" si="17"/>
        <v>2.534609215157031E-4</v>
      </c>
      <c r="R56" s="21">
        <f t="shared" si="17"/>
        <v>1.5447774456217624E-4</v>
      </c>
      <c r="S56" s="21">
        <f t="shared" si="17"/>
        <v>1.1739702490998442E-4</v>
      </c>
      <c r="T56" s="21">
        <f t="shared" si="17"/>
        <v>1.1059303141214731E-4</v>
      </c>
      <c r="U56" s="21">
        <f t="shared" si="17"/>
        <v>1.2634391539413848E-4</v>
      </c>
      <c r="V56" s="21">
        <f t="shared" si="17"/>
        <v>1.359612152787674E-4</v>
      </c>
      <c r="W56" s="21">
        <f t="shared" si="17"/>
        <v>3.028217816897097E-4</v>
      </c>
      <c r="X56" s="21">
        <f t="shared" si="17"/>
        <v>3.4877866507134674E-4</v>
      </c>
      <c r="Y56" s="21">
        <f t="shared" si="17"/>
        <v>2.4196429403365336E-4</v>
      </c>
      <c r="Z56" s="21">
        <f t="shared" si="17"/>
        <v>1.6336195467288371E-4</v>
      </c>
      <c r="AA56" s="21">
        <f t="shared" si="17"/>
        <v>1.7084898910689741E-4</v>
      </c>
      <c r="AB56" s="21">
        <f t="shared" si="17"/>
        <v>1.2686595916832705E-4</v>
      </c>
      <c r="AC56" s="21">
        <f t="shared" si="17"/>
        <v>1.7317227151744313E-4</v>
      </c>
      <c r="AD56" s="21">
        <f t="shared" si="17"/>
        <v>2.0378156479065808E-4</v>
      </c>
      <c r="AE56" s="21">
        <f t="shared" si="17"/>
        <v>2.0564123465275144E-4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8.5405981135999054E-6</v>
      </c>
      <c r="D58" s="27">
        <v>9.9917718991462144E-6</v>
      </c>
      <c r="E58" s="27">
        <v>9.5824372606775281E-6</v>
      </c>
      <c r="F58" s="27">
        <v>1.0325141699804475E-5</v>
      </c>
      <c r="G58" s="27">
        <v>1.1129649791427472E-5</v>
      </c>
      <c r="H58" s="27">
        <v>1.154645662875698E-5</v>
      </c>
      <c r="I58" s="27">
        <v>1.5377718844074942E-5</v>
      </c>
      <c r="J58" s="27">
        <v>1.5874414425919028E-5</v>
      </c>
      <c r="K58" s="27">
        <v>1.5468916385999623E-5</v>
      </c>
      <c r="L58" s="27">
        <v>1.5188884350098061E-5</v>
      </c>
      <c r="M58" s="27">
        <v>1.4054574379277132E-5</v>
      </c>
      <c r="N58" s="27">
        <v>1.3019616931225573E-5</v>
      </c>
      <c r="O58" s="27">
        <v>1.2367419712568088E-5</v>
      </c>
      <c r="P58" s="27">
        <v>9.7472321945291713E-6</v>
      </c>
      <c r="Q58" s="27">
        <v>1.0008639846103043E-5</v>
      </c>
      <c r="R58" s="27">
        <v>1.0663980539360957E-5</v>
      </c>
      <c r="S58" s="27">
        <v>1.1024827119212507E-5</v>
      </c>
      <c r="T58" s="27">
        <v>9.7042523002955685E-6</v>
      </c>
      <c r="U58" s="27">
        <v>1.1783179314170329E-5</v>
      </c>
      <c r="V58" s="27">
        <v>1.0376078437969938E-5</v>
      </c>
      <c r="W58" s="27">
        <v>1.1654826597054829E-5</v>
      </c>
      <c r="X58" s="27">
        <v>1.3675709059089513E-5</v>
      </c>
      <c r="Y58" s="27">
        <v>1.4390810536007503E-5</v>
      </c>
      <c r="Z58" s="27">
        <v>1.34248480598826E-5</v>
      </c>
      <c r="AA58" s="27">
        <v>1.1824159960631554E-5</v>
      </c>
      <c r="AB58" s="27">
        <v>1.3775845799918197E-5</v>
      </c>
      <c r="AC58" s="27">
        <v>1.2980246176692102E-5</v>
      </c>
      <c r="AD58" s="27">
        <v>1.2251563151449413E-5</v>
      </c>
      <c r="AE58" s="27">
        <v>1.1368551847656864E-5</v>
      </c>
    </row>
    <row r="59" spans="1:31" x14ac:dyDescent="0.2">
      <c r="A59" s="13" t="s">
        <v>127</v>
      </c>
      <c r="B59" s="4" t="s">
        <v>128</v>
      </c>
      <c r="C59" s="27">
        <v>1.2373654387079139E-4</v>
      </c>
      <c r="D59" s="27">
        <v>1.8559198176276335E-4</v>
      </c>
      <c r="E59" s="27">
        <v>1.8244724998627853E-4</v>
      </c>
      <c r="F59" s="27">
        <v>1.7486231486243535E-4</v>
      </c>
      <c r="G59" s="27">
        <v>1.6764045371903675E-4</v>
      </c>
      <c r="H59" s="27">
        <v>1.3210356690951437E-4</v>
      </c>
      <c r="I59" s="27">
        <v>2.557923917130142E-4</v>
      </c>
      <c r="J59" s="27">
        <v>3.2687177218650989E-4</v>
      </c>
      <c r="K59" s="27">
        <v>2.4033990617743843E-4</v>
      </c>
      <c r="L59" s="27">
        <v>1.7262994971155632E-4</v>
      </c>
      <c r="M59" s="27">
        <v>2.4703917992081344E-4</v>
      </c>
      <c r="N59" s="27">
        <v>2.2066417766583189E-4</v>
      </c>
      <c r="O59" s="27">
        <v>2.4066560781762987E-4</v>
      </c>
      <c r="P59" s="27">
        <v>1.2834286049676039E-4</v>
      </c>
      <c r="Q59" s="27">
        <v>2.4345228166960004E-4</v>
      </c>
      <c r="R59" s="27">
        <v>1.438137640228153E-4</v>
      </c>
      <c r="S59" s="27">
        <v>1.0637219779077191E-4</v>
      </c>
      <c r="T59" s="27">
        <v>1.0088877911185175E-4</v>
      </c>
      <c r="U59" s="27">
        <v>1.1456073607996814E-4</v>
      </c>
      <c r="V59" s="27">
        <v>1.2558513684079745E-4</v>
      </c>
      <c r="W59" s="27">
        <v>2.9116695509265485E-4</v>
      </c>
      <c r="X59" s="27">
        <v>3.351029560122572E-4</v>
      </c>
      <c r="Y59" s="27">
        <v>2.2757348349764585E-4</v>
      </c>
      <c r="Z59" s="27">
        <v>1.4993710661300111E-4</v>
      </c>
      <c r="AA59" s="27">
        <v>1.5902482914626585E-4</v>
      </c>
      <c r="AB59" s="27">
        <v>1.1309011336840886E-4</v>
      </c>
      <c r="AC59" s="27">
        <v>1.6019202534075104E-4</v>
      </c>
      <c r="AD59" s="27">
        <v>1.9153000163920866E-4</v>
      </c>
      <c r="AE59" s="27">
        <v>1.9427268280509458E-4</v>
      </c>
    </row>
    <row r="60" spans="1:31" x14ac:dyDescent="0.2">
      <c r="A60" s="13" t="s">
        <v>129</v>
      </c>
      <c r="B60" s="4" t="s">
        <v>130</v>
      </c>
      <c r="C60" s="21">
        <f t="shared" ref="C60:AE60" si="18">+C61+C62</f>
        <v>0</v>
      </c>
      <c r="D60" s="21">
        <f t="shared" si="18"/>
        <v>0</v>
      </c>
      <c r="E60" s="21">
        <f t="shared" si="18"/>
        <v>0</v>
      </c>
      <c r="F60" s="21">
        <f t="shared" si="18"/>
        <v>0</v>
      </c>
      <c r="G60" s="21">
        <f t="shared" si="18"/>
        <v>0</v>
      </c>
      <c r="H60" s="21">
        <f t="shared" si="18"/>
        <v>0</v>
      </c>
      <c r="I60" s="21">
        <f t="shared" si="18"/>
        <v>0</v>
      </c>
      <c r="J60" s="21">
        <f t="shared" si="18"/>
        <v>0</v>
      </c>
      <c r="K60" s="21">
        <f t="shared" si="18"/>
        <v>0</v>
      </c>
      <c r="L60" s="21">
        <f t="shared" si="18"/>
        <v>0</v>
      </c>
      <c r="M60" s="21">
        <f t="shared" si="18"/>
        <v>0</v>
      </c>
      <c r="N60" s="21">
        <f t="shared" si="18"/>
        <v>0</v>
      </c>
      <c r="O60" s="21">
        <f t="shared" si="18"/>
        <v>0</v>
      </c>
      <c r="P60" s="21">
        <f t="shared" si="18"/>
        <v>0</v>
      </c>
      <c r="Q60" s="21">
        <f t="shared" si="18"/>
        <v>0</v>
      </c>
      <c r="R60" s="21">
        <f t="shared" si="18"/>
        <v>0</v>
      </c>
      <c r="S60" s="21">
        <f t="shared" si="18"/>
        <v>0</v>
      </c>
      <c r="T60" s="21">
        <f t="shared" si="18"/>
        <v>0</v>
      </c>
      <c r="U60" s="21">
        <f t="shared" si="18"/>
        <v>0</v>
      </c>
      <c r="V60" s="21">
        <f t="shared" si="18"/>
        <v>0</v>
      </c>
      <c r="W60" s="21">
        <f t="shared" si="18"/>
        <v>3.0861891860777103E-6</v>
      </c>
      <c r="X60" s="21">
        <f t="shared" si="18"/>
        <v>3.2724304391735763E-6</v>
      </c>
      <c r="Y60" s="21">
        <f t="shared" si="18"/>
        <v>1.9919977176102994E-5</v>
      </c>
      <c r="Z60" s="21">
        <f t="shared" si="18"/>
        <v>1.6188879344300441E-5</v>
      </c>
      <c r="AA60" s="21">
        <f t="shared" si="18"/>
        <v>1.8344515751395272E-5</v>
      </c>
      <c r="AB60" s="21">
        <f t="shared" si="18"/>
        <v>1.3691599289289168E-5</v>
      </c>
      <c r="AC60" s="21">
        <f t="shared" si="18"/>
        <v>1.0945003599883125E-6</v>
      </c>
      <c r="AD60" s="21">
        <f t="shared" si="18"/>
        <v>2.6091451105804692E-6</v>
      </c>
      <c r="AE60" s="21">
        <f t="shared" si="18"/>
        <v>1.0284677364558598E-6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9">+C63+C64+C65</f>
        <v>0</v>
      </c>
      <c r="D62" s="21">
        <f t="shared" si="19"/>
        <v>0</v>
      </c>
      <c r="E62" s="21">
        <f t="shared" si="19"/>
        <v>0</v>
      </c>
      <c r="F62" s="21">
        <f t="shared" si="19"/>
        <v>0</v>
      </c>
      <c r="G62" s="21">
        <f t="shared" si="19"/>
        <v>0</v>
      </c>
      <c r="H62" s="21">
        <f t="shared" si="19"/>
        <v>0</v>
      </c>
      <c r="I62" s="21">
        <f t="shared" si="19"/>
        <v>0</v>
      </c>
      <c r="J62" s="21">
        <f t="shared" si="19"/>
        <v>0</v>
      </c>
      <c r="K62" s="21">
        <f t="shared" si="19"/>
        <v>0</v>
      </c>
      <c r="L62" s="21">
        <f t="shared" si="19"/>
        <v>0</v>
      </c>
      <c r="M62" s="21">
        <f t="shared" si="19"/>
        <v>0</v>
      </c>
      <c r="N62" s="21">
        <f t="shared" si="19"/>
        <v>0</v>
      </c>
      <c r="O62" s="21">
        <f t="shared" si="19"/>
        <v>0</v>
      </c>
      <c r="P62" s="21">
        <f t="shared" si="19"/>
        <v>0</v>
      </c>
      <c r="Q62" s="21">
        <f t="shared" si="19"/>
        <v>0</v>
      </c>
      <c r="R62" s="21">
        <f t="shared" si="19"/>
        <v>0</v>
      </c>
      <c r="S62" s="21">
        <f t="shared" si="19"/>
        <v>0</v>
      </c>
      <c r="T62" s="21">
        <f t="shared" si="19"/>
        <v>0</v>
      </c>
      <c r="U62" s="21">
        <f t="shared" si="19"/>
        <v>0</v>
      </c>
      <c r="V62" s="21">
        <f t="shared" si="19"/>
        <v>0</v>
      </c>
      <c r="W62" s="21">
        <f t="shared" si="19"/>
        <v>3.0861891860777103E-6</v>
      </c>
      <c r="X62" s="21">
        <f t="shared" si="19"/>
        <v>3.2724304391735763E-6</v>
      </c>
      <c r="Y62" s="21">
        <f t="shared" si="19"/>
        <v>1.9919977176102994E-5</v>
      </c>
      <c r="Z62" s="21">
        <f t="shared" si="19"/>
        <v>1.6188879344300441E-5</v>
      </c>
      <c r="AA62" s="21">
        <f t="shared" si="19"/>
        <v>1.8344515751395272E-5</v>
      </c>
      <c r="AB62" s="21">
        <f t="shared" si="19"/>
        <v>1.3691599289289168E-5</v>
      </c>
      <c r="AC62" s="21">
        <f t="shared" si="19"/>
        <v>1.0945003599883125E-6</v>
      </c>
      <c r="AD62" s="21">
        <f t="shared" si="19"/>
        <v>2.6091451105804692E-6</v>
      </c>
      <c r="AE62" s="21">
        <f t="shared" si="19"/>
        <v>1.0284677364558598E-6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3.0861891860777103E-6</v>
      </c>
      <c r="X63" s="27">
        <v>3.2724304391735763E-6</v>
      </c>
      <c r="Y63" s="27">
        <v>1.9919977176102994E-5</v>
      </c>
      <c r="Z63" s="27">
        <v>1.6188879344300441E-5</v>
      </c>
      <c r="AA63" s="27">
        <v>1.8344515751395272E-5</v>
      </c>
      <c r="AB63" s="27">
        <v>1.3691599289289168E-5</v>
      </c>
      <c r="AC63" s="27">
        <v>1.0945003599883125E-6</v>
      </c>
      <c r="AD63" s="27">
        <v>2.6091451105804692E-6</v>
      </c>
      <c r="AE63" s="27">
        <v>1.0284677364558598E-6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0">+C68+C80+C101</f>
        <v>0</v>
      </c>
      <c r="D67" s="21">
        <f t="shared" si="20"/>
        <v>0</v>
      </c>
      <c r="E67" s="21">
        <f t="shared" si="20"/>
        <v>0</v>
      </c>
      <c r="F67" s="21">
        <f t="shared" si="20"/>
        <v>0</v>
      </c>
      <c r="G67" s="21">
        <f t="shared" si="20"/>
        <v>0</v>
      </c>
      <c r="H67" s="21">
        <f t="shared" si="20"/>
        <v>0</v>
      </c>
      <c r="I67" s="21">
        <f t="shared" si="20"/>
        <v>0</v>
      </c>
      <c r="J67" s="21">
        <f t="shared" si="20"/>
        <v>0</v>
      </c>
      <c r="K67" s="21">
        <f t="shared" si="20"/>
        <v>0</v>
      </c>
      <c r="L67" s="21">
        <f t="shared" si="20"/>
        <v>0</v>
      </c>
      <c r="M67" s="21">
        <f t="shared" si="20"/>
        <v>0</v>
      </c>
      <c r="N67" s="21">
        <f t="shared" si="20"/>
        <v>0</v>
      </c>
      <c r="O67" s="21">
        <f t="shared" si="20"/>
        <v>0</v>
      </c>
      <c r="P67" s="21">
        <f t="shared" si="20"/>
        <v>0</v>
      </c>
      <c r="Q67" s="21">
        <f t="shared" si="20"/>
        <v>0</v>
      </c>
      <c r="R67" s="21">
        <f t="shared" si="20"/>
        <v>0</v>
      </c>
      <c r="S67" s="21">
        <f t="shared" si="20"/>
        <v>0</v>
      </c>
      <c r="T67" s="21">
        <f t="shared" si="20"/>
        <v>0</v>
      </c>
      <c r="U67" s="21">
        <f t="shared" si="20"/>
        <v>0</v>
      </c>
      <c r="V67" s="21">
        <f t="shared" si="20"/>
        <v>0</v>
      </c>
      <c r="W67" s="21">
        <f t="shared" si="20"/>
        <v>0</v>
      </c>
      <c r="X67" s="21">
        <f t="shared" si="20"/>
        <v>0</v>
      </c>
      <c r="Y67" s="21">
        <f t="shared" si="20"/>
        <v>0</v>
      </c>
      <c r="Z67" s="21">
        <f t="shared" si="20"/>
        <v>0</v>
      </c>
      <c r="AA67" s="21">
        <f t="shared" si="20"/>
        <v>0</v>
      </c>
      <c r="AB67" s="21">
        <f t="shared" si="20"/>
        <v>0</v>
      </c>
      <c r="AC67" s="21">
        <f t="shared" si="20"/>
        <v>0</v>
      </c>
      <c r="AD67" s="21">
        <f t="shared" si="20"/>
        <v>0</v>
      </c>
      <c r="AE67" s="21">
        <f t="shared" si="20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21">+C69+C78</f>
        <v>0</v>
      </c>
      <c r="D68" s="21">
        <f t="shared" si="21"/>
        <v>0</v>
      </c>
      <c r="E68" s="21">
        <f t="shared" si="21"/>
        <v>0</v>
      </c>
      <c r="F68" s="21">
        <f t="shared" si="21"/>
        <v>0</v>
      </c>
      <c r="G68" s="21">
        <f t="shared" si="21"/>
        <v>0</v>
      </c>
      <c r="H68" s="21">
        <f t="shared" si="21"/>
        <v>0</v>
      </c>
      <c r="I68" s="21">
        <f t="shared" si="21"/>
        <v>0</v>
      </c>
      <c r="J68" s="21">
        <f t="shared" si="21"/>
        <v>0</v>
      </c>
      <c r="K68" s="21">
        <f t="shared" si="21"/>
        <v>0</v>
      </c>
      <c r="L68" s="21">
        <f t="shared" si="21"/>
        <v>0</v>
      </c>
      <c r="M68" s="21">
        <f t="shared" si="21"/>
        <v>0</v>
      </c>
      <c r="N68" s="21">
        <f t="shared" si="21"/>
        <v>0</v>
      </c>
      <c r="O68" s="21">
        <f t="shared" si="21"/>
        <v>0</v>
      </c>
      <c r="P68" s="21">
        <f t="shared" si="21"/>
        <v>0</v>
      </c>
      <c r="Q68" s="21">
        <f t="shared" si="21"/>
        <v>0</v>
      </c>
      <c r="R68" s="21">
        <f t="shared" si="21"/>
        <v>0</v>
      </c>
      <c r="S68" s="21">
        <f t="shared" si="21"/>
        <v>0</v>
      </c>
      <c r="T68" s="21">
        <f t="shared" si="21"/>
        <v>0</v>
      </c>
      <c r="U68" s="21">
        <f t="shared" si="21"/>
        <v>0</v>
      </c>
      <c r="V68" s="21">
        <f t="shared" si="21"/>
        <v>0</v>
      </c>
      <c r="W68" s="21">
        <f t="shared" si="21"/>
        <v>0</v>
      </c>
      <c r="X68" s="21">
        <f t="shared" si="21"/>
        <v>0</v>
      </c>
      <c r="Y68" s="21">
        <f t="shared" si="21"/>
        <v>0</v>
      </c>
      <c r="Z68" s="21">
        <f t="shared" si="21"/>
        <v>0</v>
      </c>
      <c r="AA68" s="21">
        <f t="shared" si="21"/>
        <v>0</v>
      </c>
      <c r="AB68" s="21">
        <f t="shared" si="21"/>
        <v>0</v>
      </c>
      <c r="AC68" s="21">
        <f t="shared" si="21"/>
        <v>0</v>
      </c>
      <c r="AD68" s="21">
        <f t="shared" si="21"/>
        <v>0</v>
      </c>
      <c r="AE68" s="21">
        <f t="shared" si="21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2">+C70+C75</f>
        <v>0</v>
      </c>
      <c r="D69" s="21">
        <f t="shared" si="22"/>
        <v>0</v>
      </c>
      <c r="E69" s="21">
        <f t="shared" si="22"/>
        <v>0</v>
      </c>
      <c r="F69" s="21">
        <f t="shared" si="22"/>
        <v>0</v>
      </c>
      <c r="G69" s="21">
        <f t="shared" si="22"/>
        <v>0</v>
      </c>
      <c r="H69" s="21">
        <f t="shared" si="22"/>
        <v>0</v>
      </c>
      <c r="I69" s="21">
        <f t="shared" si="22"/>
        <v>0</v>
      </c>
      <c r="J69" s="21">
        <f t="shared" si="22"/>
        <v>0</v>
      </c>
      <c r="K69" s="21">
        <f t="shared" si="22"/>
        <v>0</v>
      </c>
      <c r="L69" s="21">
        <f t="shared" si="22"/>
        <v>0</v>
      </c>
      <c r="M69" s="21">
        <f t="shared" si="22"/>
        <v>0</v>
      </c>
      <c r="N69" s="21">
        <f t="shared" si="22"/>
        <v>0</v>
      </c>
      <c r="O69" s="21">
        <f t="shared" si="22"/>
        <v>0</v>
      </c>
      <c r="P69" s="21">
        <f t="shared" si="22"/>
        <v>0</v>
      </c>
      <c r="Q69" s="21">
        <f t="shared" si="22"/>
        <v>0</v>
      </c>
      <c r="R69" s="21">
        <f t="shared" si="22"/>
        <v>0</v>
      </c>
      <c r="S69" s="21">
        <f t="shared" si="22"/>
        <v>0</v>
      </c>
      <c r="T69" s="21">
        <f t="shared" si="22"/>
        <v>0</v>
      </c>
      <c r="U69" s="21">
        <f t="shared" si="22"/>
        <v>0</v>
      </c>
      <c r="V69" s="21">
        <f t="shared" si="22"/>
        <v>0</v>
      </c>
      <c r="W69" s="21">
        <f t="shared" si="22"/>
        <v>0</v>
      </c>
      <c r="X69" s="21">
        <f t="shared" si="22"/>
        <v>0</v>
      </c>
      <c r="Y69" s="21">
        <f t="shared" si="22"/>
        <v>0</v>
      </c>
      <c r="Z69" s="21">
        <f t="shared" si="22"/>
        <v>0</v>
      </c>
      <c r="AA69" s="21">
        <f t="shared" si="22"/>
        <v>0</v>
      </c>
      <c r="AB69" s="21">
        <f t="shared" si="22"/>
        <v>0</v>
      </c>
      <c r="AC69" s="21">
        <f t="shared" si="22"/>
        <v>0</v>
      </c>
      <c r="AD69" s="21">
        <f t="shared" si="22"/>
        <v>0</v>
      </c>
      <c r="AE69" s="21">
        <f t="shared" si="22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3">+C71+C72+C73+C74</f>
        <v>0</v>
      </c>
      <c r="D70" s="21">
        <f t="shared" si="23"/>
        <v>0</v>
      </c>
      <c r="E70" s="21">
        <f t="shared" si="23"/>
        <v>0</v>
      </c>
      <c r="F70" s="21">
        <f t="shared" si="23"/>
        <v>0</v>
      </c>
      <c r="G70" s="21">
        <f t="shared" si="23"/>
        <v>0</v>
      </c>
      <c r="H70" s="21">
        <f t="shared" si="23"/>
        <v>0</v>
      </c>
      <c r="I70" s="21">
        <f t="shared" si="23"/>
        <v>0</v>
      </c>
      <c r="J70" s="21">
        <f t="shared" si="23"/>
        <v>0</v>
      </c>
      <c r="K70" s="21">
        <f t="shared" si="23"/>
        <v>0</v>
      </c>
      <c r="L70" s="21">
        <f t="shared" si="23"/>
        <v>0</v>
      </c>
      <c r="M70" s="21">
        <f t="shared" si="23"/>
        <v>0</v>
      </c>
      <c r="N70" s="21">
        <f t="shared" si="23"/>
        <v>0</v>
      </c>
      <c r="O70" s="21">
        <f t="shared" si="23"/>
        <v>0</v>
      </c>
      <c r="P70" s="21">
        <f t="shared" si="23"/>
        <v>0</v>
      </c>
      <c r="Q70" s="21">
        <f t="shared" si="23"/>
        <v>0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4">+C76+C77</f>
        <v>0</v>
      </c>
      <c r="D75" s="21">
        <f t="shared" si="24"/>
        <v>0</v>
      </c>
      <c r="E75" s="21">
        <f t="shared" si="24"/>
        <v>0</v>
      </c>
      <c r="F75" s="21">
        <f t="shared" si="24"/>
        <v>0</v>
      </c>
      <c r="G75" s="21">
        <f t="shared" si="24"/>
        <v>0</v>
      </c>
      <c r="H75" s="21">
        <f t="shared" si="24"/>
        <v>0</v>
      </c>
      <c r="I75" s="21">
        <f t="shared" si="24"/>
        <v>0</v>
      </c>
      <c r="J75" s="21">
        <f t="shared" si="24"/>
        <v>0</v>
      </c>
      <c r="K75" s="21">
        <f t="shared" si="24"/>
        <v>0</v>
      </c>
      <c r="L75" s="21">
        <f t="shared" si="24"/>
        <v>0</v>
      </c>
      <c r="M75" s="21">
        <f t="shared" si="24"/>
        <v>0</v>
      </c>
      <c r="N75" s="21">
        <f t="shared" si="24"/>
        <v>0</v>
      </c>
      <c r="O75" s="21">
        <f t="shared" si="24"/>
        <v>0</v>
      </c>
      <c r="P75" s="21">
        <f t="shared" si="24"/>
        <v>0</v>
      </c>
      <c r="Q75" s="21">
        <f t="shared" si="24"/>
        <v>0</v>
      </c>
      <c r="R75" s="21">
        <f t="shared" si="24"/>
        <v>0</v>
      </c>
      <c r="S75" s="21">
        <f t="shared" si="24"/>
        <v>0</v>
      </c>
      <c r="T75" s="21">
        <f t="shared" si="24"/>
        <v>0</v>
      </c>
      <c r="U75" s="21">
        <f t="shared" si="24"/>
        <v>0</v>
      </c>
      <c r="V75" s="21">
        <f t="shared" si="24"/>
        <v>0</v>
      </c>
      <c r="W75" s="21">
        <f t="shared" si="24"/>
        <v>0</v>
      </c>
      <c r="X75" s="21">
        <f t="shared" si="24"/>
        <v>0</v>
      </c>
      <c r="Y75" s="21">
        <f t="shared" si="24"/>
        <v>0</v>
      </c>
      <c r="Z75" s="21">
        <f t="shared" si="24"/>
        <v>0</v>
      </c>
      <c r="AA75" s="21">
        <f t="shared" si="24"/>
        <v>0</v>
      </c>
      <c r="AB75" s="21">
        <f t="shared" si="24"/>
        <v>0</v>
      </c>
      <c r="AC75" s="21">
        <f t="shared" si="24"/>
        <v>0</v>
      </c>
      <c r="AD75" s="21">
        <f t="shared" si="24"/>
        <v>0</v>
      </c>
      <c r="AE75" s="21">
        <f t="shared" si="24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5">+C81+C91</f>
        <v>0</v>
      </c>
      <c r="D80" s="21">
        <f t="shared" si="25"/>
        <v>0</v>
      </c>
      <c r="E80" s="21">
        <f t="shared" si="25"/>
        <v>0</v>
      </c>
      <c r="F80" s="21">
        <f t="shared" si="25"/>
        <v>0</v>
      </c>
      <c r="G80" s="21">
        <f t="shared" si="25"/>
        <v>0</v>
      </c>
      <c r="H80" s="21">
        <f t="shared" si="25"/>
        <v>0</v>
      </c>
      <c r="I80" s="21">
        <f t="shared" si="25"/>
        <v>0</v>
      </c>
      <c r="J80" s="21">
        <f t="shared" si="25"/>
        <v>0</v>
      </c>
      <c r="K80" s="21">
        <f t="shared" si="25"/>
        <v>0</v>
      </c>
      <c r="L80" s="21">
        <f t="shared" si="25"/>
        <v>0</v>
      </c>
      <c r="M80" s="21">
        <f t="shared" si="25"/>
        <v>0</v>
      </c>
      <c r="N80" s="21">
        <f t="shared" si="25"/>
        <v>0</v>
      </c>
      <c r="O80" s="21">
        <f t="shared" si="25"/>
        <v>0</v>
      </c>
      <c r="P80" s="21">
        <f t="shared" si="25"/>
        <v>0</v>
      </c>
      <c r="Q80" s="21">
        <f t="shared" si="25"/>
        <v>0</v>
      </c>
      <c r="R80" s="21">
        <f t="shared" si="25"/>
        <v>0</v>
      </c>
      <c r="S80" s="21">
        <f t="shared" si="25"/>
        <v>0</v>
      </c>
      <c r="T80" s="21">
        <f t="shared" si="25"/>
        <v>0</v>
      </c>
      <c r="U80" s="21">
        <f t="shared" si="25"/>
        <v>0</v>
      </c>
      <c r="V80" s="21">
        <f t="shared" si="25"/>
        <v>0</v>
      </c>
      <c r="W80" s="21">
        <f t="shared" si="25"/>
        <v>0</v>
      </c>
      <c r="X80" s="21">
        <f t="shared" si="25"/>
        <v>0</v>
      </c>
      <c r="Y80" s="21">
        <f t="shared" si="25"/>
        <v>0</v>
      </c>
      <c r="Z80" s="21">
        <f t="shared" si="25"/>
        <v>0</v>
      </c>
      <c r="AA80" s="21">
        <f t="shared" si="25"/>
        <v>0</v>
      </c>
      <c r="AB80" s="21">
        <f t="shared" si="25"/>
        <v>0</v>
      </c>
      <c r="AC80" s="21">
        <f t="shared" si="25"/>
        <v>0</v>
      </c>
      <c r="AD80" s="21">
        <f t="shared" si="25"/>
        <v>0</v>
      </c>
      <c r="AE80" s="21">
        <f t="shared" si="25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6">+C82+C83+C84</f>
        <v>0</v>
      </c>
      <c r="D81" s="21">
        <f t="shared" si="26"/>
        <v>0</v>
      </c>
      <c r="E81" s="21">
        <f t="shared" si="26"/>
        <v>0</v>
      </c>
      <c r="F81" s="21">
        <f t="shared" si="26"/>
        <v>0</v>
      </c>
      <c r="G81" s="21">
        <f t="shared" si="26"/>
        <v>0</v>
      </c>
      <c r="H81" s="21">
        <f t="shared" si="26"/>
        <v>0</v>
      </c>
      <c r="I81" s="21">
        <f t="shared" si="26"/>
        <v>0</v>
      </c>
      <c r="J81" s="21">
        <f t="shared" si="26"/>
        <v>0</v>
      </c>
      <c r="K81" s="21">
        <f t="shared" si="26"/>
        <v>0</v>
      </c>
      <c r="L81" s="21">
        <f t="shared" si="26"/>
        <v>0</v>
      </c>
      <c r="M81" s="21">
        <f t="shared" si="26"/>
        <v>0</v>
      </c>
      <c r="N81" s="21">
        <f t="shared" si="26"/>
        <v>0</v>
      </c>
      <c r="O81" s="21">
        <f t="shared" si="26"/>
        <v>0</v>
      </c>
      <c r="P81" s="21">
        <f t="shared" si="26"/>
        <v>0</v>
      </c>
      <c r="Q81" s="21">
        <f t="shared" si="26"/>
        <v>0</v>
      </c>
      <c r="R81" s="21">
        <f t="shared" si="26"/>
        <v>0</v>
      </c>
      <c r="S81" s="21">
        <f t="shared" si="26"/>
        <v>0</v>
      </c>
      <c r="T81" s="21">
        <f t="shared" si="26"/>
        <v>0</v>
      </c>
      <c r="U81" s="21">
        <f t="shared" si="26"/>
        <v>0</v>
      </c>
      <c r="V81" s="21">
        <f t="shared" si="26"/>
        <v>0</v>
      </c>
      <c r="W81" s="21">
        <f t="shared" si="26"/>
        <v>0</v>
      </c>
      <c r="X81" s="21">
        <f t="shared" si="26"/>
        <v>0</v>
      </c>
      <c r="Y81" s="21">
        <f t="shared" si="26"/>
        <v>0</v>
      </c>
      <c r="Z81" s="21">
        <f t="shared" si="26"/>
        <v>0</v>
      </c>
      <c r="AA81" s="21">
        <f t="shared" si="26"/>
        <v>0</v>
      </c>
      <c r="AB81" s="21">
        <f t="shared" si="26"/>
        <v>0</v>
      </c>
      <c r="AC81" s="21">
        <f t="shared" si="26"/>
        <v>0</v>
      </c>
      <c r="AD81" s="21">
        <f t="shared" si="26"/>
        <v>0</v>
      </c>
      <c r="AE81" s="21">
        <f t="shared" si="26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27">+C85+C86+C87+C88+C89+C90</f>
        <v>0</v>
      </c>
      <c r="D84" s="21">
        <f t="shared" si="27"/>
        <v>0</v>
      </c>
      <c r="E84" s="21">
        <f t="shared" si="27"/>
        <v>0</v>
      </c>
      <c r="F84" s="21">
        <f t="shared" si="27"/>
        <v>0</v>
      </c>
      <c r="G84" s="21">
        <f t="shared" si="27"/>
        <v>0</v>
      </c>
      <c r="H84" s="21">
        <f t="shared" si="27"/>
        <v>0</v>
      </c>
      <c r="I84" s="21">
        <f t="shared" si="27"/>
        <v>0</v>
      </c>
      <c r="J84" s="21">
        <f t="shared" si="27"/>
        <v>0</v>
      </c>
      <c r="K84" s="21">
        <f t="shared" si="27"/>
        <v>0</v>
      </c>
      <c r="L84" s="21">
        <f t="shared" si="27"/>
        <v>0</v>
      </c>
      <c r="M84" s="21">
        <f t="shared" si="27"/>
        <v>0</v>
      </c>
      <c r="N84" s="21">
        <f t="shared" si="27"/>
        <v>0</v>
      </c>
      <c r="O84" s="21">
        <f t="shared" si="27"/>
        <v>0</v>
      </c>
      <c r="P84" s="21">
        <f t="shared" si="27"/>
        <v>0</v>
      </c>
      <c r="Q84" s="21">
        <f t="shared" si="27"/>
        <v>0</v>
      </c>
      <c r="R84" s="21">
        <f t="shared" si="27"/>
        <v>0</v>
      </c>
      <c r="S84" s="21">
        <f t="shared" si="27"/>
        <v>0</v>
      </c>
      <c r="T84" s="21">
        <f t="shared" si="27"/>
        <v>0</v>
      </c>
      <c r="U84" s="21">
        <f t="shared" si="27"/>
        <v>0</v>
      </c>
      <c r="V84" s="21">
        <f t="shared" si="27"/>
        <v>0</v>
      </c>
      <c r="W84" s="21">
        <f t="shared" si="27"/>
        <v>0</v>
      </c>
      <c r="X84" s="21">
        <f t="shared" si="27"/>
        <v>0</v>
      </c>
      <c r="Y84" s="21">
        <f t="shared" si="27"/>
        <v>0</v>
      </c>
      <c r="Z84" s="21">
        <f t="shared" si="27"/>
        <v>0</v>
      </c>
      <c r="AA84" s="21">
        <f t="shared" si="27"/>
        <v>0</v>
      </c>
      <c r="AB84" s="21">
        <f t="shared" si="27"/>
        <v>0</v>
      </c>
      <c r="AC84" s="21">
        <f t="shared" si="27"/>
        <v>0</v>
      </c>
      <c r="AD84" s="21">
        <f t="shared" si="27"/>
        <v>0</v>
      </c>
      <c r="AE84" s="21">
        <f t="shared" si="27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8">+C92+C93+C94</f>
        <v>0</v>
      </c>
      <c r="D91" s="21">
        <f t="shared" si="28"/>
        <v>0</v>
      </c>
      <c r="E91" s="21">
        <f t="shared" si="28"/>
        <v>0</v>
      </c>
      <c r="F91" s="21">
        <f t="shared" si="28"/>
        <v>0</v>
      </c>
      <c r="G91" s="21">
        <f t="shared" si="28"/>
        <v>0</v>
      </c>
      <c r="H91" s="21">
        <f t="shared" si="28"/>
        <v>0</v>
      </c>
      <c r="I91" s="21">
        <f t="shared" si="28"/>
        <v>0</v>
      </c>
      <c r="J91" s="21">
        <f t="shared" si="28"/>
        <v>0</v>
      </c>
      <c r="K91" s="21">
        <f t="shared" si="28"/>
        <v>0</v>
      </c>
      <c r="L91" s="21">
        <f t="shared" si="28"/>
        <v>0</v>
      </c>
      <c r="M91" s="21">
        <f t="shared" si="28"/>
        <v>0</v>
      </c>
      <c r="N91" s="21">
        <f t="shared" si="28"/>
        <v>0</v>
      </c>
      <c r="O91" s="21">
        <f t="shared" si="28"/>
        <v>0</v>
      </c>
      <c r="P91" s="21">
        <f t="shared" si="28"/>
        <v>0</v>
      </c>
      <c r="Q91" s="21">
        <f t="shared" si="28"/>
        <v>0</v>
      </c>
      <c r="R91" s="21">
        <f t="shared" si="28"/>
        <v>0</v>
      </c>
      <c r="S91" s="21">
        <f t="shared" si="28"/>
        <v>0</v>
      </c>
      <c r="T91" s="21">
        <f t="shared" si="28"/>
        <v>0</v>
      </c>
      <c r="U91" s="21">
        <f t="shared" si="28"/>
        <v>0</v>
      </c>
      <c r="V91" s="21">
        <f t="shared" si="28"/>
        <v>0</v>
      </c>
      <c r="W91" s="21">
        <f t="shared" si="28"/>
        <v>0</v>
      </c>
      <c r="X91" s="21">
        <f t="shared" si="28"/>
        <v>0</v>
      </c>
      <c r="Y91" s="21">
        <f t="shared" si="28"/>
        <v>0</v>
      </c>
      <c r="Z91" s="21">
        <f t="shared" si="28"/>
        <v>0</v>
      </c>
      <c r="AA91" s="21">
        <f t="shared" si="28"/>
        <v>0</v>
      </c>
      <c r="AB91" s="21">
        <f t="shared" si="28"/>
        <v>0</v>
      </c>
      <c r="AC91" s="21">
        <f t="shared" si="28"/>
        <v>0</v>
      </c>
      <c r="AD91" s="21">
        <f t="shared" si="28"/>
        <v>0</v>
      </c>
      <c r="AE91" s="21">
        <f t="shared" si="28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29">+C95+C96+C97+C98+C99+C100</f>
        <v>0</v>
      </c>
      <c r="D94" s="21">
        <f t="shared" si="29"/>
        <v>0</v>
      </c>
      <c r="E94" s="21">
        <f t="shared" si="29"/>
        <v>0</v>
      </c>
      <c r="F94" s="21">
        <f t="shared" si="29"/>
        <v>0</v>
      </c>
      <c r="G94" s="21">
        <f t="shared" si="29"/>
        <v>0</v>
      </c>
      <c r="H94" s="21">
        <f t="shared" si="29"/>
        <v>0</v>
      </c>
      <c r="I94" s="21">
        <f t="shared" si="29"/>
        <v>0</v>
      </c>
      <c r="J94" s="21">
        <f t="shared" si="29"/>
        <v>0</v>
      </c>
      <c r="K94" s="21">
        <f t="shared" si="29"/>
        <v>0</v>
      </c>
      <c r="L94" s="21">
        <f t="shared" si="29"/>
        <v>0</v>
      </c>
      <c r="M94" s="21">
        <f t="shared" si="29"/>
        <v>0</v>
      </c>
      <c r="N94" s="21">
        <f t="shared" si="29"/>
        <v>0</v>
      </c>
      <c r="O94" s="21">
        <f t="shared" si="29"/>
        <v>0</v>
      </c>
      <c r="P94" s="21">
        <f t="shared" si="29"/>
        <v>0</v>
      </c>
      <c r="Q94" s="21">
        <f t="shared" si="29"/>
        <v>0</v>
      </c>
      <c r="R94" s="21">
        <f t="shared" si="29"/>
        <v>0</v>
      </c>
      <c r="S94" s="21">
        <f t="shared" si="29"/>
        <v>0</v>
      </c>
      <c r="T94" s="21">
        <f t="shared" si="29"/>
        <v>0</v>
      </c>
      <c r="U94" s="21">
        <f t="shared" si="29"/>
        <v>0</v>
      </c>
      <c r="V94" s="21">
        <f t="shared" si="29"/>
        <v>0</v>
      </c>
      <c r="W94" s="21">
        <f t="shared" si="29"/>
        <v>0</v>
      </c>
      <c r="X94" s="21">
        <f t="shared" si="29"/>
        <v>0</v>
      </c>
      <c r="Y94" s="21">
        <f t="shared" si="29"/>
        <v>0</v>
      </c>
      <c r="Z94" s="21">
        <f t="shared" si="29"/>
        <v>0</v>
      </c>
      <c r="AA94" s="21">
        <f t="shared" si="29"/>
        <v>0</v>
      </c>
      <c r="AB94" s="21">
        <f t="shared" si="29"/>
        <v>0</v>
      </c>
      <c r="AC94" s="21">
        <f t="shared" si="29"/>
        <v>0</v>
      </c>
      <c r="AD94" s="21">
        <f t="shared" si="29"/>
        <v>0</v>
      </c>
      <c r="AE94" s="21">
        <f t="shared" si="29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30">+C103+C107+C110</f>
        <v>0</v>
      </c>
      <c r="D102" s="21">
        <f t="shared" si="30"/>
        <v>0</v>
      </c>
      <c r="E102" s="21">
        <f t="shared" si="30"/>
        <v>0</v>
      </c>
      <c r="F102" s="21">
        <f t="shared" si="30"/>
        <v>0</v>
      </c>
      <c r="G102" s="21">
        <f t="shared" si="30"/>
        <v>0</v>
      </c>
      <c r="H102" s="21">
        <f t="shared" si="30"/>
        <v>0</v>
      </c>
      <c r="I102" s="21">
        <f t="shared" si="30"/>
        <v>0</v>
      </c>
      <c r="J102" s="21">
        <f t="shared" si="30"/>
        <v>0</v>
      </c>
      <c r="K102" s="21">
        <f t="shared" si="30"/>
        <v>0</v>
      </c>
      <c r="L102" s="21">
        <f t="shared" si="30"/>
        <v>0</v>
      </c>
      <c r="M102" s="21">
        <f t="shared" si="30"/>
        <v>0</v>
      </c>
      <c r="N102" s="21">
        <f t="shared" si="30"/>
        <v>0</v>
      </c>
      <c r="O102" s="21">
        <f t="shared" si="30"/>
        <v>0</v>
      </c>
      <c r="P102" s="21">
        <f t="shared" si="30"/>
        <v>0</v>
      </c>
      <c r="Q102" s="21">
        <f t="shared" si="30"/>
        <v>0</v>
      </c>
      <c r="R102" s="21">
        <f t="shared" si="30"/>
        <v>0</v>
      </c>
      <c r="S102" s="21">
        <f t="shared" si="30"/>
        <v>0</v>
      </c>
      <c r="T102" s="21">
        <f t="shared" si="30"/>
        <v>0</v>
      </c>
      <c r="U102" s="21">
        <f t="shared" si="30"/>
        <v>0</v>
      </c>
      <c r="V102" s="21">
        <f t="shared" si="30"/>
        <v>0</v>
      </c>
      <c r="W102" s="21">
        <f t="shared" si="30"/>
        <v>0</v>
      </c>
      <c r="X102" s="21">
        <f t="shared" si="30"/>
        <v>0</v>
      </c>
      <c r="Y102" s="21">
        <f t="shared" si="30"/>
        <v>0</v>
      </c>
      <c r="Z102" s="21">
        <f t="shared" si="30"/>
        <v>0</v>
      </c>
      <c r="AA102" s="21">
        <f t="shared" si="30"/>
        <v>0</v>
      </c>
      <c r="AB102" s="21">
        <f t="shared" si="30"/>
        <v>0</v>
      </c>
      <c r="AC102" s="21">
        <f t="shared" si="30"/>
        <v>0</v>
      </c>
      <c r="AD102" s="21">
        <f t="shared" si="30"/>
        <v>0</v>
      </c>
      <c r="AE102" s="21">
        <f t="shared" si="30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1">+C104+C105+C106</f>
        <v>0</v>
      </c>
      <c r="D103" s="21">
        <f t="shared" si="31"/>
        <v>0</v>
      </c>
      <c r="E103" s="21">
        <f t="shared" si="31"/>
        <v>0</v>
      </c>
      <c r="F103" s="21">
        <f t="shared" si="31"/>
        <v>0</v>
      </c>
      <c r="G103" s="21">
        <f t="shared" si="31"/>
        <v>0</v>
      </c>
      <c r="H103" s="21">
        <f t="shared" si="31"/>
        <v>0</v>
      </c>
      <c r="I103" s="21">
        <f t="shared" si="31"/>
        <v>0</v>
      </c>
      <c r="J103" s="21">
        <f t="shared" si="31"/>
        <v>0</v>
      </c>
      <c r="K103" s="21">
        <f t="shared" si="31"/>
        <v>0</v>
      </c>
      <c r="L103" s="21">
        <f t="shared" si="31"/>
        <v>0</v>
      </c>
      <c r="M103" s="21">
        <f t="shared" si="31"/>
        <v>0</v>
      </c>
      <c r="N103" s="21">
        <f t="shared" si="31"/>
        <v>0</v>
      </c>
      <c r="O103" s="21">
        <f t="shared" si="31"/>
        <v>0</v>
      </c>
      <c r="P103" s="21">
        <f t="shared" si="31"/>
        <v>0</v>
      </c>
      <c r="Q103" s="21">
        <f t="shared" si="31"/>
        <v>0</v>
      </c>
      <c r="R103" s="21">
        <f t="shared" si="31"/>
        <v>0</v>
      </c>
      <c r="S103" s="21">
        <f t="shared" si="31"/>
        <v>0</v>
      </c>
      <c r="T103" s="21">
        <f t="shared" si="31"/>
        <v>0</v>
      </c>
      <c r="U103" s="21">
        <f t="shared" si="31"/>
        <v>0</v>
      </c>
      <c r="V103" s="21">
        <f t="shared" si="31"/>
        <v>0</v>
      </c>
      <c r="W103" s="21">
        <f t="shared" si="31"/>
        <v>0</v>
      </c>
      <c r="X103" s="21">
        <f t="shared" si="31"/>
        <v>0</v>
      </c>
      <c r="Y103" s="21">
        <f t="shared" si="31"/>
        <v>0</v>
      </c>
      <c r="Z103" s="21">
        <f t="shared" si="31"/>
        <v>0</v>
      </c>
      <c r="AA103" s="21">
        <f t="shared" si="31"/>
        <v>0</v>
      </c>
      <c r="AB103" s="21">
        <f t="shared" si="31"/>
        <v>0</v>
      </c>
      <c r="AC103" s="21">
        <f t="shared" si="31"/>
        <v>0</v>
      </c>
      <c r="AD103" s="21">
        <f t="shared" si="31"/>
        <v>0</v>
      </c>
      <c r="AE103" s="21">
        <f t="shared" si="31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2">+C108+C109</f>
        <v>0</v>
      </c>
      <c r="D107" s="21">
        <f t="shared" si="32"/>
        <v>0</v>
      </c>
      <c r="E107" s="21">
        <f t="shared" si="32"/>
        <v>0</v>
      </c>
      <c r="F107" s="21">
        <f t="shared" si="32"/>
        <v>0</v>
      </c>
      <c r="G107" s="21">
        <f t="shared" si="32"/>
        <v>0</v>
      </c>
      <c r="H107" s="21">
        <f t="shared" si="32"/>
        <v>0</v>
      </c>
      <c r="I107" s="21">
        <f t="shared" si="32"/>
        <v>0</v>
      </c>
      <c r="J107" s="21">
        <f t="shared" si="32"/>
        <v>0</v>
      </c>
      <c r="K107" s="21">
        <f t="shared" si="32"/>
        <v>0</v>
      </c>
      <c r="L107" s="21">
        <f t="shared" si="32"/>
        <v>0</v>
      </c>
      <c r="M107" s="21">
        <f t="shared" si="32"/>
        <v>0</v>
      </c>
      <c r="N107" s="21">
        <f t="shared" si="32"/>
        <v>0</v>
      </c>
      <c r="O107" s="21">
        <f t="shared" si="32"/>
        <v>0</v>
      </c>
      <c r="P107" s="21">
        <f t="shared" si="32"/>
        <v>0</v>
      </c>
      <c r="Q107" s="21">
        <f t="shared" si="32"/>
        <v>0</v>
      </c>
      <c r="R107" s="21">
        <f t="shared" si="32"/>
        <v>0</v>
      </c>
      <c r="S107" s="21">
        <f t="shared" si="32"/>
        <v>0</v>
      </c>
      <c r="T107" s="21">
        <f t="shared" si="32"/>
        <v>0</v>
      </c>
      <c r="U107" s="21">
        <f t="shared" si="32"/>
        <v>0</v>
      </c>
      <c r="V107" s="21">
        <f t="shared" si="32"/>
        <v>0</v>
      </c>
      <c r="W107" s="21">
        <f t="shared" si="32"/>
        <v>0</v>
      </c>
      <c r="X107" s="21">
        <f t="shared" si="32"/>
        <v>0</v>
      </c>
      <c r="Y107" s="21">
        <f t="shared" si="32"/>
        <v>0</v>
      </c>
      <c r="Z107" s="21">
        <f t="shared" si="32"/>
        <v>0</v>
      </c>
      <c r="AA107" s="21">
        <f t="shared" si="32"/>
        <v>0</v>
      </c>
      <c r="AB107" s="21">
        <f t="shared" si="32"/>
        <v>0</v>
      </c>
      <c r="AC107" s="21">
        <f t="shared" si="32"/>
        <v>0</v>
      </c>
      <c r="AD107" s="21">
        <f t="shared" si="32"/>
        <v>0</v>
      </c>
      <c r="AE107" s="21">
        <f t="shared" si="3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3">+C112+C122+C141+C149+C154+C160+C173+C187</f>
        <v>5.0492662037930665E-5</v>
      </c>
      <c r="D111" s="21">
        <f t="shared" si="33"/>
        <v>5.0492662037930672E-5</v>
      </c>
      <c r="E111" s="21">
        <f t="shared" si="33"/>
        <v>5.0492662037930672E-5</v>
      </c>
      <c r="F111" s="21">
        <f t="shared" si="33"/>
        <v>5.0492662037930658E-5</v>
      </c>
      <c r="G111" s="21">
        <f t="shared" si="33"/>
        <v>5.0492662037930665E-5</v>
      </c>
      <c r="H111" s="21">
        <f t="shared" si="33"/>
        <v>5.0492662037930652E-5</v>
      </c>
      <c r="I111" s="21">
        <f t="shared" si="33"/>
        <v>5.0492662037930652E-5</v>
      </c>
      <c r="J111" s="21">
        <f t="shared" si="33"/>
        <v>5.0492662037930645E-5</v>
      </c>
      <c r="K111" s="21">
        <f t="shared" si="33"/>
        <v>5.0492662037930652E-5</v>
      </c>
      <c r="L111" s="21">
        <f t="shared" si="33"/>
        <v>5.0492662037930652E-5</v>
      </c>
      <c r="M111" s="21">
        <f t="shared" si="33"/>
        <v>5.0492662037930652E-5</v>
      </c>
      <c r="N111" s="21">
        <f t="shared" si="33"/>
        <v>5.0492662037930658E-5</v>
      </c>
      <c r="O111" s="21">
        <f t="shared" si="33"/>
        <v>5.0492662037930652E-5</v>
      </c>
      <c r="P111" s="21">
        <f t="shared" si="33"/>
        <v>5.0124636505573993E-5</v>
      </c>
      <c r="Q111" s="21">
        <f t="shared" si="33"/>
        <v>4.9752528341874036E-5</v>
      </c>
      <c r="R111" s="21">
        <f t="shared" si="33"/>
        <v>4.9427309150244697E-5</v>
      </c>
      <c r="S111" s="21">
        <f t="shared" si="33"/>
        <v>4.9117338298429076E-5</v>
      </c>
      <c r="T111" s="21">
        <f t="shared" si="33"/>
        <v>4.8821537854400739E-5</v>
      </c>
      <c r="U111" s="21">
        <f t="shared" si="33"/>
        <v>4.8536999929397764E-5</v>
      </c>
      <c r="V111" s="21">
        <f t="shared" si="33"/>
        <v>4.8274557386186203E-5</v>
      </c>
      <c r="W111" s="21">
        <f t="shared" si="33"/>
        <v>4.8054033267391335E-5</v>
      </c>
      <c r="X111" s="21">
        <f t="shared" si="33"/>
        <v>4.7829400260325188E-5</v>
      </c>
      <c r="Y111" s="21">
        <f t="shared" si="33"/>
        <v>3.9720741811565753E-5</v>
      </c>
      <c r="Z111" s="21">
        <f t="shared" si="33"/>
        <v>3.1703748452978947E-5</v>
      </c>
      <c r="AA111" s="21">
        <f t="shared" si="33"/>
        <v>3.3575634257058112E-5</v>
      </c>
      <c r="AB111" s="21">
        <f t="shared" si="33"/>
        <v>3.5408913224517048E-5</v>
      </c>
      <c r="AC111" s="21">
        <f t="shared" si="33"/>
        <v>2.8512115328259208E-5</v>
      </c>
      <c r="AD111" s="21">
        <f t="shared" si="33"/>
        <v>2.3081024626775345E-5</v>
      </c>
      <c r="AE111" s="21">
        <f t="shared" si="33"/>
        <v>1.7665043670180828E-5</v>
      </c>
    </row>
    <row r="112" spans="1:31" x14ac:dyDescent="0.2">
      <c r="A112" s="13" t="s">
        <v>250</v>
      </c>
      <c r="B112" s="4" t="s">
        <v>251</v>
      </c>
      <c r="C112" s="21">
        <f t="shared" ref="C112:AE112" si="34">+C113+C114+C115+C116+C121</f>
        <v>0</v>
      </c>
      <c r="D112" s="21">
        <f t="shared" si="34"/>
        <v>0</v>
      </c>
      <c r="E112" s="21">
        <f t="shared" si="34"/>
        <v>0</v>
      </c>
      <c r="F112" s="21">
        <f t="shared" si="34"/>
        <v>0</v>
      </c>
      <c r="G112" s="21">
        <f t="shared" si="34"/>
        <v>0</v>
      </c>
      <c r="H112" s="21">
        <f t="shared" si="34"/>
        <v>0</v>
      </c>
      <c r="I112" s="21">
        <f t="shared" si="34"/>
        <v>0</v>
      </c>
      <c r="J112" s="21">
        <f t="shared" si="34"/>
        <v>0</v>
      </c>
      <c r="K112" s="21">
        <f t="shared" si="34"/>
        <v>0</v>
      </c>
      <c r="L112" s="21">
        <f t="shared" si="34"/>
        <v>0</v>
      </c>
      <c r="M112" s="21">
        <f t="shared" si="34"/>
        <v>0</v>
      </c>
      <c r="N112" s="21">
        <f t="shared" si="34"/>
        <v>0</v>
      </c>
      <c r="O112" s="21">
        <f t="shared" si="34"/>
        <v>0</v>
      </c>
      <c r="P112" s="21">
        <f t="shared" si="34"/>
        <v>0</v>
      </c>
      <c r="Q112" s="21">
        <f t="shared" si="34"/>
        <v>0</v>
      </c>
      <c r="R112" s="21">
        <f t="shared" si="34"/>
        <v>0</v>
      </c>
      <c r="S112" s="21">
        <f t="shared" si="34"/>
        <v>0</v>
      </c>
      <c r="T112" s="21">
        <f t="shared" si="34"/>
        <v>0</v>
      </c>
      <c r="U112" s="21">
        <f t="shared" si="34"/>
        <v>0</v>
      </c>
      <c r="V112" s="21">
        <f t="shared" si="34"/>
        <v>0</v>
      </c>
      <c r="W112" s="21">
        <f t="shared" si="34"/>
        <v>0</v>
      </c>
      <c r="X112" s="21">
        <f t="shared" si="34"/>
        <v>0</v>
      </c>
      <c r="Y112" s="21">
        <f t="shared" si="34"/>
        <v>0</v>
      </c>
      <c r="Z112" s="21">
        <f t="shared" si="34"/>
        <v>0</v>
      </c>
      <c r="AA112" s="21">
        <f t="shared" si="34"/>
        <v>0</v>
      </c>
      <c r="AB112" s="21">
        <f t="shared" si="34"/>
        <v>0</v>
      </c>
      <c r="AC112" s="21">
        <f t="shared" si="34"/>
        <v>0</v>
      </c>
      <c r="AD112" s="21">
        <f t="shared" si="34"/>
        <v>0</v>
      </c>
      <c r="AE112" s="21">
        <f t="shared" si="3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5">+D124+D125+D126+D137</f>
        <v>0</v>
      </c>
      <c r="E122" s="21">
        <f t="shared" si="35"/>
        <v>0</v>
      </c>
      <c r="F122" s="21">
        <f t="shared" si="35"/>
        <v>0</v>
      </c>
      <c r="G122" s="21">
        <f t="shared" si="35"/>
        <v>0</v>
      </c>
      <c r="H122" s="21">
        <f t="shared" si="35"/>
        <v>0</v>
      </c>
      <c r="I122" s="21">
        <f t="shared" si="35"/>
        <v>0</v>
      </c>
      <c r="J122" s="21">
        <f t="shared" si="35"/>
        <v>0</v>
      </c>
      <c r="K122" s="21">
        <f t="shared" si="35"/>
        <v>0</v>
      </c>
      <c r="L122" s="21">
        <f t="shared" si="35"/>
        <v>0</v>
      </c>
      <c r="M122" s="21">
        <f t="shared" si="35"/>
        <v>0</v>
      </c>
      <c r="N122" s="21">
        <f t="shared" si="35"/>
        <v>0</v>
      </c>
      <c r="O122" s="21">
        <f t="shared" si="35"/>
        <v>0</v>
      </c>
      <c r="P122" s="21">
        <f t="shared" si="35"/>
        <v>0</v>
      </c>
      <c r="Q122" s="21">
        <f t="shared" si="35"/>
        <v>0</v>
      </c>
      <c r="R122" s="21">
        <f t="shared" si="35"/>
        <v>0</v>
      </c>
      <c r="S122" s="21">
        <f t="shared" si="35"/>
        <v>0</v>
      </c>
      <c r="T122" s="21">
        <f t="shared" si="35"/>
        <v>0</v>
      </c>
      <c r="U122" s="21">
        <f t="shared" si="35"/>
        <v>0</v>
      </c>
      <c r="V122" s="21">
        <f t="shared" si="35"/>
        <v>0</v>
      </c>
      <c r="W122" s="21">
        <f t="shared" si="35"/>
        <v>0</v>
      </c>
      <c r="X122" s="21">
        <f t="shared" si="35"/>
        <v>0</v>
      </c>
      <c r="Y122" s="21">
        <f t="shared" si="35"/>
        <v>0</v>
      </c>
      <c r="Z122" s="21">
        <f t="shared" si="35"/>
        <v>0</v>
      </c>
      <c r="AA122" s="21">
        <f t="shared" si="35"/>
        <v>0</v>
      </c>
      <c r="AB122" s="21">
        <f t="shared" si="35"/>
        <v>0</v>
      </c>
      <c r="AC122" s="21">
        <f t="shared" si="35"/>
        <v>0</v>
      </c>
      <c r="AD122" s="21">
        <f t="shared" si="35"/>
        <v>0</v>
      </c>
      <c r="AE122" s="21">
        <f t="shared" si="3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6">+D138+D139</f>
        <v>0</v>
      </c>
      <c r="E137" s="21">
        <f t="shared" si="36"/>
        <v>0</v>
      </c>
      <c r="F137" s="21">
        <f t="shared" si="36"/>
        <v>0</v>
      </c>
      <c r="G137" s="21">
        <f t="shared" si="36"/>
        <v>0</v>
      </c>
      <c r="H137" s="21">
        <f t="shared" si="36"/>
        <v>0</v>
      </c>
      <c r="I137" s="21">
        <f t="shared" si="36"/>
        <v>0</v>
      </c>
      <c r="J137" s="21">
        <f t="shared" si="36"/>
        <v>0</v>
      </c>
      <c r="K137" s="21">
        <f t="shared" si="36"/>
        <v>0</v>
      </c>
      <c r="L137" s="21">
        <f t="shared" si="36"/>
        <v>0</v>
      </c>
      <c r="M137" s="21">
        <f t="shared" si="36"/>
        <v>0</v>
      </c>
      <c r="N137" s="21">
        <f t="shared" si="36"/>
        <v>0</v>
      </c>
      <c r="O137" s="21">
        <f t="shared" si="36"/>
        <v>0</v>
      </c>
      <c r="P137" s="21">
        <f t="shared" si="36"/>
        <v>0</v>
      </c>
      <c r="Q137" s="21">
        <f t="shared" si="36"/>
        <v>0</v>
      </c>
      <c r="R137" s="21">
        <f t="shared" si="36"/>
        <v>0</v>
      </c>
      <c r="S137" s="21">
        <f t="shared" si="36"/>
        <v>0</v>
      </c>
      <c r="T137" s="21">
        <f t="shared" si="36"/>
        <v>0</v>
      </c>
      <c r="U137" s="21">
        <f t="shared" si="36"/>
        <v>0</v>
      </c>
      <c r="V137" s="21">
        <f t="shared" si="36"/>
        <v>0</v>
      </c>
      <c r="W137" s="21">
        <f t="shared" si="36"/>
        <v>0</v>
      </c>
      <c r="X137" s="21">
        <f t="shared" si="36"/>
        <v>0</v>
      </c>
      <c r="Y137" s="21">
        <f t="shared" si="36"/>
        <v>0</v>
      </c>
      <c r="Z137" s="21">
        <f t="shared" si="36"/>
        <v>0</v>
      </c>
      <c r="AA137" s="21">
        <f t="shared" si="36"/>
        <v>0</v>
      </c>
      <c r="AB137" s="21">
        <f t="shared" si="36"/>
        <v>0</v>
      </c>
      <c r="AC137" s="21">
        <f t="shared" si="36"/>
        <v>0</v>
      </c>
      <c r="AD137" s="21">
        <f t="shared" si="36"/>
        <v>0</v>
      </c>
      <c r="AE137" s="21">
        <f t="shared" si="36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7">+C142+C143+C144+C145+C146+C147</f>
        <v>0</v>
      </c>
      <c r="D141" s="21">
        <f t="shared" si="37"/>
        <v>0</v>
      </c>
      <c r="E141" s="21">
        <f t="shared" si="37"/>
        <v>0</v>
      </c>
      <c r="F141" s="21">
        <f t="shared" si="37"/>
        <v>0</v>
      </c>
      <c r="G141" s="21">
        <f t="shared" si="37"/>
        <v>0</v>
      </c>
      <c r="H141" s="21">
        <f t="shared" si="37"/>
        <v>0</v>
      </c>
      <c r="I141" s="21">
        <f t="shared" si="37"/>
        <v>0</v>
      </c>
      <c r="J141" s="21">
        <f t="shared" si="37"/>
        <v>0</v>
      </c>
      <c r="K141" s="21">
        <f t="shared" si="37"/>
        <v>0</v>
      </c>
      <c r="L141" s="21">
        <f t="shared" si="37"/>
        <v>0</v>
      </c>
      <c r="M141" s="21">
        <f t="shared" si="37"/>
        <v>0</v>
      </c>
      <c r="N141" s="21">
        <f t="shared" si="37"/>
        <v>0</v>
      </c>
      <c r="O141" s="21">
        <f t="shared" si="37"/>
        <v>0</v>
      </c>
      <c r="P141" s="21">
        <f t="shared" si="37"/>
        <v>0</v>
      </c>
      <c r="Q141" s="21">
        <f t="shared" si="37"/>
        <v>0</v>
      </c>
      <c r="R141" s="21">
        <f t="shared" si="37"/>
        <v>0</v>
      </c>
      <c r="S141" s="21">
        <f t="shared" si="37"/>
        <v>0</v>
      </c>
      <c r="T141" s="21">
        <f t="shared" si="37"/>
        <v>0</v>
      </c>
      <c r="U141" s="21">
        <f t="shared" si="37"/>
        <v>0</v>
      </c>
      <c r="V141" s="21">
        <f t="shared" si="37"/>
        <v>0</v>
      </c>
      <c r="W141" s="21">
        <f t="shared" si="37"/>
        <v>0</v>
      </c>
      <c r="X141" s="21">
        <f t="shared" si="37"/>
        <v>0</v>
      </c>
      <c r="Y141" s="21">
        <f t="shared" si="37"/>
        <v>0</v>
      </c>
      <c r="Z141" s="21">
        <f t="shared" si="37"/>
        <v>0</v>
      </c>
      <c r="AA141" s="21">
        <f t="shared" si="37"/>
        <v>0</v>
      </c>
      <c r="AB141" s="21">
        <f t="shared" si="37"/>
        <v>0</v>
      </c>
      <c r="AC141" s="21">
        <f t="shared" si="37"/>
        <v>0</v>
      </c>
      <c r="AD141" s="21">
        <f t="shared" si="37"/>
        <v>0</v>
      </c>
      <c r="AE141" s="21">
        <f t="shared" si="37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8">+C150+C151</f>
        <v>0</v>
      </c>
      <c r="D149" s="21">
        <f t="shared" si="38"/>
        <v>0</v>
      </c>
      <c r="E149" s="21">
        <f t="shared" si="38"/>
        <v>0</v>
      </c>
      <c r="F149" s="21">
        <f t="shared" si="38"/>
        <v>0</v>
      </c>
      <c r="G149" s="21">
        <f t="shared" si="38"/>
        <v>0</v>
      </c>
      <c r="H149" s="21">
        <f t="shared" si="38"/>
        <v>0</v>
      </c>
      <c r="I149" s="21">
        <f t="shared" si="38"/>
        <v>0</v>
      </c>
      <c r="J149" s="21">
        <f t="shared" si="38"/>
        <v>0</v>
      </c>
      <c r="K149" s="21">
        <f t="shared" si="38"/>
        <v>0</v>
      </c>
      <c r="L149" s="21">
        <f t="shared" si="38"/>
        <v>0</v>
      </c>
      <c r="M149" s="21">
        <f t="shared" si="38"/>
        <v>0</v>
      </c>
      <c r="N149" s="21">
        <f t="shared" si="38"/>
        <v>0</v>
      </c>
      <c r="O149" s="21">
        <f t="shared" si="38"/>
        <v>0</v>
      </c>
      <c r="P149" s="21">
        <f t="shared" si="38"/>
        <v>0</v>
      </c>
      <c r="Q149" s="21">
        <f t="shared" si="38"/>
        <v>0</v>
      </c>
      <c r="R149" s="21">
        <f t="shared" si="38"/>
        <v>0</v>
      </c>
      <c r="S149" s="21">
        <f t="shared" si="38"/>
        <v>0</v>
      </c>
      <c r="T149" s="21">
        <f t="shared" si="38"/>
        <v>0</v>
      </c>
      <c r="U149" s="21">
        <f t="shared" si="38"/>
        <v>0</v>
      </c>
      <c r="V149" s="21">
        <f t="shared" si="38"/>
        <v>0</v>
      </c>
      <c r="W149" s="21">
        <f t="shared" si="38"/>
        <v>0</v>
      </c>
      <c r="X149" s="21">
        <f t="shared" si="38"/>
        <v>0</v>
      </c>
      <c r="Y149" s="21">
        <f t="shared" si="38"/>
        <v>0</v>
      </c>
      <c r="Z149" s="21">
        <f t="shared" si="38"/>
        <v>0</v>
      </c>
      <c r="AA149" s="21">
        <f t="shared" si="38"/>
        <v>0</v>
      </c>
      <c r="AB149" s="21">
        <f t="shared" si="38"/>
        <v>0</v>
      </c>
      <c r="AC149" s="21">
        <f t="shared" si="38"/>
        <v>0</v>
      </c>
      <c r="AD149" s="21">
        <f t="shared" si="38"/>
        <v>0</v>
      </c>
      <c r="AE149" s="21">
        <f t="shared" si="38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5.0492662037930665E-5</v>
      </c>
      <c r="D173" s="21">
        <f t="shared" ref="D173:AE173" si="39">+D182</f>
        <v>5.0492662037930672E-5</v>
      </c>
      <c r="E173" s="21">
        <f t="shared" si="39"/>
        <v>5.0492662037930672E-5</v>
      </c>
      <c r="F173" s="21">
        <f t="shared" si="39"/>
        <v>5.0492662037930658E-5</v>
      </c>
      <c r="G173" s="21">
        <f t="shared" si="39"/>
        <v>5.0492662037930665E-5</v>
      </c>
      <c r="H173" s="21">
        <f t="shared" si="39"/>
        <v>5.0492662037930652E-5</v>
      </c>
      <c r="I173" s="21">
        <f t="shared" si="39"/>
        <v>5.0492662037930652E-5</v>
      </c>
      <c r="J173" s="21">
        <f t="shared" si="39"/>
        <v>5.0492662037930645E-5</v>
      </c>
      <c r="K173" s="21">
        <f t="shared" si="39"/>
        <v>5.0492662037930652E-5</v>
      </c>
      <c r="L173" s="21">
        <f t="shared" si="39"/>
        <v>5.0492662037930652E-5</v>
      </c>
      <c r="M173" s="21">
        <f t="shared" si="39"/>
        <v>5.0492662037930652E-5</v>
      </c>
      <c r="N173" s="21">
        <f t="shared" si="39"/>
        <v>5.0492662037930658E-5</v>
      </c>
      <c r="O173" s="21">
        <f t="shared" si="39"/>
        <v>5.0492662037930652E-5</v>
      </c>
      <c r="P173" s="21">
        <f t="shared" si="39"/>
        <v>5.0124636505573993E-5</v>
      </c>
      <c r="Q173" s="21">
        <f t="shared" si="39"/>
        <v>4.9752528341874036E-5</v>
      </c>
      <c r="R173" s="21">
        <f t="shared" si="39"/>
        <v>4.9427309150244697E-5</v>
      </c>
      <c r="S173" s="21">
        <f t="shared" si="39"/>
        <v>4.9117338298429076E-5</v>
      </c>
      <c r="T173" s="21">
        <f t="shared" si="39"/>
        <v>4.8821537854400739E-5</v>
      </c>
      <c r="U173" s="21">
        <f t="shared" si="39"/>
        <v>4.8536999929397764E-5</v>
      </c>
      <c r="V173" s="21">
        <f t="shared" si="39"/>
        <v>4.8274557386186203E-5</v>
      </c>
      <c r="W173" s="21">
        <f t="shared" si="39"/>
        <v>4.8054033267391335E-5</v>
      </c>
      <c r="X173" s="21">
        <f t="shared" si="39"/>
        <v>4.7829400260325188E-5</v>
      </c>
      <c r="Y173" s="21">
        <f t="shared" si="39"/>
        <v>3.9720741811565753E-5</v>
      </c>
      <c r="Z173" s="21">
        <f t="shared" si="39"/>
        <v>3.1703748452978947E-5</v>
      </c>
      <c r="AA173" s="21">
        <f t="shared" si="39"/>
        <v>3.3575634257058112E-5</v>
      </c>
      <c r="AB173" s="21">
        <f t="shared" si="39"/>
        <v>3.5408913224517048E-5</v>
      </c>
      <c r="AC173" s="21">
        <f t="shared" si="39"/>
        <v>2.8512115328259208E-5</v>
      </c>
      <c r="AD173" s="21">
        <f t="shared" si="39"/>
        <v>2.3081024626775345E-5</v>
      </c>
      <c r="AE173" s="21">
        <f t="shared" si="39"/>
        <v>1.7665043670180828E-5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5.0492662037930665E-5</v>
      </c>
      <c r="D182" s="21">
        <f t="shared" ref="D182:AE182" si="40">+D183+D184+D185</f>
        <v>5.0492662037930672E-5</v>
      </c>
      <c r="E182" s="21">
        <f t="shared" si="40"/>
        <v>5.0492662037930672E-5</v>
      </c>
      <c r="F182" s="21">
        <f t="shared" si="40"/>
        <v>5.0492662037930658E-5</v>
      </c>
      <c r="G182" s="21">
        <f t="shared" si="40"/>
        <v>5.0492662037930665E-5</v>
      </c>
      <c r="H182" s="21">
        <f t="shared" si="40"/>
        <v>5.0492662037930652E-5</v>
      </c>
      <c r="I182" s="21">
        <f t="shared" si="40"/>
        <v>5.0492662037930652E-5</v>
      </c>
      <c r="J182" s="21">
        <f t="shared" si="40"/>
        <v>5.0492662037930645E-5</v>
      </c>
      <c r="K182" s="21">
        <f t="shared" si="40"/>
        <v>5.0492662037930652E-5</v>
      </c>
      <c r="L182" s="21">
        <f t="shared" si="40"/>
        <v>5.0492662037930652E-5</v>
      </c>
      <c r="M182" s="21">
        <f t="shared" si="40"/>
        <v>5.0492662037930652E-5</v>
      </c>
      <c r="N182" s="21">
        <f t="shared" si="40"/>
        <v>5.0492662037930658E-5</v>
      </c>
      <c r="O182" s="21">
        <f t="shared" si="40"/>
        <v>5.0492662037930652E-5</v>
      </c>
      <c r="P182" s="21">
        <f t="shared" si="40"/>
        <v>5.0124636505573993E-5</v>
      </c>
      <c r="Q182" s="21">
        <f t="shared" si="40"/>
        <v>4.9752528341874036E-5</v>
      </c>
      <c r="R182" s="21">
        <f t="shared" si="40"/>
        <v>4.9427309150244697E-5</v>
      </c>
      <c r="S182" s="21">
        <f t="shared" si="40"/>
        <v>4.9117338298429076E-5</v>
      </c>
      <c r="T182" s="21">
        <f t="shared" si="40"/>
        <v>4.8821537854400739E-5</v>
      </c>
      <c r="U182" s="21">
        <f t="shared" si="40"/>
        <v>4.8536999929397764E-5</v>
      </c>
      <c r="V182" s="21">
        <f t="shared" si="40"/>
        <v>4.8274557386186203E-5</v>
      </c>
      <c r="W182" s="21">
        <f t="shared" si="40"/>
        <v>4.8054033267391335E-5</v>
      </c>
      <c r="X182" s="21">
        <f t="shared" si="40"/>
        <v>4.7829400260325188E-5</v>
      </c>
      <c r="Y182" s="21">
        <f t="shared" si="40"/>
        <v>3.9720741811565753E-5</v>
      </c>
      <c r="Z182" s="21">
        <f t="shared" si="40"/>
        <v>3.1703748452978947E-5</v>
      </c>
      <c r="AA182" s="21">
        <f t="shared" si="40"/>
        <v>3.3575634257058112E-5</v>
      </c>
      <c r="AB182" s="21">
        <f t="shared" si="40"/>
        <v>3.5408913224517048E-5</v>
      </c>
      <c r="AC182" s="21">
        <f t="shared" si="40"/>
        <v>2.8512115328259208E-5</v>
      </c>
      <c r="AD182" s="21">
        <f t="shared" si="40"/>
        <v>2.3081024626775345E-5</v>
      </c>
      <c r="AE182" s="21">
        <f t="shared" si="40"/>
        <v>1.7665043670180828E-5</v>
      </c>
    </row>
    <row r="183" spans="1:31" x14ac:dyDescent="0.2">
      <c r="A183" s="13" t="s">
        <v>377</v>
      </c>
      <c r="B183" s="4" t="s">
        <v>378</v>
      </c>
      <c r="C183" s="27">
        <v>5.0492662037930665E-5</v>
      </c>
      <c r="D183" s="27">
        <v>5.0492662037930672E-5</v>
      </c>
      <c r="E183" s="27">
        <v>5.0492662037930672E-5</v>
      </c>
      <c r="F183" s="27">
        <v>5.0492662037930658E-5</v>
      </c>
      <c r="G183" s="27">
        <v>5.0492662037930665E-5</v>
      </c>
      <c r="H183" s="27">
        <v>5.0492662037930652E-5</v>
      </c>
      <c r="I183" s="27">
        <v>5.0492662037930652E-5</v>
      </c>
      <c r="J183" s="27">
        <v>5.0492662037930645E-5</v>
      </c>
      <c r="K183" s="27">
        <v>5.0492662037930652E-5</v>
      </c>
      <c r="L183" s="27">
        <v>5.0492662037930652E-5</v>
      </c>
      <c r="M183" s="27">
        <v>5.0492662037930652E-5</v>
      </c>
      <c r="N183" s="27">
        <v>5.0492662037930658E-5</v>
      </c>
      <c r="O183" s="27">
        <v>5.0492662037930652E-5</v>
      </c>
      <c r="P183" s="27">
        <v>5.0124636505573993E-5</v>
      </c>
      <c r="Q183" s="27">
        <v>4.9752528341874036E-5</v>
      </c>
      <c r="R183" s="27">
        <v>4.9427309150244697E-5</v>
      </c>
      <c r="S183" s="27">
        <v>4.9117338298429076E-5</v>
      </c>
      <c r="T183" s="27">
        <v>4.8821537854400739E-5</v>
      </c>
      <c r="U183" s="27">
        <v>4.8536999929397764E-5</v>
      </c>
      <c r="V183" s="27">
        <v>4.8274557386186203E-5</v>
      </c>
      <c r="W183" s="27">
        <v>4.8054033267391335E-5</v>
      </c>
      <c r="X183" s="27">
        <v>4.7829400260325188E-5</v>
      </c>
      <c r="Y183" s="27">
        <v>3.9720741811565753E-5</v>
      </c>
      <c r="Z183" s="27">
        <v>3.1703748452978947E-5</v>
      </c>
      <c r="AA183" s="27">
        <v>3.3575634257058112E-5</v>
      </c>
      <c r="AB183" s="27">
        <v>3.5408913224517048E-5</v>
      </c>
      <c r="AC183" s="27">
        <v>2.8512115328259208E-5</v>
      </c>
      <c r="AD183" s="27">
        <v>2.3081024626775345E-5</v>
      </c>
      <c r="AE183" s="27">
        <v>1.7665043670180828E-5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1">+C192+C216+C252+C257+C286+C287+C291+C294+C295+C296</f>
        <v>2.0241233068089062</v>
      </c>
      <c r="D191" s="28">
        <f t="shared" si="41"/>
        <v>2.0268213061720686</v>
      </c>
      <c r="E191" s="28">
        <f t="shared" si="41"/>
        <v>2.0885886407338883</v>
      </c>
      <c r="F191" s="28">
        <f t="shared" si="41"/>
        <v>2.1474930646609116</v>
      </c>
      <c r="G191" s="28">
        <f t="shared" si="41"/>
        <v>2.2048650527148785</v>
      </c>
      <c r="H191" s="28">
        <f t="shared" si="41"/>
        <v>2.2295832485882361</v>
      </c>
      <c r="I191" s="28">
        <f t="shared" si="41"/>
        <v>2.2355722296096485</v>
      </c>
      <c r="J191" s="28">
        <f t="shared" si="41"/>
        <v>2.3797876403360219</v>
      </c>
      <c r="K191" s="28">
        <f t="shared" si="41"/>
        <v>2.3480667016145595</v>
      </c>
      <c r="L191" s="28">
        <f t="shared" si="41"/>
        <v>2.3303718172083139</v>
      </c>
      <c r="M191" s="28">
        <f t="shared" si="41"/>
        <v>2.2581493367840362</v>
      </c>
      <c r="N191" s="28">
        <f t="shared" si="41"/>
        <v>2.2507410595529098</v>
      </c>
      <c r="O191" s="28">
        <f t="shared" si="41"/>
        <v>2.2379568468779594</v>
      </c>
      <c r="P191" s="28">
        <f t="shared" si="41"/>
        <v>2.1611082509303676</v>
      </c>
      <c r="Q191" s="28">
        <f t="shared" si="41"/>
        <v>2.1948548380658752</v>
      </c>
      <c r="R191" s="28">
        <f t="shared" si="41"/>
        <v>2.1338256755951468</v>
      </c>
      <c r="S191" s="28">
        <f t="shared" si="41"/>
        <v>2.1167002745969334</v>
      </c>
      <c r="T191" s="28">
        <f t="shared" si="41"/>
        <v>2.1266755411215228</v>
      </c>
      <c r="U191" s="28">
        <f t="shared" si="41"/>
        <v>2.0891157146305908</v>
      </c>
      <c r="V191" s="28">
        <f t="shared" si="41"/>
        <v>2.0432345410787289</v>
      </c>
      <c r="W191" s="28">
        <f t="shared" si="41"/>
        <v>1.976123519621259</v>
      </c>
      <c r="X191" s="28">
        <f t="shared" si="41"/>
        <v>1.8476994341102768</v>
      </c>
      <c r="Y191" s="28">
        <f t="shared" si="41"/>
        <v>1.8583734751652901</v>
      </c>
      <c r="Z191" s="28">
        <f t="shared" si="41"/>
        <v>1.9469325995922377</v>
      </c>
      <c r="AA191" s="28">
        <f t="shared" si="41"/>
        <v>1.7916295076704336</v>
      </c>
      <c r="AB191" s="28">
        <f t="shared" si="41"/>
        <v>1.6471267305996566</v>
      </c>
      <c r="AC191" s="28">
        <f t="shared" si="41"/>
        <v>1.5459184232540122</v>
      </c>
      <c r="AD191" s="28">
        <f t="shared" si="41"/>
        <v>1.448959879066142</v>
      </c>
      <c r="AE191" s="28">
        <f t="shared" si="41"/>
        <v>1.355901687649028</v>
      </c>
    </row>
    <row r="192" spans="1:31" x14ac:dyDescent="0.2">
      <c r="A192" s="80" t="s">
        <v>392</v>
      </c>
      <c r="B192" s="4" t="s">
        <v>393</v>
      </c>
      <c r="C192" s="21">
        <f t="shared" ref="C192:AE192" si="42">+C193++C201+C202+C206</f>
        <v>0</v>
      </c>
      <c r="D192" s="21">
        <f t="shared" si="42"/>
        <v>0</v>
      </c>
      <c r="E192" s="21">
        <f t="shared" si="42"/>
        <v>0</v>
      </c>
      <c r="F192" s="21">
        <f t="shared" si="42"/>
        <v>0</v>
      </c>
      <c r="G192" s="21">
        <f t="shared" si="42"/>
        <v>0</v>
      </c>
      <c r="H192" s="21">
        <f t="shared" si="42"/>
        <v>0</v>
      </c>
      <c r="I192" s="21">
        <f t="shared" si="42"/>
        <v>0</v>
      </c>
      <c r="J192" s="21">
        <f t="shared" si="42"/>
        <v>0</v>
      </c>
      <c r="K192" s="21">
        <f t="shared" si="42"/>
        <v>0</v>
      </c>
      <c r="L192" s="21">
        <f t="shared" si="42"/>
        <v>0</v>
      </c>
      <c r="M192" s="21">
        <f t="shared" si="42"/>
        <v>0</v>
      </c>
      <c r="N192" s="21">
        <f t="shared" si="42"/>
        <v>0</v>
      </c>
      <c r="O192" s="21">
        <f t="shared" si="42"/>
        <v>0</v>
      </c>
      <c r="P192" s="21">
        <f t="shared" si="42"/>
        <v>0</v>
      </c>
      <c r="Q192" s="21">
        <f t="shared" si="42"/>
        <v>0</v>
      </c>
      <c r="R192" s="21">
        <f t="shared" si="42"/>
        <v>0</v>
      </c>
      <c r="S192" s="21">
        <f t="shared" si="42"/>
        <v>0</v>
      </c>
      <c r="T192" s="21">
        <f t="shared" si="42"/>
        <v>0</v>
      </c>
      <c r="U192" s="21">
        <f t="shared" si="42"/>
        <v>0</v>
      </c>
      <c r="V192" s="21">
        <f t="shared" si="42"/>
        <v>0</v>
      </c>
      <c r="W192" s="21">
        <f t="shared" si="42"/>
        <v>0</v>
      </c>
      <c r="X192" s="21">
        <f t="shared" si="42"/>
        <v>0</v>
      </c>
      <c r="Y192" s="21">
        <f t="shared" si="42"/>
        <v>0</v>
      </c>
      <c r="Z192" s="21">
        <f t="shared" si="42"/>
        <v>0</v>
      </c>
      <c r="AA192" s="21">
        <f t="shared" si="42"/>
        <v>0</v>
      </c>
      <c r="AB192" s="21">
        <f t="shared" si="42"/>
        <v>0</v>
      </c>
      <c r="AC192" s="21">
        <f t="shared" si="42"/>
        <v>0</v>
      </c>
      <c r="AD192" s="21">
        <f t="shared" si="42"/>
        <v>0</v>
      </c>
      <c r="AE192" s="21">
        <f t="shared" si="42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3">+C194+C195</f>
        <v>0</v>
      </c>
      <c r="D193" s="21">
        <f t="shared" si="43"/>
        <v>0</v>
      </c>
      <c r="E193" s="21">
        <f t="shared" si="43"/>
        <v>0</v>
      </c>
      <c r="F193" s="21">
        <f t="shared" si="43"/>
        <v>0</v>
      </c>
      <c r="G193" s="21">
        <f t="shared" si="43"/>
        <v>0</v>
      </c>
      <c r="H193" s="21">
        <f t="shared" si="43"/>
        <v>0</v>
      </c>
      <c r="I193" s="21">
        <f t="shared" si="43"/>
        <v>0</v>
      </c>
      <c r="J193" s="21">
        <f t="shared" si="43"/>
        <v>0</v>
      </c>
      <c r="K193" s="21">
        <f t="shared" si="43"/>
        <v>0</v>
      </c>
      <c r="L193" s="21">
        <f t="shared" si="43"/>
        <v>0</v>
      </c>
      <c r="M193" s="21">
        <f t="shared" si="43"/>
        <v>0</v>
      </c>
      <c r="N193" s="21">
        <f t="shared" si="43"/>
        <v>0</v>
      </c>
      <c r="O193" s="21">
        <f t="shared" si="43"/>
        <v>0</v>
      </c>
      <c r="P193" s="21">
        <f t="shared" si="43"/>
        <v>0</v>
      </c>
      <c r="Q193" s="21">
        <f t="shared" si="43"/>
        <v>0</v>
      </c>
      <c r="R193" s="21">
        <f t="shared" si="43"/>
        <v>0</v>
      </c>
      <c r="S193" s="21">
        <f t="shared" si="43"/>
        <v>0</v>
      </c>
      <c r="T193" s="21">
        <f t="shared" si="43"/>
        <v>0</v>
      </c>
      <c r="U193" s="21">
        <f t="shared" si="43"/>
        <v>0</v>
      </c>
      <c r="V193" s="21">
        <f t="shared" si="43"/>
        <v>0</v>
      </c>
      <c r="W193" s="21">
        <f t="shared" si="43"/>
        <v>0</v>
      </c>
      <c r="X193" s="21">
        <f t="shared" si="43"/>
        <v>0</v>
      </c>
      <c r="Y193" s="21">
        <f t="shared" si="43"/>
        <v>0</v>
      </c>
      <c r="Z193" s="21">
        <f t="shared" si="43"/>
        <v>0</v>
      </c>
      <c r="AA193" s="21">
        <f t="shared" si="43"/>
        <v>0</v>
      </c>
      <c r="AB193" s="21">
        <f t="shared" si="43"/>
        <v>0</v>
      </c>
      <c r="AC193" s="21">
        <f t="shared" si="43"/>
        <v>0</v>
      </c>
      <c r="AD193" s="21">
        <f t="shared" si="43"/>
        <v>0</v>
      </c>
      <c r="AE193" s="21">
        <f t="shared" si="43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4">+C196+C197+C198+C199+C200</f>
        <v>0</v>
      </c>
      <c r="D195" s="21">
        <f t="shared" si="44"/>
        <v>0</v>
      </c>
      <c r="E195" s="21">
        <f t="shared" si="44"/>
        <v>0</v>
      </c>
      <c r="F195" s="21">
        <f t="shared" si="44"/>
        <v>0</v>
      </c>
      <c r="G195" s="21">
        <f t="shared" si="44"/>
        <v>0</v>
      </c>
      <c r="H195" s="21">
        <f t="shared" si="44"/>
        <v>0</v>
      </c>
      <c r="I195" s="21">
        <f t="shared" si="44"/>
        <v>0</v>
      </c>
      <c r="J195" s="21">
        <f t="shared" si="44"/>
        <v>0</v>
      </c>
      <c r="K195" s="21">
        <f t="shared" si="44"/>
        <v>0</v>
      </c>
      <c r="L195" s="21">
        <f t="shared" si="44"/>
        <v>0</v>
      </c>
      <c r="M195" s="21">
        <f t="shared" si="44"/>
        <v>0</v>
      </c>
      <c r="N195" s="21">
        <f t="shared" si="44"/>
        <v>0</v>
      </c>
      <c r="O195" s="21">
        <f t="shared" si="44"/>
        <v>0</v>
      </c>
      <c r="P195" s="21">
        <f t="shared" si="44"/>
        <v>0</v>
      </c>
      <c r="Q195" s="21">
        <f t="shared" si="44"/>
        <v>0</v>
      </c>
      <c r="R195" s="21">
        <f t="shared" si="44"/>
        <v>0</v>
      </c>
      <c r="S195" s="21">
        <f t="shared" si="44"/>
        <v>0</v>
      </c>
      <c r="T195" s="21">
        <f t="shared" si="44"/>
        <v>0</v>
      </c>
      <c r="U195" s="21">
        <f t="shared" si="44"/>
        <v>0</v>
      </c>
      <c r="V195" s="21">
        <f t="shared" si="44"/>
        <v>0</v>
      </c>
      <c r="W195" s="21">
        <f t="shared" si="44"/>
        <v>0</v>
      </c>
      <c r="X195" s="21">
        <f t="shared" si="44"/>
        <v>0</v>
      </c>
      <c r="Y195" s="21">
        <f t="shared" si="44"/>
        <v>0</v>
      </c>
      <c r="Z195" s="21">
        <f t="shared" si="44"/>
        <v>0</v>
      </c>
      <c r="AA195" s="21">
        <f t="shared" si="44"/>
        <v>0</v>
      </c>
      <c r="AB195" s="21">
        <f t="shared" si="44"/>
        <v>0</v>
      </c>
      <c r="AC195" s="21">
        <f t="shared" si="44"/>
        <v>0</v>
      </c>
      <c r="AD195" s="21">
        <f t="shared" si="44"/>
        <v>0</v>
      </c>
      <c r="AE195" s="21">
        <f t="shared" si="44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5">+C203+C204+C205</f>
        <v>0</v>
      </c>
      <c r="D202" s="21">
        <f t="shared" si="45"/>
        <v>0</v>
      </c>
      <c r="E202" s="21">
        <f t="shared" si="45"/>
        <v>0</v>
      </c>
      <c r="F202" s="21">
        <f t="shared" si="45"/>
        <v>0</v>
      </c>
      <c r="G202" s="21">
        <f t="shared" si="45"/>
        <v>0</v>
      </c>
      <c r="H202" s="21">
        <f t="shared" si="45"/>
        <v>0</v>
      </c>
      <c r="I202" s="21">
        <f t="shared" si="45"/>
        <v>0</v>
      </c>
      <c r="J202" s="21">
        <f t="shared" si="45"/>
        <v>0</v>
      </c>
      <c r="K202" s="21">
        <f t="shared" si="45"/>
        <v>0</v>
      </c>
      <c r="L202" s="21">
        <f t="shared" si="45"/>
        <v>0</v>
      </c>
      <c r="M202" s="21">
        <f t="shared" si="45"/>
        <v>0</v>
      </c>
      <c r="N202" s="21">
        <f t="shared" si="45"/>
        <v>0</v>
      </c>
      <c r="O202" s="21">
        <f t="shared" si="45"/>
        <v>0</v>
      </c>
      <c r="P202" s="21">
        <f t="shared" si="45"/>
        <v>0</v>
      </c>
      <c r="Q202" s="21">
        <f t="shared" si="45"/>
        <v>0</v>
      </c>
      <c r="R202" s="21">
        <f t="shared" si="45"/>
        <v>0</v>
      </c>
      <c r="S202" s="21">
        <f t="shared" si="45"/>
        <v>0</v>
      </c>
      <c r="T202" s="21">
        <f t="shared" si="45"/>
        <v>0</v>
      </c>
      <c r="U202" s="21">
        <f t="shared" si="45"/>
        <v>0</v>
      </c>
      <c r="V202" s="21">
        <f t="shared" si="45"/>
        <v>0</v>
      </c>
      <c r="W202" s="21">
        <f t="shared" si="45"/>
        <v>0</v>
      </c>
      <c r="X202" s="21">
        <f t="shared" si="45"/>
        <v>0</v>
      </c>
      <c r="Y202" s="21">
        <f t="shared" si="45"/>
        <v>0</v>
      </c>
      <c r="Z202" s="21">
        <f t="shared" si="45"/>
        <v>0</v>
      </c>
      <c r="AA202" s="21">
        <f t="shared" si="45"/>
        <v>0</v>
      </c>
      <c r="AB202" s="21">
        <f t="shared" si="45"/>
        <v>0</v>
      </c>
      <c r="AC202" s="21">
        <f t="shared" si="45"/>
        <v>0</v>
      </c>
      <c r="AD202" s="21">
        <f t="shared" si="45"/>
        <v>0</v>
      </c>
      <c r="AE202" s="21">
        <f t="shared" si="45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6">+C207+C208+C209+C210+C211+C212+C213</f>
        <v>0</v>
      </c>
      <c r="D206" s="21">
        <f t="shared" si="46"/>
        <v>0</v>
      </c>
      <c r="E206" s="21">
        <f t="shared" si="46"/>
        <v>0</v>
      </c>
      <c r="F206" s="21">
        <f t="shared" si="46"/>
        <v>0</v>
      </c>
      <c r="G206" s="21">
        <f t="shared" si="46"/>
        <v>0</v>
      </c>
      <c r="H206" s="21">
        <f t="shared" si="46"/>
        <v>0</v>
      </c>
      <c r="I206" s="21">
        <f t="shared" si="46"/>
        <v>0</v>
      </c>
      <c r="J206" s="21">
        <f t="shared" si="46"/>
        <v>0</v>
      </c>
      <c r="K206" s="21">
        <f t="shared" si="46"/>
        <v>0</v>
      </c>
      <c r="L206" s="21">
        <f t="shared" si="46"/>
        <v>0</v>
      </c>
      <c r="M206" s="21">
        <f t="shared" si="46"/>
        <v>0</v>
      </c>
      <c r="N206" s="21">
        <f t="shared" si="46"/>
        <v>0</v>
      </c>
      <c r="O206" s="21">
        <f t="shared" si="46"/>
        <v>0</v>
      </c>
      <c r="P206" s="21">
        <f t="shared" si="46"/>
        <v>0</v>
      </c>
      <c r="Q206" s="21">
        <f t="shared" si="46"/>
        <v>0</v>
      </c>
      <c r="R206" s="21">
        <f t="shared" si="46"/>
        <v>0</v>
      </c>
      <c r="S206" s="21">
        <f t="shared" si="46"/>
        <v>0</v>
      </c>
      <c r="T206" s="21">
        <f t="shared" si="46"/>
        <v>0</v>
      </c>
      <c r="U206" s="21">
        <f t="shared" si="46"/>
        <v>0</v>
      </c>
      <c r="V206" s="21">
        <f t="shared" si="46"/>
        <v>0</v>
      </c>
      <c r="W206" s="21">
        <f t="shared" si="46"/>
        <v>0</v>
      </c>
      <c r="X206" s="21">
        <f t="shared" si="46"/>
        <v>0</v>
      </c>
      <c r="Y206" s="21">
        <f t="shared" si="46"/>
        <v>0</v>
      </c>
      <c r="Z206" s="21">
        <f t="shared" si="46"/>
        <v>0</v>
      </c>
      <c r="AA206" s="21">
        <f t="shared" si="46"/>
        <v>0</v>
      </c>
      <c r="AB206" s="21">
        <f t="shared" si="46"/>
        <v>0</v>
      </c>
      <c r="AC206" s="21">
        <f t="shared" si="46"/>
        <v>0</v>
      </c>
      <c r="AD206" s="21">
        <f t="shared" si="46"/>
        <v>0</v>
      </c>
      <c r="AE206" s="21">
        <f t="shared" si="46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7">+C214+C215</f>
        <v>0</v>
      </c>
      <c r="D213" s="21">
        <f t="shared" si="47"/>
        <v>0</v>
      </c>
      <c r="E213" s="21">
        <f t="shared" si="47"/>
        <v>0</v>
      </c>
      <c r="F213" s="21">
        <f t="shared" si="47"/>
        <v>0</v>
      </c>
      <c r="G213" s="21">
        <f t="shared" si="47"/>
        <v>0</v>
      </c>
      <c r="H213" s="21">
        <f t="shared" si="47"/>
        <v>0</v>
      </c>
      <c r="I213" s="21">
        <f t="shared" si="47"/>
        <v>0</v>
      </c>
      <c r="J213" s="21">
        <f t="shared" si="47"/>
        <v>0</v>
      </c>
      <c r="K213" s="21">
        <f t="shared" si="47"/>
        <v>0</v>
      </c>
      <c r="L213" s="21">
        <f t="shared" si="47"/>
        <v>0</v>
      </c>
      <c r="M213" s="21">
        <f t="shared" si="47"/>
        <v>0</v>
      </c>
      <c r="N213" s="21">
        <f t="shared" si="47"/>
        <v>0</v>
      </c>
      <c r="O213" s="21">
        <f t="shared" si="47"/>
        <v>0</v>
      </c>
      <c r="P213" s="21">
        <f t="shared" si="47"/>
        <v>0</v>
      </c>
      <c r="Q213" s="21">
        <f t="shared" si="47"/>
        <v>0</v>
      </c>
      <c r="R213" s="21">
        <f t="shared" si="47"/>
        <v>0</v>
      </c>
      <c r="S213" s="21">
        <f t="shared" si="47"/>
        <v>0</v>
      </c>
      <c r="T213" s="21">
        <f t="shared" si="47"/>
        <v>0</v>
      </c>
      <c r="U213" s="21">
        <f t="shared" si="47"/>
        <v>0</v>
      </c>
      <c r="V213" s="21">
        <f t="shared" si="47"/>
        <v>0</v>
      </c>
      <c r="W213" s="21">
        <f t="shared" si="47"/>
        <v>0</v>
      </c>
      <c r="X213" s="21">
        <f t="shared" si="47"/>
        <v>0</v>
      </c>
      <c r="Y213" s="21">
        <f t="shared" si="47"/>
        <v>0</v>
      </c>
      <c r="Z213" s="21">
        <f t="shared" si="47"/>
        <v>0</v>
      </c>
      <c r="AA213" s="21">
        <f t="shared" si="47"/>
        <v>0</v>
      </c>
      <c r="AB213" s="21">
        <f t="shared" si="47"/>
        <v>0</v>
      </c>
      <c r="AC213" s="21">
        <f t="shared" si="47"/>
        <v>0</v>
      </c>
      <c r="AD213" s="21">
        <f t="shared" si="47"/>
        <v>0</v>
      </c>
      <c r="AE213" s="21">
        <f t="shared" si="47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8">+C217+C225+C226+C230+C240</f>
        <v>3.9400587627940964E-2</v>
      </c>
      <c r="D216" s="21">
        <f t="shared" si="48"/>
        <v>3.9803986523659136E-2</v>
      </c>
      <c r="E216" s="21">
        <f t="shared" si="48"/>
        <v>4.1568534181016047E-2</v>
      </c>
      <c r="F216" s="21">
        <f t="shared" si="48"/>
        <v>4.3226835772130323E-2</v>
      </c>
      <c r="G216" s="21">
        <f t="shared" si="48"/>
        <v>4.4902882399156845E-2</v>
      </c>
      <c r="H216" s="21">
        <f t="shared" si="48"/>
        <v>4.6050550378938793E-2</v>
      </c>
      <c r="I216" s="21">
        <f t="shared" si="48"/>
        <v>4.7397707404381789E-2</v>
      </c>
      <c r="J216" s="21">
        <f t="shared" si="48"/>
        <v>5.1737610970561787E-2</v>
      </c>
      <c r="K216" s="21">
        <f t="shared" si="48"/>
        <v>5.1678385774674901E-2</v>
      </c>
      <c r="L216" s="21">
        <f t="shared" si="48"/>
        <v>5.1674117412095696E-2</v>
      </c>
      <c r="M216" s="21">
        <f t="shared" si="48"/>
        <v>5.1473081335308299E-2</v>
      </c>
      <c r="N216" s="21">
        <f t="shared" si="48"/>
        <v>5.3265807085152536E-2</v>
      </c>
      <c r="O216" s="21">
        <f t="shared" si="48"/>
        <v>5.3195176398233256E-2</v>
      </c>
      <c r="P216" s="21">
        <f t="shared" si="48"/>
        <v>5.2786096849805078E-2</v>
      </c>
      <c r="Q216" s="21">
        <f t="shared" si="48"/>
        <v>5.2830885250188669E-2</v>
      </c>
      <c r="R216" s="21">
        <f t="shared" si="48"/>
        <v>5.3073596614525737E-2</v>
      </c>
      <c r="S216" s="21">
        <f t="shared" si="48"/>
        <v>5.3357242138896629E-2</v>
      </c>
      <c r="T216" s="21">
        <f t="shared" si="48"/>
        <v>5.3224602524003954E-2</v>
      </c>
      <c r="U216" s="21">
        <f t="shared" si="48"/>
        <v>5.166116295856172E-2</v>
      </c>
      <c r="V216" s="21">
        <f t="shared" si="48"/>
        <v>5.0085909718010649E-2</v>
      </c>
      <c r="W216" s="21">
        <f t="shared" si="48"/>
        <v>4.8706364544638656E-2</v>
      </c>
      <c r="X216" s="21">
        <f t="shared" si="48"/>
        <v>4.7432116379591285E-2</v>
      </c>
      <c r="Y216" s="21">
        <f t="shared" si="48"/>
        <v>5.0394649560609135E-2</v>
      </c>
      <c r="Z216" s="21">
        <f t="shared" si="48"/>
        <v>5.2616660988185592E-2</v>
      </c>
      <c r="AA216" s="21">
        <f t="shared" si="48"/>
        <v>4.9268766615892925E-2</v>
      </c>
      <c r="AB216" s="21">
        <f t="shared" si="48"/>
        <v>4.6503849673151645E-2</v>
      </c>
      <c r="AC216" s="21">
        <f t="shared" si="48"/>
        <v>5.2869451464708395E-2</v>
      </c>
      <c r="AD216" s="21">
        <f t="shared" si="48"/>
        <v>5.8985527548779754E-2</v>
      </c>
      <c r="AE216" s="21">
        <f t="shared" si="48"/>
        <v>6.5295994139210098E-2</v>
      </c>
    </row>
    <row r="217" spans="1:31" x14ac:dyDescent="0.2">
      <c r="A217" s="80" t="s">
        <v>441</v>
      </c>
      <c r="B217" s="4" t="s">
        <v>395</v>
      </c>
      <c r="C217" s="21">
        <f t="shared" ref="C217:AE217" si="49">+C218+C219</f>
        <v>2.1500270391726438E-2</v>
      </c>
      <c r="D217" s="21">
        <f t="shared" si="49"/>
        <v>2.169770799258159E-2</v>
      </c>
      <c r="E217" s="21">
        <f t="shared" si="49"/>
        <v>2.2752667205655011E-2</v>
      </c>
      <c r="F217" s="21">
        <f t="shared" si="49"/>
        <v>2.3743501822469957E-2</v>
      </c>
      <c r="G217" s="21">
        <f t="shared" si="49"/>
        <v>2.4694400483001457E-2</v>
      </c>
      <c r="H217" s="21">
        <f t="shared" si="49"/>
        <v>2.5277185294934494E-2</v>
      </c>
      <c r="I217" s="21">
        <f t="shared" si="49"/>
        <v>2.600742849141047E-2</v>
      </c>
      <c r="J217" s="21">
        <f t="shared" si="49"/>
        <v>2.8467435520107713E-2</v>
      </c>
      <c r="K217" s="21">
        <f t="shared" si="49"/>
        <v>2.84201861596932E-2</v>
      </c>
      <c r="L217" s="21">
        <f t="shared" si="49"/>
        <v>2.8372270234802655E-2</v>
      </c>
      <c r="M217" s="21">
        <f t="shared" si="49"/>
        <v>2.832368774543606E-2</v>
      </c>
      <c r="N217" s="21">
        <f t="shared" si="49"/>
        <v>2.8274438691593431E-2</v>
      </c>
      <c r="O217" s="21">
        <f t="shared" si="49"/>
        <v>2.8224523073274752E-2</v>
      </c>
      <c r="P217" s="21">
        <f t="shared" si="49"/>
        <v>2.8173940890480025E-2</v>
      </c>
      <c r="Q217" s="21">
        <f t="shared" si="49"/>
        <v>2.8122692143209262E-2</v>
      </c>
      <c r="R217" s="21">
        <f t="shared" si="49"/>
        <v>2.8070776831462457E-2</v>
      </c>
      <c r="S217" s="21">
        <f t="shared" si="49"/>
        <v>2.8018194955239602E-2</v>
      </c>
      <c r="T217" s="21">
        <f t="shared" si="49"/>
        <v>2.7964946514540699E-2</v>
      </c>
      <c r="U217" s="21">
        <f t="shared" si="49"/>
        <v>2.7151357518479215E-2</v>
      </c>
      <c r="V217" s="21">
        <f t="shared" si="49"/>
        <v>2.6333124607204075E-2</v>
      </c>
      <c r="W217" s="21">
        <f t="shared" si="49"/>
        <v>2.5510247780715263E-2</v>
      </c>
      <c r="X217" s="21">
        <f t="shared" si="49"/>
        <v>2.468272703901277E-2</v>
      </c>
      <c r="Y217" s="21">
        <f t="shared" si="49"/>
        <v>2.6191862465779949E-2</v>
      </c>
      <c r="Z217" s="21">
        <f t="shared" si="49"/>
        <v>2.7708485065849952E-2</v>
      </c>
      <c r="AA217" s="21">
        <f t="shared" si="49"/>
        <v>2.5908221087193088E-2</v>
      </c>
      <c r="AB217" s="21">
        <f t="shared" si="49"/>
        <v>2.4098308334663643E-2</v>
      </c>
      <c r="AC217" s="21">
        <f t="shared" si="49"/>
        <v>2.7763979664268721E-2</v>
      </c>
      <c r="AD217" s="21">
        <f t="shared" si="49"/>
        <v>3.13677016151215E-2</v>
      </c>
      <c r="AE217" s="21">
        <f t="shared" si="49"/>
        <v>3.4971423565974276E-2</v>
      </c>
    </row>
    <row r="218" spans="1:31" x14ac:dyDescent="0.2">
      <c r="A218" s="80" t="s">
        <v>442</v>
      </c>
      <c r="B218" s="4" t="s">
        <v>397</v>
      </c>
      <c r="C218" s="27">
        <v>2.1500270391726438E-2</v>
      </c>
      <c r="D218" s="27">
        <v>2.169770799258159E-2</v>
      </c>
      <c r="E218" s="27">
        <v>2.2752667205655011E-2</v>
      </c>
      <c r="F218" s="27">
        <v>2.3743501822469957E-2</v>
      </c>
      <c r="G218" s="27">
        <v>2.4694400483001457E-2</v>
      </c>
      <c r="H218" s="27">
        <v>2.5277185294934494E-2</v>
      </c>
      <c r="I218" s="27">
        <v>2.600742849141047E-2</v>
      </c>
      <c r="J218" s="27">
        <v>2.8467435520107713E-2</v>
      </c>
      <c r="K218" s="27">
        <v>2.84201861596932E-2</v>
      </c>
      <c r="L218" s="27">
        <v>2.8372270234802655E-2</v>
      </c>
      <c r="M218" s="27">
        <v>2.832368774543606E-2</v>
      </c>
      <c r="N218" s="27">
        <v>2.8274438691593431E-2</v>
      </c>
      <c r="O218" s="27">
        <v>2.8224523073274752E-2</v>
      </c>
      <c r="P218" s="27">
        <v>2.8173940890480025E-2</v>
      </c>
      <c r="Q218" s="27">
        <v>2.8122692143209262E-2</v>
      </c>
      <c r="R218" s="27">
        <v>2.8070776831462457E-2</v>
      </c>
      <c r="S218" s="27">
        <v>2.8018194955239602E-2</v>
      </c>
      <c r="T218" s="27">
        <v>2.7964946514540699E-2</v>
      </c>
      <c r="U218" s="27">
        <v>2.7151357518479215E-2</v>
      </c>
      <c r="V218" s="27">
        <v>2.6333124607204075E-2</v>
      </c>
      <c r="W218" s="27">
        <v>2.5510247780715263E-2</v>
      </c>
      <c r="X218" s="27">
        <v>2.468272703901277E-2</v>
      </c>
      <c r="Y218" s="27">
        <v>2.6191862465779949E-2</v>
      </c>
      <c r="Z218" s="27">
        <v>2.7708485065849952E-2</v>
      </c>
      <c r="AA218" s="27">
        <v>2.5908221087193088E-2</v>
      </c>
      <c r="AB218" s="27">
        <v>2.4098308334663643E-2</v>
      </c>
      <c r="AC218" s="27">
        <v>2.7763979664268721E-2</v>
      </c>
      <c r="AD218" s="27">
        <v>3.13677016151215E-2</v>
      </c>
      <c r="AE218" s="27">
        <v>3.4971423565974276E-2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0">+D220+D221+D222+D223+D224</f>
        <v>0</v>
      </c>
      <c r="E219" s="21">
        <f t="shared" si="50"/>
        <v>0</v>
      </c>
      <c r="F219" s="21">
        <f t="shared" si="50"/>
        <v>0</v>
      </c>
      <c r="G219" s="21">
        <f t="shared" si="50"/>
        <v>0</v>
      </c>
      <c r="H219" s="21">
        <f t="shared" si="50"/>
        <v>0</v>
      </c>
      <c r="I219" s="21">
        <f t="shared" si="50"/>
        <v>0</v>
      </c>
      <c r="J219" s="21">
        <f t="shared" si="50"/>
        <v>0</v>
      </c>
      <c r="K219" s="21">
        <f t="shared" si="50"/>
        <v>0</v>
      </c>
      <c r="L219" s="21">
        <f t="shared" si="50"/>
        <v>0</v>
      </c>
      <c r="M219" s="21">
        <f t="shared" si="50"/>
        <v>0</v>
      </c>
      <c r="N219" s="21">
        <f t="shared" si="50"/>
        <v>0</v>
      </c>
      <c r="O219" s="21">
        <f t="shared" si="50"/>
        <v>0</v>
      </c>
      <c r="P219" s="21">
        <f t="shared" si="50"/>
        <v>0</v>
      </c>
      <c r="Q219" s="21">
        <f t="shared" si="50"/>
        <v>0</v>
      </c>
      <c r="R219" s="21">
        <f t="shared" si="50"/>
        <v>0</v>
      </c>
      <c r="S219" s="21">
        <f t="shared" si="50"/>
        <v>0</v>
      </c>
      <c r="T219" s="21">
        <f t="shared" si="50"/>
        <v>0</v>
      </c>
      <c r="U219" s="21">
        <f t="shared" si="50"/>
        <v>0</v>
      </c>
      <c r="V219" s="21">
        <f t="shared" si="50"/>
        <v>0</v>
      </c>
      <c r="W219" s="21">
        <f t="shared" si="50"/>
        <v>0</v>
      </c>
      <c r="X219" s="21">
        <f t="shared" si="50"/>
        <v>0</v>
      </c>
      <c r="Y219" s="21">
        <f t="shared" si="50"/>
        <v>0</v>
      </c>
      <c r="Z219" s="21">
        <f t="shared" si="50"/>
        <v>0</v>
      </c>
      <c r="AA219" s="21">
        <f t="shared" si="50"/>
        <v>0</v>
      </c>
      <c r="AB219" s="21">
        <f t="shared" si="50"/>
        <v>0</v>
      </c>
      <c r="AC219" s="21">
        <f t="shared" si="50"/>
        <v>0</v>
      </c>
      <c r="AD219" s="21">
        <f t="shared" si="50"/>
        <v>0</v>
      </c>
      <c r="AE219" s="21">
        <f t="shared" si="50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51">+C227+C228+C229</f>
        <v>7.117881311676671E-4</v>
      </c>
      <c r="D226" s="21">
        <f t="shared" si="51"/>
        <v>7.22660735003083E-4</v>
      </c>
      <c r="E226" s="21">
        <f t="shared" si="51"/>
        <v>6.2523390063554118E-4</v>
      </c>
      <c r="F226" s="21">
        <f t="shared" si="51"/>
        <v>5.9171767187656758E-4</v>
      </c>
      <c r="G226" s="21">
        <f t="shared" si="51"/>
        <v>6.0702923483861809E-4</v>
      </c>
      <c r="H226" s="21">
        <f t="shared" si="51"/>
        <v>4.7360208609304767E-4</v>
      </c>
      <c r="I226" s="21">
        <f t="shared" si="51"/>
        <v>4.6206661982858024E-4</v>
      </c>
      <c r="J226" s="21">
        <f t="shared" si="51"/>
        <v>4.5879993102583496E-4</v>
      </c>
      <c r="K226" s="21">
        <f t="shared" si="51"/>
        <v>4.3031334815909095E-4</v>
      </c>
      <c r="L226" s="21">
        <f t="shared" si="51"/>
        <v>3.9983372631492296E-4</v>
      </c>
      <c r="M226" s="21">
        <f t="shared" si="51"/>
        <v>3.7487891597949119E-4</v>
      </c>
      <c r="N226" s="21">
        <f t="shared" si="51"/>
        <v>8.6180865477065527E-4</v>
      </c>
      <c r="O226" s="21">
        <f t="shared" si="51"/>
        <v>8.7262987581001672E-4</v>
      </c>
      <c r="P226" s="21">
        <f t="shared" si="51"/>
        <v>7.9477083305401041E-4</v>
      </c>
      <c r="Q226" s="21">
        <f t="shared" si="51"/>
        <v>1.0586111056831405E-3</v>
      </c>
      <c r="R226" s="21">
        <f t="shared" si="51"/>
        <v>1.3943530991138008E-3</v>
      </c>
      <c r="S226" s="21">
        <f t="shared" si="51"/>
        <v>1.7038768707754882E-3</v>
      </c>
      <c r="T226" s="21">
        <f t="shared" si="51"/>
        <v>1.7776318644717021E-3</v>
      </c>
      <c r="U226" s="21">
        <f t="shared" si="51"/>
        <v>1.728861409476246E-3</v>
      </c>
      <c r="V226" s="21">
        <f t="shared" si="51"/>
        <v>1.6783158637817376E-3</v>
      </c>
      <c r="W226" s="21">
        <f t="shared" si="51"/>
        <v>1.767325783987231E-3</v>
      </c>
      <c r="X226" s="21">
        <f t="shared" si="51"/>
        <v>1.8270625249624281E-3</v>
      </c>
      <c r="Y226" s="21">
        <f t="shared" si="51"/>
        <v>2.0126944205789425E-3</v>
      </c>
      <c r="Z226" s="21">
        <f t="shared" si="51"/>
        <v>1.8099943575693956E-3</v>
      </c>
      <c r="AA226" s="21">
        <f t="shared" si="51"/>
        <v>1.7175780549728624E-3</v>
      </c>
      <c r="AB226" s="21">
        <f t="shared" si="51"/>
        <v>1.8234034979367276E-3</v>
      </c>
      <c r="AC226" s="21">
        <f t="shared" si="51"/>
        <v>1.8454819019154205E-3</v>
      </c>
      <c r="AD226" s="21">
        <f t="shared" si="51"/>
        <v>1.7840763390739079E-3</v>
      </c>
      <c r="AE226" s="21">
        <f t="shared" si="51"/>
        <v>1.8154139397199079E-3</v>
      </c>
    </row>
    <row r="227" spans="1:31" x14ac:dyDescent="0.2">
      <c r="A227" s="80" t="s">
        <v>451</v>
      </c>
      <c r="B227" s="4" t="s">
        <v>415</v>
      </c>
      <c r="C227" s="27">
        <v>9.4937521264988966E-5</v>
      </c>
      <c r="D227" s="27">
        <v>9.6387697255051165E-5</v>
      </c>
      <c r="E227" s="27">
        <v>8.339301280537428E-5</v>
      </c>
      <c r="F227" s="27">
        <v>7.8922654926116866E-5</v>
      </c>
      <c r="G227" s="27">
        <v>8.0964894422194477E-5</v>
      </c>
      <c r="H227" s="27">
        <v>6.3168527474379254E-5</v>
      </c>
      <c r="I227" s="27">
        <v>6.1629939619608657E-5</v>
      </c>
      <c r="J227" s="27">
        <v>6.1194232245325846E-5</v>
      </c>
      <c r="K227" s="27">
        <v>5.7394723025859351E-5</v>
      </c>
      <c r="L227" s="27">
        <v>5.3329384450695756E-5</v>
      </c>
      <c r="M227" s="27">
        <v>5.0000939182864009E-5</v>
      </c>
      <c r="N227" s="27">
        <v>1.1494709437542978E-4</v>
      </c>
      <c r="O227" s="27">
        <v>1.1639041698443732E-4</v>
      </c>
      <c r="P227" s="27">
        <v>1.0600566314596841E-4</v>
      </c>
      <c r="Q227" s="27">
        <v>1.4119638970697116E-4</v>
      </c>
      <c r="R227" s="27">
        <v>1.8597728902961639E-4</v>
      </c>
      <c r="S227" s="27">
        <v>2.27261230651325E-4</v>
      </c>
      <c r="T227" s="27">
        <v>2.3709859092164401E-4</v>
      </c>
      <c r="U227" s="27">
        <v>2.3059364105596042E-4</v>
      </c>
      <c r="V227" s="27">
        <v>2.2385193153721529E-4</v>
      </c>
      <c r="W227" s="27">
        <v>2.3572397719557911E-4</v>
      </c>
      <c r="X227" s="27">
        <v>2.4369159827311855E-4</v>
      </c>
      <c r="Y227" s="27">
        <v>2.6845097717515551E-4</v>
      </c>
      <c r="Z227" s="27">
        <v>2.4141506480216538E-4</v>
      </c>
      <c r="AA227" s="27">
        <v>2.2908867959172793E-4</v>
      </c>
      <c r="AB227" s="27">
        <v>2.4320356125641284E-4</v>
      </c>
      <c r="AC227" s="27">
        <v>2.4614835459510709E-4</v>
      </c>
      <c r="AD227" s="27">
        <v>2.3795814788501305E-4</v>
      </c>
      <c r="AE227" s="27">
        <v>2.4213792273296221E-4</v>
      </c>
    </row>
    <row r="228" spans="1:31" x14ac:dyDescent="0.2">
      <c r="A228" s="80" t="s">
        <v>452</v>
      </c>
      <c r="B228" s="4" t="s">
        <v>417</v>
      </c>
      <c r="C228" s="27">
        <v>2.1231562450937122E-6</v>
      </c>
      <c r="D228" s="27">
        <v>2.1555875764446919E-6</v>
      </c>
      <c r="E228" s="27">
        <v>1.8649780779583629E-6</v>
      </c>
      <c r="F228" s="27">
        <v>1.7650042412425579E-6</v>
      </c>
      <c r="G228" s="27">
        <v>1.8106763157005759E-6</v>
      </c>
      <c r="H228" s="27">
        <v>1.4126833291366072E-6</v>
      </c>
      <c r="I228" s="27">
        <v>1.3782747795035951E-6</v>
      </c>
      <c r="J228" s="27">
        <v>1.3685307413149439E-6</v>
      </c>
      <c r="K228" s="27">
        <v>1.2835595769100401E-6</v>
      </c>
      <c r="L228" s="27">
        <v>1.1926434789408588E-6</v>
      </c>
      <c r="M228" s="27">
        <v>1.1182070573586611E-6</v>
      </c>
      <c r="N228" s="27">
        <v>2.5706447569594488E-6</v>
      </c>
      <c r="O228" s="27">
        <v>2.6029228212081035E-6</v>
      </c>
      <c r="P228" s="27">
        <v>2.3706810829351538E-6</v>
      </c>
      <c r="Q228" s="27">
        <v>3.1576766761614927E-6</v>
      </c>
      <c r="R228" s="27">
        <v>4.1591442180873992E-6</v>
      </c>
      <c r="S228" s="27">
        <v>5.0824067733795315E-6</v>
      </c>
      <c r="T228" s="27">
        <v>5.3024067545762924E-6</v>
      </c>
      <c r="U228" s="27">
        <v>5.1569318701752303E-6</v>
      </c>
      <c r="V228" s="27">
        <v>5.0061621589313574E-6</v>
      </c>
      <c r="W228" s="27">
        <v>5.2716652766211213E-6</v>
      </c>
      <c r="X228" s="27">
        <v>5.4498509320281219E-6</v>
      </c>
      <c r="Y228" s="27">
        <v>6.0035627757761149E-6</v>
      </c>
      <c r="Z228" s="27">
        <v>5.3989391724665037E-6</v>
      </c>
      <c r="AA228" s="27">
        <v>5.123275331760961E-6</v>
      </c>
      <c r="AB228" s="27">
        <v>5.4389366083123861E-6</v>
      </c>
      <c r="AC228" s="27">
        <v>5.5047931451615819E-6</v>
      </c>
      <c r="AD228" s="27">
        <v>5.3216296467528947E-6</v>
      </c>
      <c r="AE228" s="27">
        <v>5.4151049656074803E-6</v>
      </c>
    </row>
    <row r="229" spans="1:31" x14ac:dyDescent="0.2">
      <c r="A229" s="80" t="s">
        <v>453</v>
      </c>
      <c r="B229" s="4" t="s">
        <v>419</v>
      </c>
      <c r="C229" s="27">
        <v>6.147274536575844E-4</v>
      </c>
      <c r="D229" s="27">
        <v>6.2411745017158717E-4</v>
      </c>
      <c r="E229" s="27">
        <v>5.3997590975220851E-4</v>
      </c>
      <c r="F229" s="27">
        <v>5.1103001270920813E-4</v>
      </c>
      <c r="G229" s="27">
        <v>5.24253664100723E-4</v>
      </c>
      <c r="H229" s="27">
        <v>4.0902087528953178E-4</v>
      </c>
      <c r="I229" s="27">
        <v>3.9905840542946798E-4</v>
      </c>
      <c r="J229" s="27">
        <v>3.9623716803919418E-4</v>
      </c>
      <c r="K229" s="27">
        <v>3.7163506555632159E-4</v>
      </c>
      <c r="L229" s="27">
        <v>3.4531169838528634E-4</v>
      </c>
      <c r="M229" s="27">
        <v>3.2375976973926849E-4</v>
      </c>
      <c r="N229" s="27">
        <v>7.4429091563826605E-4</v>
      </c>
      <c r="O229" s="27">
        <v>7.5363653600437133E-4</v>
      </c>
      <c r="P229" s="27">
        <v>6.863944888251068E-4</v>
      </c>
      <c r="Q229" s="27">
        <v>9.1425703930000783E-4</v>
      </c>
      <c r="R229" s="27">
        <v>1.204216665866097E-3</v>
      </c>
      <c r="S229" s="27">
        <v>1.4715332333507837E-3</v>
      </c>
      <c r="T229" s="27">
        <v>1.5352308667954818E-3</v>
      </c>
      <c r="U229" s="27">
        <v>1.4931108365501104E-3</v>
      </c>
      <c r="V229" s="27">
        <v>1.4494577700855909E-3</v>
      </c>
      <c r="W229" s="27">
        <v>1.5263301415150308E-3</v>
      </c>
      <c r="X229" s="27">
        <v>1.5779210757572814E-3</v>
      </c>
      <c r="Y229" s="27">
        <v>1.738239880628011E-3</v>
      </c>
      <c r="Z229" s="27">
        <v>1.5631803535947639E-3</v>
      </c>
      <c r="AA229" s="27">
        <v>1.4833661000493736E-3</v>
      </c>
      <c r="AB229" s="27">
        <v>1.5747610000720023E-3</v>
      </c>
      <c r="AC229" s="27">
        <v>1.5938287541751518E-3</v>
      </c>
      <c r="AD229" s="27">
        <v>1.5407965615421421E-3</v>
      </c>
      <c r="AE229" s="27">
        <v>1.5678609120213381E-3</v>
      </c>
    </row>
    <row r="230" spans="1:31" x14ac:dyDescent="0.2">
      <c r="A230" s="80" t="s">
        <v>454</v>
      </c>
      <c r="B230" s="4" t="s">
        <v>421</v>
      </c>
      <c r="C230" s="21">
        <f t="shared" ref="C230:AE230" si="52">+C231+C232+C233+C234+C235+C236+C237</f>
        <v>3.6755237428962479E-4</v>
      </c>
      <c r="D230" s="21">
        <f t="shared" si="52"/>
        <v>3.7301389652376002E-4</v>
      </c>
      <c r="E230" s="21">
        <f t="shared" si="52"/>
        <v>3.784754187578953E-4</v>
      </c>
      <c r="F230" s="21">
        <f t="shared" si="52"/>
        <v>3.8393694099203042E-4</v>
      </c>
      <c r="G230" s="21">
        <f t="shared" si="52"/>
        <v>3.8939846322616565E-4</v>
      </c>
      <c r="H230" s="21">
        <f t="shared" si="52"/>
        <v>3.9485998546030094E-4</v>
      </c>
      <c r="I230" s="21">
        <f t="shared" si="52"/>
        <v>4.0032150769443622E-4</v>
      </c>
      <c r="J230" s="21">
        <f t="shared" si="52"/>
        <v>4.0578302992857134E-4</v>
      </c>
      <c r="K230" s="21">
        <f t="shared" si="52"/>
        <v>4.0039600405357136E-4</v>
      </c>
      <c r="L230" s="21">
        <f t="shared" si="52"/>
        <v>3.9500897817857142E-4</v>
      </c>
      <c r="M230" s="21">
        <f t="shared" si="52"/>
        <v>3.8962195230357133E-4</v>
      </c>
      <c r="N230" s="21">
        <f t="shared" si="52"/>
        <v>3.8423492642857134E-4</v>
      </c>
      <c r="O230" s="21">
        <f t="shared" si="52"/>
        <v>3.788479005535713E-4</v>
      </c>
      <c r="P230" s="21">
        <f t="shared" si="52"/>
        <v>3.7346087467857137E-4</v>
      </c>
      <c r="Q230" s="21">
        <f t="shared" si="52"/>
        <v>3.6807384880357139E-4</v>
      </c>
      <c r="R230" s="21">
        <f t="shared" si="52"/>
        <v>3.6268682292857135E-4</v>
      </c>
      <c r="S230" s="21">
        <f t="shared" si="52"/>
        <v>3.5729979705357136E-4</v>
      </c>
      <c r="T230" s="21">
        <f t="shared" si="52"/>
        <v>3.5191277117857143E-4</v>
      </c>
      <c r="U230" s="21">
        <f t="shared" si="52"/>
        <v>3.373800559905686E-4</v>
      </c>
      <c r="V230" s="21">
        <f t="shared" si="52"/>
        <v>3.2284734080256577E-4</v>
      </c>
      <c r="W230" s="21">
        <f t="shared" si="52"/>
        <v>3.083146256145631E-4</v>
      </c>
      <c r="X230" s="21">
        <f t="shared" si="52"/>
        <v>3.0915133693330495E-4</v>
      </c>
      <c r="Y230" s="21">
        <f t="shared" si="52"/>
        <v>3.0878021497741356E-4</v>
      </c>
      <c r="Z230" s="21">
        <f t="shared" si="52"/>
        <v>3.2463724400205751E-4</v>
      </c>
      <c r="AA230" s="21">
        <f t="shared" si="52"/>
        <v>3.1312571569735715E-4</v>
      </c>
      <c r="AB230" s="21">
        <f t="shared" si="52"/>
        <v>3.368167918273727E-4</v>
      </c>
      <c r="AC230" s="21">
        <f t="shared" si="52"/>
        <v>3.6050786795738829E-4</v>
      </c>
      <c r="AD230" s="21">
        <f t="shared" si="52"/>
        <v>3.8419894408740378E-4</v>
      </c>
      <c r="AE230" s="21">
        <f t="shared" si="52"/>
        <v>4.0789002021741932E-4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3.6755237428962479E-4</v>
      </c>
      <c r="D235" s="27">
        <v>3.7301389652376002E-4</v>
      </c>
      <c r="E235" s="27">
        <v>3.784754187578953E-4</v>
      </c>
      <c r="F235" s="27">
        <v>3.8393694099203042E-4</v>
      </c>
      <c r="G235" s="27">
        <v>3.8939846322616565E-4</v>
      </c>
      <c r="H235" s="27">
        <v>3.9485998546030094E-4</v>
      </c>
      <c r="I235" s="27">
        <v>4.0032150769443622E-4</v>
      </c>
      <c r="J235" s="27">
        <v>4.0578302992857134E-4</v>
      </c>
      <c r="K235" s="27">
        <v>4.0039600405357136E-4</v>
      </c>
      <c r="L235" s="27">
        <v>3.9500897817857142E-4</v>
      </c>
      <c r="M235" s="27">
        <v>3.8962195230357133E-4</v>
      </c>
      <c r="N235" s="27">
        <v>3.8423492642857134E-4</v>
      </c>
      <c r="O235" s="27">
        <v>3.788479005535713E-4</v>
      </c>
      <c r="P235" s="27">
        <v>3.7346087467857137E-4</v>
      </c>
      <c r="Q235" s="27">
        <v>3.6807384880357139E-4</v>
      </c>
      <c r="R235" s="27">
        <v>3.6268682292857135E-4</v>
      </c>
      <c r="S235" s="27">
        <v>3.5729979705357136E-4</v>
      </c>
      <c r="T235" s="27">
        <v>3.5191277117857143E-4</v>
      </c>
      <c r="U235" s="27">
        <v>3.373800559905686E-4</v>
      </c>
      <c r="V235" s="27">
        <v>3.2284734080256577E-4</v>
      </c>
      <c r="W235" s="27">
        <v>3.083146256145631E-4</v>
      </c>
      <c r="X235" s="27">
        <v>3.0915133693330495E-4</v>
      </c>
      <c r="Y235" s="27">
        <v>3.0878021497741356E-4</v>
      </c>
      <c r="Z235" s="27">
        <v>3.2463724400205751E-4</v>
      </c>
      <c r="AA235" s="27">
        <v>3.1312571569735715E-4</v>
      </c>
      <c r="AB235" s="27">
        <v>3.368167918273727E-4</v>
      </c>
      <c r="AC235" s="27">
        <v>3.6050786795738829E-4</v>
      </c>
      <c r="AD235" s="27">
        <v>3.8419894408740378E-4</v>
      </c>
      <c r="AE235" s="27">
        <v>4.0789002021741932E-4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3">+C238+C239</f>
        <v>0</v>
      </c>
      <c r="D237" s="21">
        <f t="shared" si="53"/>
        <v>0</v>
      </c>
      <c r="E237" s="21">
        <f t="shared" si="53"/>
        <v>0</v>
      </c>
      <c r="F237" s="21">
        <f t="shared" si="53"/>
        <v>0</v>
      </c>
      <c r="G237" s="21">
        <f t="shared" si="53"/>
        <v>0</v>
      </c>
      <c r="H237" s="21">
        <f t="shared" si="53"/>
        <v>0</v>
      </c>
      <c r="I237" s="21">
        <f t="shared" si="53"/>
        <v>0</v>
      </c>
      <c r="J237" s="21">
        <f t="shared" si="53"/>
        <v>0</v>
      </c>
      <c r="K237" s="21">
        <f t="shared" si="53"/>
        <v>0</v>
      </c>
      <c r="L237" s="21">
        <f t="shared" si="53"/>
        <v>0</v>
      </c>
      <c r="M237" s="21">
        <f t="shared" si="53"/>
        <v>0</v>
      </c>
      <c r="N237" s="21">
        <f t="shared" si="53"/>
        <v>0</v>
      </c>
      <c r="O237" s="21">
        <f t="shared" si="53"/>
        <v>0</v>
      </c>
      <c r="P237" s="21">
        <f t="shared" si="53"/>
        <v>0</v>
      </c>
      <c r="Q237" s="21">
        <f t="shared" si="53"/>
        <v>0</v>
      </c>
      <c r="R237" s="21">
        <f t="shared" si="53"/>
        <v>0</v>
      </c>
      <c r="S237" s="21">
        <f t="shared" si="53"/>
        <v>0</v>
      </c>
      <c r="T237" s="21">
        <f t="shared" si="53"/>
        <v>0</v>
      </c>
      <c r="U237" s="21">
        <f t="shared" si="53"/>
        <v>0</v>
      </c>
      <c r="V237" s="21">
        <f t="shared" si="53"/>
        <v>0</v>
      </c>
      <c r="W237" s="21">
        <f t="shared" si="53"/>
        <v>0</v>
      </c>
      <c r="X237" s="21">
        <f t="shared" si="53"/>
        <v>0</v>
      </c>
      <c r="Y237" s="21">
        <f t="shared" si="53"/>
        <v>0</v>
      </c>
      <c r="Z237" s="21">
        <f t="shared" si="53"/>
        <v>0</v>
      </c>
      <c r="AA237" s="21">
        <f t="shared" si="53"/>
        <v>0</v>
      </c>
      <c r="AB237" s="21">
        <f t="shared" si="53"/>
        <v>0</v>
      </c>
      <c r="AC237" s="21">
        <f t="shared" si="53"/>
        <v>0</v>
      </c>
      <c r="AD237" s="21">
        <f t="shared" si="53"/>
        <v>0</v>
      </c>
      <c r="AE237" s="21">
        <f t="shared" si="53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1.6820976730757234E-2</v>
      </c>
      <c r="D240" s="21">
        <f t="shared" ref="D240:AE240" si="54">+D241+D242+D243+D244</f>
        <v>1.7010603899550704E-2</v>
      </c>
      <c r="E240" s="21">
        <f t="shared" si="54"/>
        <v>1.7812157655967598E-2</v>
      </c>
      <c r="F240" s="21">
        <f t="shared" si="54"/>
        <v>1.8507679336791767E-2</v>
      </c>
      <c r="G240" s="21">
        <f t="shared" si="54"/>
        <v>1.9212054218090604E-2</v>
      </c>
      <c r="H240" s="21">
        <f t="shared" si="54"/>
        <v>1.9904903012450948E-2</v>
      </c>
      <c r="I240" s="21">
        <f t="shared" si="54"/>
        <v>2.05278907854483E-2</v>
      </c>
      <c r="J240" s="21">
        <f t="shared" si="54"/>
        <v>2.2405592489499668E-2</v>
      </c>
      <c r="K240" s="21">
        <f t="shared" si="54"/>
        <v>2.242749026276904E-2</v>
      </c>
      <c r="L240" s="21">
        <f t="shared" si="54"/>
        <v>2.2507004472799543E-2</v>
      </c>
      <c r="M240" s="21">
        <f t="shared" si="54"/>
        <v>2.238489272158917E-2</v>
      </c>
      <c r="N240" s="21">
        <f t="shared" si="54"/>
        <v>2.3745324812359879E-2</v>
      </c>
      <c r="O240" s="21">
        <f t="shared" si="54"/>
        <v>2.3719175548594915E-2</v>
      </c>
      <c r="P240" s="21">
        <f t="shared" si="54"/>
        <v>2.3443924251592474E-2</v>
      </c>
      <c r="Q240" s="21">
        <f t="shared" si="54"/>
        <v>2.3281508152492691E-2</v>
      </c>
      <c r="R240" s="21">
        <f t="shared" si="54"/>
        <v>2.3245779861020908E-2</v>
      </c>
      <c r="S240" s="21">
        <f t="shared" si="54"/>
        <v>2.3277870515827966E-2</v>
      </c>
      <c r="T240" s="21">
        <f t="shared" si="54"/>
        <v>2.3130111373812982E-2</v>
      </c>
      <c r="U240" s="21">
        <f t="shared" si="54"/>
        <v>2.244356397461569E-2</v>
      </c>
      <c r="V240" s="21">
        <f t="shared" si="54"/>
        <v>2.1751621906222277E-2</v>
      </c>
      <c r="W240" s="21">
        <f t="shared" si="54"/>
        <v>2.1120476354321596E-2</v>
      </c>
      <c r="X240" s="21">
        <f t="shared" si="54"/>
        <v>2.0613175478682782E-2</v>
      </c>
      <c r="Y240" s="21">
        <f t="shared" si="54"/>
        <v>2.1881312459272832E-2</v>
      </c>
      <c r="Z240" s="21">
        <f t="shared" si="54"/>
        <v>2.2773544320764186E-2</v>
      </c>
      <c r="AA240" s="21">
        <f t="shared" si="54"/>
        <v>2.132984175802962E-2</v>
      </c>
      <c r="AB240" s="21">
        <f t="shared" si="54"/>
        <v>2.0245321048723904E-2</v>
      </c>
      <c r="AC240" s="21">
        <f t="shared" si="54"/>
        <v>2.2899482030566864E-2</v>
      </c>
      <c r="AD240" s="21">
        <f t="shared" si="54"/>
        <v>2.5449550650496939E-2</v>
      </c>
      <c r="AE240" s="21">
        <f t="shared" si="54"/>
        <v>2.8101266613298495E-2</v>
      </c>
    </row>
    <row r="241" spans="1:31" x14ac:dyDescent="0.2">
      <c r="A241" s="80" t="s">
        <v>466</v>
      </c>
      <c r="B241" s="4" t="s">
        <v>395</v>
      </c>
      <c r="C241" s="27">
        <v>1.5050189274208503E-2</v>
      </c>
      <c r="D241" s="27">
        <v>1.5188395594807112E-2</v>
      </c>
      <c r="E241" s="27">
        <v>1.5926867043958508E-2</v>
      </c>
      <c r="F241" s="27">
        <v>1.6620451275728965E-2</v>
      </c>
      <c r="G241" s="27">
        <v>1.7286080338101018E-2</v>
      </c>
      <c r="H241" s="27">
        <v>1.7694029706454145E-2</v>
      </c>
      <c r="I241" s="27">
        <v>1.8205199943987328E-2</v>
      </c>
      <c r="J241" s="27">
        <v>1.9927204864075395E-2</v>
      </c>
      <c r="K241" s="27">
        <v>1.9894130311785239E-2</v>
      </c>
      <c r="L241" s="27">
        <v>1.9860589164361852E-2</v>
      </c>
      <c r="M241" s="27">
        <v>1.9826581421805239E-2</v>
      </c>
      <c r="N241" s="27">
        <v>1.9792107084115402E-2</v>
      </c>
      <c r="O241" s="27">
        <v>1.9757166151292329E-2</v>
      </c>
      <c r="P241" s="27">
        <v>1.9721758623336021E-2</v>
      </c>
      <c r="Q241" s="27">
        <v>1.968588450024648E-2</v>
      </c>
      <c r="R241" s="27">
        <v>1.9649543782023715E-2</v>
      </c>
      <c r="S241" s="27">
        <v>1.9612736468667721E-2</v>
      </c>
      <c r="T241" s="27">
        <v>1.9575462560178485E-2</v>
      </c>
      <c r="U241" s="27">
        <v>1.9005950262935455E-2</v>
      </c>
      <c r="V241" s="27">
        <v>1.8433187225042853E-2</v>
      </c>
      <c r="W241" s="27">
        <v>1.7857173446500681E-2</v>
      </c>
      <c r="X241" s="27">
        <v>1.7277908927308936E-2</v>
      </c>
      <c r="Y241" s="27">
        <v>1.8334303726045959E-2</v>
      </c>
      <c r="Z241" s="27">
        <v>1.9395939546094965E-2</v>
      </c>
      <c r="AA241" s="27">
        <v>1.8135754761035162E-2</v>
      </c>
      <c r="AB241" s="27">
        <v>1.6868815834264552E-2</v>
      </c>
      <c r="AC241" s="27">
        <v>1.9434785764988104E-2</v>
      </c>
      <c r="AD241" s="27">
        <v>2.1957391130585053E-2</v>
      </c>
      <c r="AE241" s="27">
        <v>2.4479996496181988E-2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3.0057795939023198E-4</v>
      </c>
      <c r="D243" s="27">
        <v>3.3015271864855126E-4</v>
      </c>
      <c r="E243" s="27">
        <v>3.7138893697751148E-4</v>
      </c>
      <c r="F243" s="27">
        <v>3.5148029709468109E-4</v>
      </c>
      <c r="G243" s="27">
        <v>3.6838002708492151E-4</v>
      </c>
      <c r="H243" s="27">
        <v>6.3143336415559927E-4</v>
      </c>
      <c r="I243" s="27">
        <v>7.2140481068322696E-4</v>
      </c>
      <c r="J243" s="27">
        <v>8.5525550570998807E-4</v>
      </c>
      <c r="K243" s="27">
        <v>9.3177593476951497E-4</v>
      </c>
      <c r="L243" s="27">
        <v>1.0663793957234032E-3</v>
      </c>
      <c r="M243" s="27">
        <v>9.9982349056964453E-4</v>
      </c>
      <c r="N243" s="27">
        <v>2.4162780225301921E-3</v>
      </c>
      <c r="O243" s="27">
        <v>2.4466177950882998E-3</v>
      </c>
      <c r="P243" s="27">
        <v>2.2283221295421674E-3</v>
      </c>
      <c r="Q243" s="27">
        <v>2.1233282570319242E-3</v>
      </c>
      <c r="R243" s="27">
        <v>2.1454887872829069E-3</v>
      </c>
      <c r="S243" s="27">
        <v>2.2359348589459575E-3</v>
      </c>
      <c r="T243" s="27">
        <v>2.1469977289202088E-3</v>
      </c>
      <c r="U243" s="27">
        <v>2.0880934877179581E-3</v>
      </c>
      <c r="V243" s="27">
        <v>2.0270453179691587E-3</v>
      </c>
      <c r="W243" s="27">
        <v>2.0300444053626627E-3</v>
      </c>
      <c r="X243" s="27">
        <v>2.0986612036406269E-3</v>
      </c>
      <c r="Y243" s="27">
        <v>2.3118878733172196E-3</v>
      </c>
      <c r="Z243" s="27">
        <v>2.079055798660993E-3</v>
      </c>
      <c r="AA243" s="27">
        <v>1.9415841342050281E-3</v>
      </c>
      <c r="AB243" s="27">
        <v>2.0292380471498587E-3</v>
      </c>
      <c r="AC243" s="27">
        <v>2.0226647937492057E-3</v>
      </c>
      <c r="AD243" s="27">
        <v>1.9553637435622741E-3</v>
      </c>
      <c r="AE243" s="27">
        <v>1.9897100362468293E-3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1.4702094971584991E-3</v>
      </c>
      <c r="D244" s="21">
        <f t="shared" ref="D244:AE244" si="55">+D245+D246+D247+D248+D249+D250+D251</f>
        <v>1.4920555860950401E-3</v>
      </c>
      <c r="E244" s="21">
        <f t="shared" si="55"/>
        <v>1.5139016750315814E-3</v>
      </c>
      <c r="F244" s="21">
        <f t="shared" si="55"/>
        <v>1.5357477639681217E-3</v>
      </c>
      <c r="G244" s="21">
        <f t="shared" si="55"/>
        <v>1.5575938529046628E-3</v>
      </c>
      <c r="H244" s="21">
        <f t="shared" si="55"/>
        <v>1.5794399418412037E-3</v>
      </c>
      <c r="I244" s="21">
        <f t="shared" si="55"/>
        <v>1.6012860307777449E-3</v>
      </c>
      <c r="J244" s="21">
        <f t="shared" si="55"/>
        <v>1.6231321197142854E-3</v>
      </c>
      <c r="K244" s="21">
        <f t="shared" si="55"/>
        <v>1.6015840162142854E-3</v>
      </c>
      <c r="L244" s="21">
        <f t="shared" si="55"/>
        <v>1.5800359127142857E-3</v>
      </c>
      <c r="M244" s="21">
        <f t="shared" si="55"/>
        <v>1.5584878092142855E-3</v>
      </c>
      <c r="N244" s="21">
        <f t="shared" si="55"/>
        <v>1.5369397057142856E-3</v>
      </c>
      <c r="O244" s="21">
        <f t="shared" si="55"/>
        <v>1.5153916022142854E-3</v>
      </c>
      <c r="P244" s="21">
        <f t="shared" si="55"/>
        <v>1.4938434987142855E-3</v>
      </c>
      <c r="Q244" s="21">
        <f t="shared" si="55"/>
        <v>1.4722953952142855E-3</v>
      </c>
      <c r="R244" s="21">
        <f t="shared" si="55"/>
        <v>1.4507472917142854E-3</v>
      </c>
      <c r="S244" s="21">
        <f t="shared" si="55"/>
        <v>1.4291991882142854E-3</v>
      </c>
      <c r="T244" s="21">
        <f t="shared" si="55"/>
        <v>1.4076510847142857E-3</v>
      </c>
      <c r="U244" s="21">
        <f t="shared" si="55"/>
        <v>1.3495202239622744E-3</v>
      </c>
      <c r="V244" s="21">
        <f t="shared" si="55"/>
        <v>1.2913893632102633E-3</v>
      </c>
      <c r="W244" s="21">
        <f t="shared" si="55"/>
        <v>1.2332585024582524E-3</v>
      </c>
      <c r="X244" s="21">
        <f t="shared" si="55"/>
        <v>1.23660534773322E-3</v>
      </c>
      <c r="Y244" s="21">
        <f t="shared" si="55"/>
        <v>1.2351208599096543E-3</v>
      </c>
      <c r="Z244" s="21">
        <f t="shared" si="55"/>
        <v>1.29854897600823E-3</v>
      </c>
      <c r="AA244" s="21">
        <f t="shared" si="55"/>
        <v>1.2525028627894286E-3</v>
      </c>
      <c r="AB244" s="21">
        <f t="shared" si="55"/>
        <v>1.347267167309491E-3</v>
      </c>
      <c r="AC244" s="21">
        <f t="shared" si="55"/>
        <v>1.4420314718295534E-3</v>
      </c>
      <c r="AD244" s="21">
        <f t="shared" si="55"/>
        <v>1.5367957763496151E-3</v>
      </c>
      <c r="AE244" s="21">
        <f t="shared" si="55"/>
        <v>1.6315600808696773E-3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1.4702094971584991E-3</v>
      </c>
      <c r="D249" s="27">
        <v>1.4920555860950401E-3</v>
      </c>
      <c r="E249" s="27">
        <v>1.5139016750315814E-3</v>
      </c>
      <c r="F249" s="27">
        <v>1.5357477639681217E-3</v>
      </c>
      <c r="G249" s="27">
        <v>1.5575938529046628E-3</v>
      </c>
      <c r="H249" s="27">
        <v>1.5794399418412037E-3</v>
      </c>
      <c r="I249" s="27">
        <v>1.6012860307777449E-3</v>
      </c>
      <c r="J249" s="27">
        <v>1.6231321197142854E-3</v>
      </c>
      <c r="K249" s="27">
        <v>1.6015840162142854E-3</v>
      </c>
      <c r="L249" s="27">
        <v>1.5800359127142857E-3</v>
      </c>
      <c r="M249" s="27">
        <v>1.5584878092142855E-3</v>
      </c>
      <c r="N249" s="27">
        <v>1.5369397057142856E-3</v>
      </c>
      <c r="O249" s="27">
        <v>1.5153916022142854E-3</v>
      </c>
      <c r="P249" s="27">
        <v>1.4938434987142855E-3</v>
      </c>
      <c r="Q249" s="27">
        <v>1.4722953952142855E-3</v>
      </c>
      <c r="R249" s="27">
        <v>1.4507472917142854E-3</v>
      </c>
      <c r="S249" s="27">
        <v>1.4291991882142854E-3</v>
      </c>
      <c r="T249" s="27">
        <v>1.4076510847142857E-3</v>
      </c>
      <c r="U249" s="27">
        <v>1.3495202239622744E-3</v>
      </c>
      <c r="V249" s="27">
        <v>1.2913893632102633E-3</v>
      </c>
      <c r="W249" s="27">
        <v>1.2332585024582524E-3</v>
      </c>
      <c r="X249" s="27">
        <v>1.23660534773322E-3</v>
      </c>
      <c r="Y249" s="27">
        <v>1.2351208599096543E-3</v>
      </c>
      <c r="Z249" s="27">
        <v>1.29854897600823E-3</v>
      </c>
      <c r="AA249" s="27">
        <v>1.2525028627894286E-3</v>
      </c>
      <c r="AB249" s="27">
        <v>1.347267167309491E-3</v>
      </c>
      <c r="AC249" s="27">
        <v>1.4420314718295534E-3</v>
      </c>
      <c r="AD249" s="27">
        <v>1.5367957763496151E-3</v>
      </c>
      <c r="AE249" s="27">
        <v>1.6315600808696773E-3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6">+C253+C254++C255+C256</f>
        <v>0</v>
      </c>
      <c r="D252" s="21">
        <f t="shared" si="56"/>
        <v>0</v>
      </c>
      <c r="E252" s="21">
        <f t="shared" si="56"/>
        <v>0</v>
      </c>
      <c r="F252" s="21">
        <f t="shared" si="56"/>
        <v>0</v>
      </c>
      <c r="G252" s="21">
        <f t="shared" si="56"/>
        <v>0</v>
      </c>
      <c r="H252" s="21">
        <f t="shared" si="56"/>
        <v>0</v>
      </c>
      <c r="I252" s="21">
        <f t="shared" si="56"/>
        <v>0</v>
      </c>
      <c r="J252" s="21">
        <f t="shared" si="56"/>
        <v>0</v>
      </c>
      <c r="K252" s="21">
        <f t="shared" si="56"/>
        <v>0</v>
      </c>
      <c r="L252" s="21">
        <f t="shared" si="56"/>
        <v>0</v>
      </c>
      <c r="M252" s="21">
        <f t="shared" si="56"/>
        <v>0</v>
      </c>
      <c r="N252" s="21">
        <f t="shared" si="56"/>
        <v>0</v>
      </c>
      <c r="O252" s="21">
        <f t="shared" si="56"/>
        <v>0</v>
      </c>
      <c r="P252" s="21">
        <f t="shared" si="56"/>
        <v>0</v>
      </c>
      <c r="Q252" s="21">
        <f t="shared" si="56"/>
        <v>0</v>
      </c>
      <c r="R252" s="21">
        <f t="shared" si="56"/>
        <v>0</v>
      </c>
      <c r="S252" s="21">
        <f t="shared" si="56"/>
        <v>0</v>
      </c>
      <c r="T252" s="21">
        <f t="shared" si="56"/>
        <v>0</v>
      </c>
      <c r="U252" s="21">
        <f t="shared" si="56"/>
        <v>0</v>
      </c>
      <c r="V252" s="21">
        <f t="shared" si="56"/>
        <v>0</v>
      </c>
      <c r="W252" s="21">
        <f t="shared" si="56"/>
        <v>0</v>
      </c>
      <c r="X252" s="21">
        <f t="shared" si="56"/>
        <v>0</v>
      </c>
      <c r="Y252" s="21">
        <f t="shared" si="56"/>
        <v>0</v>
      </c>
      <c r="Z252" s="21">
        <f t="shared" si="56"/>
        <v>0</v>
      </c>
      <c r="AA252" s="21">
        <f t="shared" si="56"/>
        <v>0</v>
      </c>
      <c r="AB252" s="21">
        <f t="shared" si="56"/>
        <v>0</v>
      </c>
      <c r="AC252" s="21">
        <f t="shared" si="56"/>
        <v>0</v>
      </c>
      <c r="AD252" s="21">
        <f t="shared" si="56"/>
        <v>0</v>
      </c>
      <c r="AE252" s="21">
        <f t="shared" si="56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7">+C258+C269</f>
        <v>1.9820920560079625</v>
      </c>
      <c r="D257" s="21">
        <f t="shared" si="57"/>
        <v>1.9852256905337518</v>
      </c>
      <c r="E257" s="21">
        <f t="shared" si="57"/>
        <v>2.0450888051006602</v>
      </c>
      <c r="F257" s="21">
        <f t="shared" si="57"/>
        <v>2.1027306067363272</v>
      </c>
      <c r="G257" s="21">
        <f t="shared" si="57"/>
        <v>2.1585459418305937</v>
      </c>
      <c r="H257" s="21">
        <f t="shared" si="57"/>
        <v>2.1821772843346223</v>
      </c>
      <c r="I257" s="21">
        <f t="shared" si="57"/>
        <v>2.1870617307566209</v>
      </c>
      <c r="J257" s="21">
        <f t="shared" si="57"/>
        <v>2.3263547203538373</v>
      </c>
      <c r="K257" s="21">
        <f t="shared" si="57"/>
        <v>2.295026920411293</v>
      </c>
      <c r="L257" s="21">
        <f t="shared" si="57"/>
        <v>2.2774588363902812</v>
      </c>
      <c r="M257" s="21">
        <f t="shared" si="57"/>
        <v>2.2054714322841438</v>
      </c>
      <c r="N257" s="21">
        <f t="shared" si="57"/>
        <v>2.1960209045973573</v>
      </c>
      <c r="O257" s="21">
        <f t="shared" si="57"/>
        <v>2.1832913525180486</v>
      </c>
      <c r="P257" s="21">
        <f t="shared" si="57"/>
        <v>2.1068945309468301</v>
      </c>
      <c r="Q257" s="21">
        <f t="shared" si="57"/>
        <v>2.1405945083885505</v>
      </c>
      <c r="R257" s="21">
        <f t="shared" si="57"/>
        <v>2.0792691434479122</v>
      </c>
      <c r="S257" s="21">
        <f t="shared" si="57"/>
        <v>2.0620761799966827</v>
      </c>
      <c r="T257" s="21">
        <f t="shared" si="57"/>
        <v>2.0725382076660721</v>
      </c>
      <c r="U257" s="21">
        <f t="shared" si="57"/>
        <v>2.0362746420610862</v>
      </c>
      <c r="V257" s="21">
        <f t="shared" si="57"/>
        <v>1.9920131051942329</v>
      </c>
      <c r="W257" s="21">
        <f t="shared" si="57"/>
        <v>1.926024864088296</v>
      </c>
      <c r="X257" s="21">
        <f t="shared" si="57"/>
        <v>1.7987535565172812</v>
      </c>
      <c r="Y257" s="21">
        <f t="shared" si="57"/>
        <v>1.8069293636236627</v>
      </c>
      <c r="Z257" s="21">
        <f t="shared" si="57"/>
        <v>1.8931980558646577</v>
      </c>
      <c r="AA257" s="21">
        <f t="shared" si="57"/>
        <v>1.7414288469030246</v>
      </c>
      <c r="AB257" s="21">
        <f t="shared" si="57"/>
        <v>1.599554039021799</v>
      </c>
      <c r="AC257" s="21">
        <f t="shared" si="57"/>
        <v>1.4924820708256485</v>
      </c>
      <c r="AD257" s="21">
        <f t="shared" si="57"/>
        <v>1.3899345478373704</v>
      </c>
      <c r="AE257" s="21">
        <f t="shared" si="57"/>
        <v>1.2905730601713179</v>
      </c>
    </row>
    <row r="258" spans="1:31" x14ac:dyDescent="0.2">
      <c r="A258" s="80" t="s">
        <v>488</v>
      </c>
      <c r="B258" s="4" t="s">
        <v>489</v>
      </c>
      <c r="C258" s="21">
        <f t="shared" ref="C258:AE258" si="58">+C259+C260+C264+C265+C266+C267+C268</f>
        <v>1.5800349828078426</v>
      </c>
      <c r="D258" s="21">
        <f t="shared" si="58"/>
        <v>1.583768352849072</v>
      </c>
      <c r="E258" s="21">
        <f t="shared" si="58"/>
        <v>1.6322856026321733</v>
      </c>
      <c r="F258" s="21">
        <f t="shared" si="58"/>
        <v>1.6779209804602684</v>
      </c>
      <c r="G258" s="21">
        <f t="shared" si="58"/>
        <v>1.7250540122752989</v>
      </c>
      <c r="H258" s="21">
        <f t="shared" si="58"/>
        <v>1.7428397309554049</v>
      </c>
      <c r="I258" s="21">
        <f t="shared" si="58"/>
        <v>1.7483253194932653</v>
      </c>
      <c r="J258" s="21">
        <f t="shared" si="58"/>
        <v>1.8616247585810337</v>
      </c>
      <c r="K258" s="21">
        <f t="shared" si="58"/>
        <v>1.8375985628410978</v>
      </c>
      <c r="L258" s="21">
        <f t="shared" si="58"/>
        <v>1.8195381980455241</v>
      </c>
      <c r="M258" s="21">
        <f t="shared" si="58"/>
        <v>1.763048487971238</v>
      </c>
      <c r="N258" s="21">
        <f t="shared" si="58"/>
        <v>1.7516237227850446</v>
      </c>
      <c r="O258" s="21">
        <f t="shared" si="58"/>
        <v>1.7402414223673874</v>
      </c>
      <c r="P258" s="21">
        <f t="shared" si="58"/>
        <v>1.6798349579923333</v>
      </c>
      <c r="Q258" s="21">
        <f t="shared" si="58"/>
        <v>1.702322693649635</v>
      </c>
      <c r="R258" s="21">
        <f t="shared" si="58"/>
        <v>1.6568378372675794</v>
      </c>
      <c r="S258" s="21">
        <f t="shared" si="58"/>
        <v>1.6399082531632092</v>
      </c>
      <c r="T258" s="21">
        <f t="shared" si="58"/>
        <v>1.6461418607443195</v>
      </c>
      <c r="U258" s="21">
        <f t="shared" si="58"/>
        <v>1.6149165567700925</v>
      </c>
      <c r="V258" s="21">
        <f t="shared" si="58"/>
        <v>1.5781438074614629</v>
      </c>
      <c r="W258" s="21">
        <f t="shared" si="58"/>
        <v>1.5255769700302704</v>
      </c>
      <c r="X258" s="21">
        <f t="shared" si="58"/>
        <v>1.4254875947340502</v>
      </c>
      <c r="Y258" s="21">
        <f t="shared" si="58"/>
        <v>1.4347710276109036</v>
      </c>
      <c r="Z258" s="21">
        <f t="shared" si="58"/>
        <v>1.5055442730932278</v>
      </c>
      <c r="AA258" s="21">
        <f t="shared" si="58"/>
        <v>1.3827428761105474</v>
      </c>
      <c r="AB258" s="21">
        <f t="shared" si="58"/>
        <v>1.2687728195933436</v>
      </c>
      <c r="AC258" s="21">
        <f t="shared" si="58"/>
        <v>1.1814926395468375</v>
      </c>
      <c r="AD258" s="21">
        <f t="shared" si="58"/>
        <v>1.0987286345320069</v>
      </c>
      <c r="AE258" s="21">
        <f t="shared" si="58"/>
        <v>1.0181784745918736</v>
      </c>
    </row>
    <row r="259" spans="1:31" x14ac:dyDescent="0.2">
      <c r="A259" s="80" t="s">
        <v>490</v>
      </c>
      <c r="B259" s="4" t="s">
        <v>491</v>
      </c>
      <c r="C259" s="27">
        <v>0.13586785451018435</v>
      </c>
      <c r="D259" s="27">
        <v>0.12992926915374686</v>
      </c>
      <c r="E259" s="27">
        <v>0.14347914574301354</v>
      </c>
      <c r="F259" s="27">
        <v>0.16094090264206673</v>
      </c>
      <c r="G259" s="27">
        <v>0.16111978144674988</v>
      </c>
      <c r="H259" s="27">
        <v>0.17738206891417377</v>
      </c>
      <c r="I259" s="27">
        <v>0.18453124060220769</v>
      </c>
      <c r="J259" s="27">
        <v>0.1818059757268603</v>
      </c>
      <c r="K259" s="27">
        <v>0.17647572181710622</v>
      </c>
      <c r="L259" s="27">
        <v>0.19314236410808749</v>
      </c>
      <c r="M259" s="27">
        <v>0.16625200220202746</v>
      </c>
      <c r="N259" s="27">
        <v>0.1786032891772926</v>
      </c>
      <c r="O259" s="27">
        <v>0.19560007014088179</v>
      </c>
      <c r="P259" s="27">
        <v>0.16743267901001482</v>
      </c>
      <c r="Q259" s="27">
        <v>0.21622419350643446</v>
      </c>
      <c r="R259" s="27">
        <v>0.1843187069102443</v>
      </c>
      <c r="S259" s="27">
        <v>0.1997412959906209</v>
      </c>
      <c r="T259" s="27">
        <v>0.23208998696917563</v>
      </c>
      <c r="U259" s="27">
        <v>0.25868707241978073</v>
      </c>
      <c r="V259" s="27">
        <v>0.27291921610682079</v>
      </c>
      <c r="W259" s="27">
        <v>0.27190139842394373</v>
      </c>
      <c r="X259" s="27">
        <v>0.21827386809146965</v>
      </c>
      <c r="Y259" s="27">
        <v>0.17344736074526143</v>
      </c>
      <c r="Z259" s="27">
        <v>0.18125212182322661</v>
      </c>
      <c r="AA259" s="27">
        <v>0.19973192024283012</v>
      </c>
      <c r="AB259" s="27">
        <v>0.20536697204139534</v>
      </c>
      <c r="AC259" s="27">
        <v>0.21722327398523686</v>
      </c>
      <c r="AD259" s="27">
        <v>0.22907957592907838</v>
      </c>
      <c r="AE259" s="27">
        <v>0.24093587787291995</v>
      </c>
    </row>
    <row r="260" spans="1:31" x14ac:dyDescent="0.2">
      <c r="A260" s="80" t="s">
        <v>492</v>
      </c>
      <c r="B260" s="4" t="s">
        <v>493</v>
      </c>
      <c r="C260" s="21">
        <f t="shared" ref="C260:AE260" si="59">+C261+C262+C263</f>
        <v>3.9055940045283684E-2</v>
      </c>
      <c r="D260" s="21">
        <f t="shared" si="59"/>
        <v>3.998009407126598E-2</v>
      </c>
      <c r="E260" s="21">
        <f t="shared" si="59"/>
        <v>4.1941065081889467E-2</v>
      </c>
      <c r="F260" s="21">
        <f t="shared" si="59"/>
        <v>4.298393817256492E-2</v>
      </c>
      <c r="G260" s="21">
        <f t="shared" si="59"/>
        <v>4.4505452470029544E-2</v>
      </c>
      <c r="H260" s="21">
        <f t="shared" si="59"/>
        <v>4.9062361437635385E-2</v>
      </c>
      <c r="I260" s="21">
        <f t="shared" si="59"/>
        <v>5.1412948426016798E-2</v>
      </c>
      <c r="J260" s="21">
        <f t="shared" si="59"/>
        <v>5.6130051550516195E-2</v>
      </c>
      <c r="K260" s="21">
        <f t="shared" si="59"/>
        <v>5.6025664095085623E-2</v>
      </c>
      <c r="L260" s="21">
        <f t="shared" si="59"/>
        <v>5.6806920328864419E-2</v>
      </c>
      <c r="M260" s="21">
        <f t="shared" si="59"/>
        <v>5.4660095078776949E-2</v>
      </c>
      <c r="N260" s="21">
        <f t="shared" si="59"/>
        <v>7.0957438469607254E-2</v>
      </c>
      <c r="O260" s="21">
        <f t="shared" si="59"/>
        <v>7.0284900868250913E-2</v>
      </c>
      <c r="P260" s="21">
        <f t="shared" si="59"/>
        <v>6.6172250089757398E-2</v>
      </c>
      <c r="Q260" s="21">
        <f t="shared" si="59"/>
        <v>6.4523227458520307E-2</v>
      </c>
      <c r="R260" s="21">
        <f t="shared" si="59"/>
        <v>6.4030089402309837E-2</v>
      </c>
      <c r="S260" s="21">
        <f t="shared" si="59"/>
        <v>6.4486055869593217E-2</v>
      </c>
      <c r="T260" s="21">
        <f t="shared" si="59"/>
        <v>6.2467251324697881E-2</v>
      </c>
      <c r="U260" s="21">
        <f t="shared" si="59"/>
        <v>6.0145563159485403E-2</v>
      </c>
      <c r="V260" s="21">
        <f t="shared" si="59"/>
        <v>5.7787493350992016E-2</v>
      </c>
      <c r="W260" s="21">
        <f t="shared" si="59"/>
        <v>5.6364908613945205E-2</v>
      </c>
      <c r="X260" s="21">
        <f t="shared" si="59"/>
        <v>5.6502346739027348E-2</v>
      </c>
      <c r="Y260" s="21">
        <f t="shared" si="59"/>
        <v>6.1181551486283278E-2</v>
      </c>
      <c r="Z260" s="21">
        <f t="shared" si="59"/>
        <v>5.9954383848579214E-2</v>
      </c>
      <c r="AA260" s="21">
        <f t="shared" si="59"/>
        <v>5.5353955562007194E-2</v>
      </c>
      <c r="AB260" s="21">
        <f t="shared" si="59"/>
        <v>5.5428977202325293E-2</v>
      </c>
      <c r="AC260" s="21">
        <f t="shared" si="59"/>
        <v>5.3106930609117815E-2</v>
      </c>
      <c r="AD260" s="21">
        <f t="shared" si="59"/>
        <v>4.9813580389227972E-2</v>
      </c>
      <c r="AE260" s="21">
        <f t="shared" si="59"/>
        <v>4.801981829339904E-2</v>
      </c>
    </row>
    <row r="261" spans="1:31" x14ac:dyDescent="0.2">
      <c r="A261" s="80" t="s">
        <v>494</v>
      </c>
      <c r="B261" s="4" t="s">
        <v>495</v>
      </c>
      <c r="C261" s="27">
        <v>3.9055940045283684E-2</v>
      </c>
      <c r="D261" s="27">
        <v>3.998009407126598E-2</v>
      </c>
      <c r="E261" s="27">
        <v>4.1941065081889467E-2</v>
      </c>
      <c r="F261" s="27">
        <v>4.298393817256492E-2</v>
      </c>
      <c r="G261" s="27">
        <v>4.4505452470029544E-2</v>
      </c>
      <c r="H261" s="27">
        <v>4.9062361437635385E-2</v>
      </c>
      <c r="I261" s="27">
        <v>5.1412948426016798E-2</v>
      </c>
      <c r="J261" s="27">
        <v>5.6130051550516195E-2</v>
      </c>
      <c r="K261" s="27">
        <v>5.6025664095085623E-2</v>
      </c>
      <c r="L261" s="27">
        <v>5.6806920328864419E-2</v>
      </c>
      <c r="M261" s="27">
        <v>5.4660095078776949E-2</v>
      </c>
      <c r="N261" s="27">
        <v>7.0957438469607254E-2</v>
      </c>
      <c r="O261" s="27">
        <v>7.0284900868250913E-2</v>
      </c>
      <c r="P261" s="27">
        <v>6.6172250089757398E-2</v>
      </c>
      <c r="Q261" s="27">
        <v>6.4523227458520307E-2</v>
      </c>
      <c r="R261" s="27">
        <v>6.4030089402309837E-2</v>
      </c>
      <c r="S261" s="27">
        <v>6.4486055869593217E-2</v>
      </c>
      <c r="T261" s="27">
        <v>6.2467251324697881E-2</v>
      </c>
      <c r="U261" s="27">
        <v>6.0145563159485403E-2</v>
      </c>
      <c r="V261" s="27">
        <v>5.7787493350992016E-2</v>
      </c>
      <c r="W261" s="27">
        <v>5.6364908613945205E-2</v>
      </c>
      <c r="X261" s="27">
        <v>5.6502346739027348E-2</v>
      </c>
      <c r="Y261" s="27">
        <v>6.1181551486283278E-2</v>
      </c>
      <c r="Z261" s="27">
        <v>5.9954383848579214E-2</v>
      </c>
      <c r="AA261" s="27">
        <v>5.5353955562007194E-2</v>
      </c>
      <c r="AB261" s="27">
        <v>5.5428977202325293E-2</v>
      </c>
      <c r="AC261" s="27">
        <v>5.3106930609117815E-2</v>
      </c>
      <c r="AD261" s="27">
        <v>4.9813580389227972E-2</v>
      </c>
      <c r="AE261" s="27">
        <v>4.801981829339904E-2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1.2817430856406067</v>
      </c>
      <c r="D264" s="27">
        <v>1.2838135338665042</v>
      </c>
      <c r="E264" s="27">
        <v>1.3135775501169735</v>
      </c>
      <c r="F264" s="27">
        <v>1.3458978217220363</v>
      </c>
      <c r="G264" s="27">
        <v>1.3851051883675638</v>
      </c>
      <c r="H264" s="27">
        <v>1.3843858636496109</v>
      </c>
      <c r="I264" s="27">
        <v>1.3806421458113611</v>
      </c>
      <c r="J264" s="27">
        <v>1.4834577443356862</v>
      </c>
      <c r="K264" s="27">
        <v>1.4643795510297539</v>
      </c>
      <c r="L264" s="27">
        <v>1.4362034111333313</v>
      </c>
      <c r="M264" s="27">
        <v>1.4135802384282385</v>
      </c>
      <c r="N264" s="27">
        <v>1.3697080588887931</v>
      </c>
      <c r="O264" s="27">
        <v>1.3506484279889541</v>
      </c>
      <c r="P264" s="27">
        <v>1.3274809838511714</v>
      </c>
      <c r="Q264" s="27">
        <v>1.3038776187581551</v>
      </c>
      <c r="R264" s="27">
        <v>1.2889584029469876</v>
      </c>
      <c r="S264" s="27">
        <v>1.2631038448538612</v>
      </c>
      <c r="T264" s="27">
        <v>1.2419496786223891</v>
      </c>
      <c r="U264" s="27">
        <v>1.181032366756519</v>
      </c>
      <c r="V264" s="27">
        <v>1.1202201872466968</v>
      </c>
      <c r="W264" s="27">
        <v>1.0619820344742086</v>
      </c>
      <c r="X264" s="27">
        <v>1.006447036951676</v>
      </c>
      <c r="Y264" s="27">
        <v>1.0550629899555695</v>
      </c>
      <c r="Z264" s="27">
        <v>1.1059524035267576</v>
      </c>
      <c r="AA264" s="27">
        <v>0.96678960956540727</v>
      </c>
      <c r="AB264" s="27">
        <v>0.82939939840424448</v>
      </c>
      <c r="AC264" s="27">
        <v>0.72833000570882667</v>
      </c>
      <c r="AD264" s="27">
        <v>0.63057229217480082</v>
      </c>
      <c r="AE264" s="27">
        <v>0.53249581892006714</v>
      </c>
    </row>
    <row r="265" spans="1:31" x14ac:dyDescent="0.2">
      <c r="A265" s="80" t="s">
        <v>502</v>
      </c>
      <c r="B265" s="4" t="s">
        <v>503</v>
      </c>
      <c r="C265" s="27">
        <v>0.12298312262616447</v>
      </c>
      <c r="D265" s="27">
        <v>0.12947507419950663</v>
      </c>
      <c r="E265" s="27">
        <v>0.132041224830204</v>
      </c>
      <c r="F265" s="27">
        <v>0.12713224498918682</v>
      </c>
      <c r="G265" s="27">
        <v>0.12923630946106479</v>
      </c>
      <c r="H265" s="27">
        <v>0.1279573808371002</v>
      </c>
      <c r="I265" s="27">
        <v>0.12912650795104672</v>
      </c>
      <c r="J265" s="27">
        <v>0.13801955733708365</v>
      </c>
      <c r="K265" s="27">
        <v>0.13452848980490092</v>
      </c>
      <c r="L265" s="27">
        <v>0.132319246533117</v>
      </c>
      <c r="M265" s="27">
        <v>0.12725345812105693</v>
      </c>
      <c r="N265" s="27">
        <v>0.12956068094467835</v>
      </c>
      <c r="O265" s="27">
        <v>0.11921207461762426</v>
      </c>
      <c r="P265" s="27">
        <v>0.11609057236666319</v>
      </c>
      <c r="Q265" s="27">
        <v>0.11769765392652515</v>
      </c>
      <c r="R265" s="27">
        <v>0.11343128857163993</v>
      </c>
      <c r="S265" s="27">
        <v>0.10978185602174632</v>
      </c>
      <c r="T265" s="27">
        <v>0.1058731979048986</v>
      </c>
      <c r="U265" s="27">
        <v>0.1119246159342188</v>
      </c>
      <c r="V265" s="27">
        <v>0.12482296217789925</v>
      </c>
      <c r="W265" s="27">
        <v>0.13134975640346125</v>
      </c>
      <c r="X265" s="27">
        <v>0.14085426143864496</v>
      </c>
      <c r="Y265" s="27">
        <v>0.14448678551467989</v>
      </c>
      <c r="Z265" s="27">
        <v>0.15765713109129126</v>
      </c>
      <c r="AA265" s="27">
        <v>0.16022492782324754</v>
      </c>
      <c r="AB265" s="27">
        <v>0.1767515106134972</v>
      </c>
      <c r="AC265" s="27">
        <v>0.18234444663424479</v>
      </c>
      <c r="AD265" s="27">
        <v>0.1882777170861171</v>
      </c>
      <c r="AE265" s="27">
        <v>0.19562715520746235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3.8497998560357242E-4</v>
      </c>
      <c r="D267" s="27">
        <v>5.7038155804850065E-4</v>
      </c>
      <c r="E267" s="27">
        <v>1.2466168600927465E-3</v>
      </c>
      <c r="F267" s="27">
        <v>9.660729344135473E-4</v>
      </c>
      <c r="G267" s="27">
        <v>5.0872805298907411E-3</v>
      </c>
      <c r="H267" s="27">
        <v>4.0520561168847363E-3</v>
      </c>
      <c r="I267" s="27">
        <v>2.6124767026330801E-3</v>
      </c>
      <c r="J267" s="27">
        <v>2.2114296308872968E-3</v>
      </c>
      <c r="K267" s="27">
        <v>6.1891360942512123E-3</v>
      </c>
      <c r="L267" s="27">
        <v>1.0662559421238059E-3</v>
      </c>
      <c r="M267" s="27">
        <v>1.3026941411381113E-3</v>
      </c>
      <c r="N267" s="27">
        <v>2.7942553046733922E-3</v>
      </c>
      <c r="O267" s="27">
        <v>4.4959487516764178E-3</v>
      </c>
      <c r="P267" s="27">
        <v>2.6584726747264694E-3</v>
      </c>
      <c r="Q267" s="27">
        <v>0</v>
      </c>
      <c r="R267" s="27">
        <v>6.0993494363976788E-3</v>
      </c>
      <c r="S267" s="27">
        <v>2.7952004273876399E-3</v>
      </c>
      <c r="T267" s="27">
        <v>3.7617459231583114E-3</v>
      </c>
      <c r="U267" s="27">
        <v>3.1269385000885904E-3</v>
      </c>
      <c r="V267" s="27">
        <v>2.3939485790537697E-3</v>
      </c>
      <c r="W267" s="27">
        <v>3.9788721147114891E-3</v>
      </c>
      <c r="X267" s="27">
        <v>3.4100815132319709E-3</v>
      </c>
      <c r="Y267" s="27">
        <v>5.9233990910952279E-4</v>
      </c>
      <c r="Z267" s="27">
        <v>7.2823280337310783E-4</v>
      </c>
      <c r="AA267" s="27">
        <v>6.4246291705512704E-4</v>
      </c>
      <c r="AB267" s="27">
        <v>1.825961331881363E-3</v>
      </c>
      <c r="AC267" s="27">
        <v>4.8798260941133669E-4</v>
      </c>
      <c r="AD267" s="27">
        <v>9.8546895278260865E-4</v>
      </c>
      <c r="AE267" s="27">
        <v>1.0998042980251024E-3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60">+C270+C277</f>
        <v>0.40205707320011974</v>
      </c>
      <c r="D269" s="21">
        <f t="shared" si="60"/>
        <v>0.40145733768467984</v>
      </c>
      <c r="E269" s="21">
        <f t="shared" si="60"/>
        <v>0.41280320246848701</v>
      </c>
      <c r="F269" s="21">
        <f t="shared" si="60"/>
        <v>0.42480962627605873</v>
      </c>
      <c r="G269" s="21">
        <f t="shared" si="60"/>
        <v>0.43349192955529481</v>
      </c>
      <c r="H269" s="21">
        <f t="shared" si="60"/>
        <v>0.43933755337921732</v>
      </c>
      <c r="I269" s="21">
        <f t="shared" si="60"/>
        <v>0.43873641126335572</v>
      </c>
      <c r="J269" s="21">
        <f t="shared" si="60"/>
        <v>0.46472996177280351</v>
      </c>
      <c r="K269" s="21">
        <f t="shared" si="60"/>
        <v>0.45742835757019507</v>
      </c>
      <c r="L269" s="21">
        <f t="shared" si="60"/>
        <v>0.45792063834475721</v>
      </c>
      <c r="M269" s="21">
        <f t="shared" si="60"/>
        <v>0.44242294431290574</v>
      </c>
      <c r="N269" s="21">
        <f t="shared" si="60"/>
        <v>0.4443971818123128</v>
      </c>
      <c r="O269" s="21">
        <f t="shared" si="60"/>
        <v>0.44304993015066124</v>
      </c>
      <c r="P269" s="21">
        <f t="shared" si="60"/>
        <v>0.42705957295449704</v>
      </c>
      <c r="Q269" s="21">
        <f t="shared" si="60"/>
        <v>0.43827181473891547</v>
      </c>
      <c r="R269" s="21">
        <f t="shared" si="60"/>
        <v>0.42243130618033298</v>
      </c>
      <c r="S269" s="21">
        <f t="shared" si="60"/>
        <v>0.42216792683347348</v>
      </c>
      <c r="T269" s="21">
        <f t="shared" si="60"/>
        <v>0.42639634692175254</v>
      </c>
      <c r="U269" s="21">
        <f t="shared" si="60"/>
        <v>0.42135808529099361</v>
      </c>
      <c r="V269" s="21">
        <f t="shared" si="60"/>
        <v>0.41386929773277015</v>
      </c>
      <c r="W269" s="21">
        <f t="shared" si="60"/>
        <v>0.40044789405802561</v>
      </c>
      <c r="X269" s="21">
        <f t="shared" si="60"/>
        <v>0.3732659617832309</v>
      </c>
      <c r="Y269" s="21">
        <f t="shared" si="60"/>
        <v>0.37215833601275916</v>
      </c>
      <c r="Z269" s="21">
        <f t="shared" si="60"/>
        <v>0.38765378277142992</v>
      </c>
      <c r="AA269" s="21">
        <f t="shared" si="60"/>
        <v>0.35868597079247722</v>
      </c>
      <c r="AB269" s="21">
        <f t="shared" si="60"/>
        <v>0.33078121942845551</v>
      </c>
      <c r="AC269" s="21">
        <f t="shared" si="60"/>
        <v>0.31098943127881107</v>
      </c>
      <c r="AD269" s="21">
        <f t="shared" si="60"/>
        <v>0.29120591330536361</v>
      </c>
      <c r="AE269" s="21">
        <f t="shared" si="60"/>
        <v>0.2723945855794444</v>
      </c>
    </row>
    <row r="270" spans="1:31" x14ac:dyDescent="0.2">
      <c r="A270" s="80" t="s">
        <v>511</v>
      </c>
      <c r="B270" s="4" t="s">
        <v>512</v>
      </c>
      <c r="C270" s="21">
        <f t="shared" ref="C270:AE270" si="61">+C271+C272+C276</f>
        <v>0.16898817448087972</v>
      </c>
      <c r="D270" s="21">
        <f t="shared" si="61"/>
        <v>0.16833276228305355</v>
      </c>
      <c r="E270" s="21">
        <f t="shared" si="61"/>
        <v>0.17268222028125499</v>
      </c>
      <c r="F270" s="21">
        <f t="shared" si="61"/>
        <v>0.17792792750219141</v>
      </c>
      <c r="G270" s="21">
        <f t="shared" si="61"/>
        <v>0.18177710029769581</v>
      </c>
      <c r="H270" s="21">
        <f t="shared" si="61"/>
        <v>0.18380354955847636</v>
      </c>
      <c r="I270" s="21">
        <f t="shared" si="61"/>
        <v>0.18301990792190162</v>
      </c>
      <c r="J270" s="21">
        <f t="shared" si="61"/>
        <v>0.1944552533581263</v>
      </c>
      <c r="K270" s="21">
        <f t="shared" si="61"/>
        <v>0.19166682498986159</v>
      </c>
      <c r="L270" s="21">
        <f t="shared" si="61"/>
        <v>0.19125547898201239</v>
      </c>
      <c r="M270" s="21">
        <f t="shared" si="61"/>
        <v>0.18592218114170461</v>
      </c>
      <c r="N270" s="21">
        <f t="shared" si="61"/>
        <v>0.18595146893782552</v>
      </c>
      <c r="O270" s="21">
        <f t="shared" si="61"/>
        <v>0.18551157156995546</v>
      </c>
      <c r="P270" s="21">
        <f t="shared" si="61"/>
        <v>0.17981036998581318</v>
      </c>
      <c r="Q270" s="21">
        <f t="shared" si="61"/>
        <v>0.18233629215810515</v>
      </c>
      <c r="R270" s="21">
        <f t="shared" si="61"/>
        <v>0.17701632385321397</v>
      </c>
      <c r="S270" s="21">
        <f t="shared" si="61"/>
        <v>0.17646579963702314</v>
      </c>
      <c r="T270" s="21">
        <f t="shared" si="61"/>
        <v>0.17715590114390167</v>
      </c>
      <c r="U270" s="21">
        <f t="shared" si="61"/>
        <v>0.17273680726915008</v>
      </c>
      <c r="V270" s="21">
        <f t="shared" si="61"/>
        <v>0.16709427437478713</v>
      </c>
      <c r="W270" s="21">
        <f t="shared" si="61"/>
        <v>0.16013945368578592</v>
      </c>
      <c r="X270" s="21">
        <f t="shared" si="61"/>
        <v>0.14918130358392503</v>
      </c>
      <c r="Y270" s="21">
        <f t="shared" si="61"/>
        <v>0.15065159925803237</v>
      </c>
      <c r="Z270" s="21">
        <f t="shared" si="61"/>
        <v>0.15613572990445596</v>
      </c>
      <c r="AA270" s="21">
        <f t="shared" si="61"/>
        <v>0.14125368257099519</v>
      </c>
      <c r="AB270" s="21">
        <f t="shared" si="61"/>
        <v>0.12607258201071295</v>
      </c>
      <c r="AC270" s="21">
        <f t="shared" si="61"/>
        <v>0.11554033623618623</v>
      </c>
      <c r="AD270" s="21">
        <f t="shared" si="61"/>
        <v>0.10497400346532811</v>
      </c>
      <c r="AE270" s="21">
        <f t="shared" si="61"/>
        <v>9.4715630511713583E-2</v>
      </c>
    </row>
    <row r="271" spans="1:31" x14ac:dyDescent="0.2">
      <c r="A271" s="80" t="s">
        <v>513</v>
      </c>
      <c r="B271" s="4" t="s">
        <v>491</v>
      </c>
      <c r="C271" s="27">
        <v>1.3586785451018437E-2</v>
      </c>
      <c r="D271" s="27">
        <v>1.2992926915374686E-2</v>
      </c>
      <c r="E271" s="27">
        <v>1.4347914574301355E-2</v>
      </c>
      <c r="F271" s="27">
        <v>1.6094090264206672E-2</v>
      </c>
      <c r="G271" s="27">
        <v>1.6111978144674986E-2</v>
      </c>
      <c r="H271" s="27">
        <v>1.773820689141738E-2</v>
      </c>
      <c r="I271" s="27">
        <v>1.8453124060220774E-2</v>
      </c>
      <c r="J271" s="27">
        <v>1.818059757268603E-2</v>
      </c>
      <c r="K271" s="27">
        <v>1.7647572181710616E-2</v>
      </c>
      <c r="L271" s="27">
        <v>1.931423641080875E-2</v>
      </c>
      <c r="M271" s="27">
        <v>1.6625200220202748E-2</v>
      </c>
      <c r="N271" s="27">
        <v>1.7860328917729266E-2</v>
      </c>
      <c r="O271" s="27">
        <v>1.9560007014088179E-2</v>
      </c>
      <c r="P271" s="27">
        <v>1.6743267901001488E-2</v>
      </c>
      <c r="Q271" s="27">
        <v>2.1622419350643449E-2</v>
      </c>
      <c r="R271" s="27">
        <v>1.8431870691024428E-2</v>
      </c>
      <c r="S271" s="27">
        <v>1.9974129599062088E-2</v>
      </c>
      <c r="T271" s="27">
        <v>2.3208998696917563E-2</v>
      </c>
      <c r="U271" s="27">
        <v>2.5868707241978074E-2</v>
      </c>
      <c r="V271" s="27">
        <v>2.7291921610682082E-2</v>
      </c>
      <c r="W271" s="27">
        <v>2.7190139842394375E-2</v>
      </c>
      <c r="X271" s="27">
        <v>2.1827386809146969E-2</v>
      </c>
      <c r="Y271" s="27">
        <v>1.7344736074526142E-2</v>
      </c>
      <c r="Z271" s="27">
        <v>1.8125212182322666E-2</v>
      </c>
      <c r="AA271" s="27">
        <v>1.9973192024283014E-2</v>
      </c>
      <c r="AB271" s="27">
        <v>2.0536697204139538E-2</v>
      </c>
      <c r="AC271" s="27">
        <v>2.1722327398523689E-2</v>
      </c>
      <c r="AD271" s="27">
        <v>2.2907957592907837E-2</v>
      </c>
      <c r="AE271" s="27">
        <v>2.4093587787291995E-2</v>
      </c>
    </row>
    <row r="272" spans="1:31" x14ac:dyDescent="0.2">
      <c r="A272" s="80" t="s">
        <v>514</v>
      </c>
      <c r="B272" s="4" t="s">
        <v>493</v>
      </c>
      <c r="C272" s="21">
        <f t="shared" ref="C272:AE272" si="62">+C273+C274+C275</f>
        <v>7.8111880090567373E-3</v>
      </c>
      <c r="D272" s="21">
        <f t="shared" si="62"/>
        <v>7.996018814253195E-3</v>
      </c>
      <c r="E272" s="21">
        <f t="shared" si="62"/>
        <v>8.3882130163778924E-3</v>
      </c>
      <c r="F272" s="21">
        <f t="shared" si="62"/>
        <v>8.5967876345129837E-3</v>
      </c>
      <c r="G272" s="21">
        <f t="shared" si="62"/>
        <v>8.9010904940059095E-3</v>
      </c>
      <c r="H272" s="21">
        <f t="shared" si="62"/>
        <v>9.8124722875270777E-3</v>
      </c>
      <c r="I272" s="21">
        <f t="shared" si="62"/>
        <v>1.0282589685203358E-2</v>
      </c>
      <c r="J272" s="21">
        <f t="shared" si="62"/>
        <v>1.122601031010324E-2</v>
      </c>
      <c r="K272" s="21">
        <f t="shared" si="62"/>
        <v>1.1205132819017126E-2</v>
      </c>
      <c r="L272" s="21">
        <f t="shared" si="62"/>
        <v>1.1361384065772888E-2</v>
      </c>
      <c r="M272" s="21">
        <f t="shared" si="62"/>
        <v>1.0932019015755391E-2</v>
      </c>
      <c r="N272" s="21">
        <f t="shared" si="62"/>
        <v>1.4191487693921452E-2</v>
      </c>
      <c r="O272" s="21">
        <f t="shared" si="62"/>
        <v>1.4056980173650183E-2</v>
      </c>
      <c r="P272" s="21">
        <f t="shared" si="62"/>
        <v>1.3234450017951477E-2</v>
      </c>
      <c r="Q272" s="21">
        <f t="shared" si="62"/>
        <v>1.2904645491704062E-2</v>
      </c>
      <c r="R272" s="21">
        <f t="shared" si="62"/>
        <v>1.2806017880461968E-2</v>
      </c>
      <c r="S272" s="21">
        <f t="shared" si="62"/>
        <v>1.2897211173918644E-2</v>
      </c>
      <c r="T272" s="21">
        <f t="shared" si="62"/>
        <v>1.2493450264939575E-2</v>
      </c>
      <c r="U272" s="21">
        <f t="shared" si="62"/>
        <v>1.2029112631897081E-2</v>
      </c>
      <c r="V272" s="21">
        <f t="shared" si="62"/>
        <v>1.1557498670198401E-2</v>
      </c>
      <c r="W272" s="21">
        <f t="shared" si="62"/>
        <v>1.127298172278904E-2</v>
      </c>
      <c r="X272" s="21">
        <f t="shared" si="62"/>
        <v>1.1300469347805472E-2</v>
      </c>
      <c r="Y272" s="21">
        <f t="shared" si="62"/>
        <v>1.2236310297256657E-2</v>
      </c>
      <c r="Z272" s="21">
        <f t="shared" si="62"/>
        <v>1.1990876769715844E-2</v>
      </c>
      <c r="AA272" s="21">
        <f t="shared" si="62"/>
        <v>1.1070791112401437E-2</v>
      </c>
      <c r="AB272" s="21">
        <f t="shared" si="62"/>
        <v>1.1085795440465061E-2</v>
      </c>
      <c r="AC272" s="21">
        <f t="shared" si="62"/>
        <v>1.0621386121823563E-2</v>
      </c>
      <c r="AD272" s="21">
        <f t="shared" si="62"/>
        <v>9.9627160778455945E-3</v>
      </c>
      <c r="AE272" s="21">
        <f t="shared" si="62"/>
        <v>9.6039636586798104E-3</v>
      </c>
    </row>
    <row r="273" spans="1:31" x14ac:dyDescent="0.2">
      <c r="A273" s="80" t="s">
        <v>515</v>
      </c>
      <c r="B273" s="4" t="s">
        <v>495</v>
      </c>
      <c r="C273" s="27">
        <v>7.8111880090567373E-3</v>
      </c>
      <c r="D273" s="27">
        <v>7.996018814253195E-3</v>
      </c>
      <c r="E273" s="27">
        <v>8.3882130163778924E-3</v>
      </c>
      <c r="F273" s="27">
        <v>8.5967876345129837E-3</v>
      </c>
      <c r="G273" s="27">
        <v>8.9010904940059095E-3</v>
      </c>
      <c r="H273" s="27">
        <v>9.8124722875270777E-3</v>
      </c>
      <c r="I273" s="27">
        <v>1.0282589685203358E-2</v>
      </c>
      <c r="J273" s="27">
        <v>1.122601031010324E-2</v>
      </c>
      <c r="K273" s="27">
        <v>1.1205132819017126E-2</v>
      </c>
      <c r="L273" s="27">
        <v>1.1361384065772888E-2</v>
      </c>
      <c r="M273" s="27">
        <v>1.0932019015755391E-2</v>
      </c>
      <c r="N273" s="27">
        <v>1.4191487693921452E-2</v>
      </c>
      <c r="O273" s="27">
        <v>1.4056980173650183E-2</v>
      </c>
      <c r="P273" s="27">
        <v>1.3234450017951477E-2</v>
      </c>
      <c r="Q273" s="27">
        <v>1.2904645491704062E-2</v>
      </c>
      <c r="R273" s="27">
        <v>1.2806017880461968E-2</v>
      </c>
      <c r="S273" s="27">
        <v>1.2897211173918644E-2</v>
      </c>
      <c r="T273" s="27">
        <v>1.2493450264939575E-2</v>
      </c>
      <c r="U273" s="27">
        <v>1.2029112631897081E-2</v>
      </c>
      <c r="V273" s="27">
        <v>1.1557498670198401E-2</v>
      </c>
      <c r="W273" s="27">
        <v>1.127298172278904E-2</v>
      </c>
      <c r="X273" s="27">
        <v>1.1300469347805472E-2</v>
      </c>
      <c r="Y273" s="27">
        <v>1.2236310297256657E-2</v>
      </c>
      <c r="Z273" s="27">
        <v>1.1990876769715844E-2</v>
      </c>
      <c r="AA273" s="27">
        <v>1.1070791112401437E-2</v>
      </c>
      <c r="AB273" s="27">
        <v>1.1085795440465061E-2</v>
      </c>
      <c r="AC273" s="27">
        <v>1.0621386121823563E-2</v>
      </c>
      <c r="AD273" s="27">
        <v>9.9627160778455945E-3</v>
      </c>
      <c r="AE273" s="27">
        <v>9.6039636586798104E-3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0.14759020102080453</v>
      </c>
      <c r="D276" s="27">
        <v>0.14734381655342565</v>
      </c>
      <c r="E276" s="27">
        <v>0.14994609269057574</v>
      </c>
      <c r="F276" s="27">
        <v>0.15323704960347176</v>
      </c>
      <c r="G276" s="27">
        <v>0.15676403165901492</v>
      </c>
      <c r="H276" s="27">
        <v>0.15625287037953189</v>
      </c>
      <c r="I276" s="27">
        <v>0.15428419417647748</v>
      </c>
      <c r="J276" s="27">
        <v>0.16504864547533704</v>
      </c>
      <c r="K276" s="27">
        <v>0.16281411998913384</v>
      </c>
      <c r="L276" s="27">
        <v>0.16057985850543077</v>
      </c>
      <c r="M276" s="27">
        <v>0.15836496190574648</v>
      </c>
      <c r="N276" s="27">
        <v>0.15389965232617481</v>
      </c>
      <c r="O276" s="27">
        <v>0.15189458438221709</v>
      </c>
      <c r="P276" s="27">
        <v>0.14983265206686022</v>
      </c>
      <c r="Q276" s="27">
        <v>0.14780922731575766</v>
      </c>
      <c r="R276" s="27">
        <v>0.14577843528172757</v>
      </c>
      <c r="S276" s="27">
        <v>0.1435944588640424</v>
      </c>
      <c r="T276" s="27">
        <v>0.14145345218204453</v>
      </c>
      <c r="U276" s="27">
        <v>0.13483898739527492</v>
      </c>
      <c r="V276" s="27">
        <v>0.12824485409390665</v>
      </c>
      <c r="W276" s="27">
        <v>0.1216763321206025</v>
      </c>
      <c r="X276" s="27">
        <v>0.1160534474269726</v>
      </c>
      <c r="Y276" s="27">
        <v>0.12107055288624957</v>
      </c>
      <c r="Z276" s="27">
        <v>0.12601964095241744</v>
      </c>
      <c r="AA276" s="27">
        <v>0.11020969943431073</v>
      </c>
      <c r="AB276" s="27">
        <v>9.4450089366108339E-2</v>
      </c>
      <c r="AC276" s="27">
        <v>8.3196622715838969E-2</v>
      </c>
      <c r="AD276" s="27">
        <v>7.2103329794574678E-2</v>
      </c>
      <c r="AE276" s="27">
        <v>6.1018079065741769E-2</v>
      </c>
    </row>
    <row r="277" spans="1:31" x14ac:dyDescent="0.2">
      <c r="A277" s="80" t="s">
        <v>520</v>
      </c>
      <c r="B277" s="4" t="s">
        <v>521</v>
      </c>
      <c r="C277" s="21">
        <f t="shared" ref="C277:AE277" si="63">+C278+C279+C283+C284+C285</f>
        <v>0.23306889871924</v>
      </c>
      <c r="D277" s="21">
        <f t="shared" si="63"/>
        <v>0.23312457540162632</v>
      </c>
      <c r="E277" s="21">
        <f t="shared" si="63"/>
        <v>0.24012098218723205</v>
      </c>
      <c r="F277" s="21">
        <f t="shared" si="63"/>
        <v>0.24688169877386731</v>
      </c>
      <c r="G277" s="21">
        <f t="shared" si="63"/>
        <v>0.25171482925759897</v>
      </c>
      <c r="H277" s="21">
        <f t="shared" si="63"/>
        <v>0.25553400382074093</v>
      </c>
      <c r="I277" s="21">
        <f t="shared" si="63"/>
        <v>0.25571650334145407</v>
      </c>
      <c r="J277" s="21">
        <f t="shared" si="63"/>
        <v>0.27027470841467721</v>
      </c>
      <c r="K277" s="21">
        <f t="shared" si="63"/>
        <v>0.26576153258033347</v>
      </c>
      <c r="L277" s="21">
        <f t="shared" si="63"/>
        <v>0.26666515936274482</v>
      </c>
      <c r="M277" s="21">
        <f t="shared" si="63"/>
        <v>0.25650076317120113</v>
      </c>
      <c r="N277" s="21">
        <f t="shared" si="63"/>
        <v>0.25844571287448725</v>
      </c>
      <c r="O277" s="21">
        <f t="shared" si="63"/>
        <v>0.25753835858070578</v>
      </c>
      <c r="P277" s="21">
        <f t="shared" si="63"/>
        <v>0.24724920296868388</v>
      </c>
      <c r="Q277" s="21">
        <f t="shared" si="63"/>
        <v>0.25593552258081032</v>
      </c>
      <c r="R277" s="21">
        <f t="shared" si="63"/>
        <v>0.24541498232711903</v>
      </c>
      <c r="S277" s="21">
        <f t="shared" si="63"/>
        <v>0.24570212719645035</v>
      </c>
      <c r="T277" s="21">
        <f t="shared" si="63"/>
        <v>0.24924044577785084</v>
      </c>
      <c r="U277" s="21">
        <f t="shared" si="63"/>
        <v>0.24862127802184356</v>
      </c>
      <c r="V277" s="21">
        <f t="shared" si="63"/>
        <v>0.24677502335798301</v>
      </c>
      <c r="W277" s="21">
        <f t="shared" si="63"/>
        <v>0.24030844037223967</v>
      </c>
      <c r="X277" s="21">
        <f t="shared" si="63"/>
        <v>0.22408465819930587</v>
      </c>
      <c r="Y277" s="21">
        <f t="shared" si="63"/>
        <v>0.22150673675472679</v>
      </c>
      <c r="Z277" s="21">
        <f t="shared" si="63"/>
        <v>0.23151805286697399</v>
      </c>
      <c r="AA277" s="21">
        <f t="shared" si="63"/>
        <v>0.217432288221482</v>
      </c>
      <c r="AB277" s="21">
        <f t="shared" si="63"/>
        <v>0.20470863741774256</v>
      </c>
      <c r="AC277" s="21">
        <f t="shared" si="63"/>
        <v>0.19544909504262484</v>
      </c>
      <c r="AD277" s="21">
        <f t="shared" si="63"/>
        <v>0.18623190984003551</v>
      </c>
      <c r="AE277" s="21">
        <f t="shared" si="63"/>
        <v>0.17767895506773085</v>
      </c>
    </row>
    <row r="278" spans="1:31" x14ac:dyDescent="0.2">
      <c r="A278" s="80" t="s">
        <v>522</v>
      </c>
      <c r="B278" s="4" t="s">
        <v>491</v>
      </c>
      <c r="C278" s="27">
        <v>3.0570267264791482E-2</v>
      </c>
      <c r="D278" s="27">
        <v>2.9234085559593045E-2</v>
      </c>
      <c r="E278" s="27">
        <v>3.2282807792178049E-2</v>
      </c>
      <c r="F278" s="27">
        <v>3.6211703094465017E-2</v>
      </c>
      <c r="G278" s="27">
        <v>3.6251950825518707E-2</v>
      </c>
      <c r="H278" s="27">
        <v>3.9910965505689101E-2</v>
      </c>
      <c r="I278" s="27">
        <v>4.1519529135496724E-2</v>
      </c>
      <c r="J278" s="27">
        <v>4.0906344538543561E-2</v>
      </c>
      <c r="K278" s="27">
        <v>3.9707037408848893E-2</v>
      </c>
      <c r="L278" s="27">
        <v>4.3457031924319683E-2</v>
      </c>
      <c r="M278" s="27">
        <v>3.740670049545617E-2</v>
      </c>
      <c r="N278" s="27">
        <v>4.018574006489084E-2</v>
      </c>
      <c r="O278" s="27">
        <v>4.40100157816984E-2</v>
      </c>
      <c r="P278" s="27">
        <v>3.7672352777253337E-2</v>
      </c>
      <c r="Q278" s="27">
        <v>4.8650443538947749E-2</v>
      </c>
      <c r="R278" s="27">
        <v>4.1471709054804969E-2</v>
      </c>
      <c r="S278" s="27">
        <v>4.4941791597889691E-2</v>
      </c>
      <c r="T278" s="27">
        <v>5.222024706806451E-2</v>
      </c>
      <c r="U278" s="27">
        <v>5.8204591294450651E-2</v>
      </c>
      <c r="V278" s="27">
        <v>6.1406823624034663E-2</v>
      </c>
      <c r="W278" s="27">
        <v>6.1177814645387331E-2</v>
      </c>
      <c r="X278" s="27">
        <v>4.9111620320580675E-2</v>
      </c>
      <c r="Y278" s="27">
        <v>3.9025656167683817E-2</v>
      </c>
      <c r="Z278" s="27">
        <v>4.0781727410225982E-2</v>
      </c>
      <c r="AA278" s="27">
        <v>4.4939682054636783E-2</v>
      </c>
      <c r="AB278" s="27">
        <v>4.6207568709313945E-2</v>
      </c>
      <c r="AC278" s="27">
        <v>4.8875236646678283E-2</v>
      </c>
      <c r="AD278" s="27">
        <v>5.1542904584042634E-2</v>
      </c>
      <c r="AE278" s="27">
        <v>5.4210572521406986E-2</v>
      </c>
    </row>
    <row r="279" spans="1:31" x14ac:dyDescent="0.2">
      <c r="A279" s="80" t="s">
        <v>523</v>
      </c>
      <c r="B279" s="4" t="s">
        <v>493</v>
      </c>
      <c r="C279" s="21">
        <f t="shared" ref="C279:AE279" si="64">+C280+C281+C282</f>
        <v>8.7875865101888287E-3</v>
      </c>
      <c r="D279" s="21">
        <f t="shared" si="64"/>
        <v>8.995521166034845E-3</v>
      </c>
      <c r="E279" s="21">
        <f t="shared" si="64"/>
        <v>9.436739643425127E-3</v>
      </c>
      <c r="F279" s="21">
        <f t="shared" si="64"/>
        <v>9.6713860888271042E-3</v>
      </c>
      <c r="G279" s="21">
        <f t="shared" si="64"/>
        <v>1.0013726805756648E-2</v>
      </c>
      <c r="H279" s="21">
        <f t="shared" si="64"/>
        <v>1.1039031323467962E-2</v>
      </c>
      <c r="I279" s="21">
        <f t="shared" si="64"/>
        <v>1.1567913395853779E-2</v>
      </c>
      <c r="J279" s="21">
        <f t="shared" si="64"/>
        <v>1.2629261598866142E-2</v>
      </c>
      <c r="K279" s="21">
        <f t="shared" si="64"/>
        <v>1.2605774421394263E-2</v>
      </c>
      <c r="L279" s="21">
        <f t="shared" si="64"/>
        <v>1.2781557073994494E-2</v>
      </c>
      <c r="M279" s="21">
        <f t="shared" si="64"/>
        <v>1.2298521392724812E-2</v>
      </c>
      <c r="N279" s="21">
        <f t="shared" si="64"/>
        <v>1.5965423655661629E-2</v>
      </c>
      <c r="O279" s="21">
        <f t="shared" si="64"/>
        <v>1.5814102695356453E-2</v>
      </c>
      <c r="P279" s="21">
        <f t="shared" si="64"/>
        <v>1.4888756270195411E-2</v>
      </c>
      <c r="Q279" s="21">
        <f t="shared" si="64"/>
        <v>1.4517726178167068E-2</v>
      </c>
      <c r="R279" s="21">
        <f t="shared" si="64"/>
        <v>1.4406770115519713E-2</v>
      </c>
      <c r="S279" s="21">
        <f t="shared" si="64"/>
        <v>1.4509362570658471E-2</v>
      </c>
      <c r="T279" s="21">
        <f t="shared" si="64"/>
        <v>1.4055131548057018E-2</v>
      </c>
      <c r="U279" s="21">
        <f t="shared" si="64"/>
        <v>1.3532751710884215E-2</v>
      </c>
      <c r="V279" s="21">
        <f t="shared" si="64"/>
        <v>1.3002186003973203E-2</v>
      </c>
      <c r="W279" s="21">
        <f t="shared" si="64"/>
        <v>1.2682104438137666E-2</v>
      </c>
      <c r="X279" s="21">
        <f t="shared" si="64"/>
        <v>1.2713028016281153E-2</v>
      </c>
      <c r="Y279" s="21">
        <f t="shared" si="64"/>
        <v>1.3765849084413738E-2</v>
      </c>
      <c r="Z279" s="21">
        <f t="shared" si="64"/>
        <v>1.3489736365930321E-2</v>
      </c>
      <c r="AA279" s="21">
        <f t="shared" si="64"/>
        <v>1.2454640001451614E-2</v>
      </c>
      <c r="AB279" s="21">
        <f t="shared" si="64"/>
        <v>1.2471519870523192E-2</v>
      </c>
      <c r="AC279" s="21">
        <f t="shared" si="64"/>
        <v>1.1949059387051507E-2</v>
      </c>
      <c r="AD279" s="21">
        <f t="shared" si="64"/>
        <v>1.1208055587576293E-2</v>
      </c>
      <c r="AE279" s="21">
        <f t="shared" si="64"/>
        <v>1.0804459116014783E-2</v>
      </c>
    </row>
    <row r="280" spans="1:31" x14ac:dyDescent="0.2">
      <c r="A280" s="80" t="s">
        <v>524</v>
      </c>
      <c r="B280" s="4" t="s">
        <v>495</v>
      </c>
      <c r="C280" s="27">
        <v>8.7875865101888287E-3</v>
      </c>
      <c r="D280" s="27">
        <v>8.995521166034845E-3</v>
      </c>
      <c r="E280" s="27">
        <v>9.436739643425127E-3</v>
      </c>
      <c r="F280" s="27">
        <v>9.6713860888271042E-3</v>
      </c>
      <c r="G280" s="27">
        <v>1.0013726805756648E-2</v>
      </c>
      <c r="H280" s="27">
        <v>1.1039031323467962E-2</v>
      </c>
      <c r="I280" s="27">
        <v>1.1567913395853779E-2</v>
      </c>
      <c r="J280" s="27">
        <v>1.2629261598866142E-2</v>
      </c>
      <c r="K280" s="27">
        <v>1.2605774421394263E-2</v>
      </c>
      <c r="L280" s="27">
        <v>1.2781557073994494E-2</v>
      </c>
      <c r="M280" s="27">
        <v>1.2298521392724812E-2</v>
      </c>
      <c r="N280" s="27">
        <v>1.5965423655661629E-2</v>
      </c>
      <c r="O280" s="27">
        <v>1.5814102695356453E-2</v>
      </c>
      <c r="P280" s="27">
        <v>1.4888756270195411E-2</v>
      </c>
      <c r="Q280" s="27">
        <v>1.4517726178167068E-2</v>
      </c>
      <c r="R280" s="27">
        <v>1.4406770115519713E-2</v>
      </c>
      <c r="S280" s="27">
        <v>1.4509362570658471E-2</v>
      </c>
      <c r="T280" s="27">
        <v>1.4055131548057018E-2</v>
      </c>
      <c r="U280" s="27">
        <v>1.3532751710884215E-2</v>
      </c>
      <c r="V280" s="27">
        <v>1.3002186003973203E-2</v>
      </c>
      <c r="W280" s="27">
        <v>1.2682104438137666E-2</v>
      </c>
      <c r="X280" s="27">
        <v>1.2713028016281153E-2</v>
      </c>
      <c r="Y280" s="27">
        <v>1.3765849084413738E-2</v>
      </c>
      <c r="Z280" s="27">
        <v>1.3489736365930321E-2</v>
      </c>
      <c r="AA280" s="27">
        <v>1.2454640001451614E-2</v>
      </c>
      <c r="AB280" s="27">
        <v>1.2471519870523192E-2</v>
      </c>
      <c r="AC280" s="27">
        <v>1.1949059387051507E-2</v>
      </c>
      <c r="AD280" s="27">
        <v>1.1208055587576293E-2</v>
      </c>
      <c r="AE280" s="27">
        <v>1.0804459116014783E-2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0.16603897614840504</v>
      </c>
      <c r="D283" s="27">
        <v>0.16576179362260385</v>
      </c>
      <c r="E283" s="27">
        <v>0.16868935427689774</v>
      </c>
      <c r="F283" s="27">
        <v>0.17239168080390574</v>
      </c>
      <c r="G283" s="27">
        <v>0.17635953561639175</v>
      </c>
      <c r="H283" s="27">
        <v>0.17578447917697335</v>
      </c>
      <c r="I283" s="27">
        <v>0.17356971844853716</v>
      </c>
      <c r="J283" s="27">
        <v>0.18567972615975414</v>
      </c>
      <c r="K283" s="27">
        <v>0.18316588498777556</v>
      </c>
      <c r="L283" s="27">
        <v>0.18065234081860956</v>
      </c>
      <c r="M283" s="27">
        <v>0.1781605821439648</v>
      </c>
      <c r="N283" s="27">
        <v>0.17313710886694667</v>
      </c>
      <c r="O283" s="27">
        <v>0.17088140742999416</v>
      </c>
      <c r="P283" s="27">
        <v>0.16856173357521775</v>
      </c>
      <c r="Q283" s="27">
        <v>0.16628538073022733</v>
      </c>
      <c r="R283" s="27">
        <v>0.16400073969194348</v>
      </c>
      <c r="S283" s="27">
        <v>0.16154376622204764</v>
      </c>
      <c r="T283" s="27">
        <v>0.15913513370480006</v>
      </c>
      <c r="U283" s="27">
        <v>0.15169386081968425</v>
      </c>
      <c r="V283" s="27">
        <v>0.14427546085564497</v>
      </c>
      <c r="W283" s="27">
        <v>0.13688587363567781</v>
      </c>
      <c r="X283" s="27">
        <v>0.13056012835534417</v>
      </c>
      <c r="Y283" s="27">
        <v>0.13620437199703075</v>
      </c>
      <c r="Z283" s="27">
        <v>0.14177209607146959</v>
      </c>
      <c r="AA283" s="27">
        <v>0.12398591186359954</v>
      </c>
      <c r="AB283" s="27">
        <v>0.10625635053687185</v>
      </c>
      <c r="AC283" s="27">
        <v>9.3596200555318823E-2</v>
      </c>
      <c r="AD283" s="27">
        <v>8.1116246018896498E-2</v>
      </c>
      <c r="AE283" s="27">
        <v>6.8645338948959467E-2</v>
      </c>
    </row>
    <row r="284" spans="1:31" x14ac:dyDescent="0.2">
      <c r="A284" s="80" t="s">
        <v>528</v>
      </c>
      <c r="B284" s="4" t="s">
        <v>503</v>
      </c>
      <c r="C284" s="27">
        <v>2.7671202590887001E-2</v>
      </c>
      <c r="D284" s="27">
        <v>2.9131891694888987E-2</v>
      </c>
      <c r="E284" s="27">
        <v>2.9709275586795897E-2</v>
      </c>
      <c r="F284" s="27">
        <v>2.8604755122567029E-2</v>
      </c>
      <c r="G284" s="27">
        <v>2.9078169628739575E-2</v>
      </c>
      <c r="H284" s="27">
        <v>2.8790410688347545E-2</v>
      </c>
      <c r="I284" s="27">
        <v>2.9053464288985503E-2</v>
      </c>
      <c r="J284" s="27">
        <v>3.1054400400843816E-2</v>
      </c>
      <c r="K284" s="27">
        <v>3.0268910206102707E-2</v>
      </c>
      <c r="L284" s="27">
        <v>2.9771830469951317E-2</v>
      </c>
      <c r="M284" s="27">
        <v>2.8632028077237807E-2</v>
      </c>
      <c r="N284" s="27">
        <v>2.9151153212552624E-2</v>
      </c>
      <c r="O284" s="27">
        <v>2.6822716788965455E-2</v>
      </c>
      <c r="P284" s="27">
        <v>2.6120378782499218E-2</v>
      </c>
      <c r="Q284" s="27">
        <v>2.6481972133468153E-2</v>
      </c>
      <c r="R284" s="27">
        <v>2.5522039928618987E-2</v>
      </c>
      <c r="S284" s="27">
        <v>2.4700917604892927E-2</v>
      </c>
      <c r="T284" s="27">
        <v>2.3821469528602181E-2</v>
      </c>
      <c r="U284" s="27">
        <v>2.518303858519922E-2</v>
      </c>
      <c r="V284" s="27">
        <v>2.8085166490027326E-2</v>
      </c>
      <c r="W284" s="27">
        <v>2.9553695190778776E-2</v>
      </c>
      <c r="X284" s="27">
        <v>3.1692208823695112E-2</v>
      </c>
      <c r="Y284" s="27">
        <v>3.2509526740802971E-2</v>
      </c>
      <c r="Z284" s="27">
        <v>3.547285449554053E-2</v>
      </c>
      <c r="AA284" s="27">
        <v>3.6050608760230696E-2</v>
      </c>
      <c r="AB284" s="27">
        <v>3.976908988803686E-2</v>
      </c>
      <c r="AC284" s="27">
        <v>4.1027500492705073E-2</v>
      </c>
      <c r="AD284" s="27">
        <v>4.2362486344376338E-2</v>
      </c>
      <c r="AE284" s="27">
        <v>4.4016109921679029E-2</v>
      </c>
    </row>
    <row r="285" spans="1:31" x14ac:dyDescent="0.2">
      <c r="A285" s="80" t="s">
        <v>529</v>
      </c>
      <c r="B285" s="4" t="s">
        <v>505</v>
      </c>
      <c r="C285" s="27">
        <v>8.6620496760803792E-7</v>
      </c>
      <c r="D285" s="27">
        <v>1.2833585056091264E-6</v>
      </c>
      <c r="E285" s="27">
        <v>2.8048879352086793E-6</v>
      </c>
      <c r="F285" s="27">
        <v>2.1736641024304808E-6</v>
      </c>
      <c r="G285" s="27">
        <v>1.1446381192254169E-5</v>
      </c>
      <c r="H285" s="27">
        <v>9.117126262990656E-6</v>
      </c>
      <c r="I285" s="27">
        <v>5.8780725809244295E-6</v>
      </c>
      <c r="J285" s="27">
        <v>4.9757166694964179E-6</v>
      </c>
      <c r="K285" s="27">
        <v>1.3925556212065224E-5</v>
      </c>
      <c r="L285" s="27">
        <v>2.3990758697785631E-6</v>
      </c>
      <c r="M285" s="27">
        <v>2.9310618175607503E-6</v>
      </c>
      <c r="N285" s="27">
        <v>6.2870744355151307E-6</v>
      </c>
      <c r="O285" s="27">
        <v>1.0115884691271939E-5</v>
      </c>
      <c r="P285" s="27">
        <v>5.9815635181345559E-6</v>
      </c>
      <c r="Q285" s="27">
        <v>0</v>
      </c>
      <c r="R285" s="27">
        <v>1.3723536231894775E-5</v>
      </c>
      <c r="S285" s="27">
        <v>6.2892009616221883E-6</v>
      </c>
      <c r="T285" s="27">
        <v>8.4639283271061996E-6</v>
      </c>
      <c r="U285" s="27">
        <v>7.035611625199329E-6</v>
      </c>
      <c r="V285" s="27">
        <v>5.3863843028709818E-6</v>
      </c>
      <c r="W285" s="27">
        <v>8.9524622581008498E-6</v>
      </c>
      <c r="X285" s="27">
        <v>7.6726834047719348E-6</v>
      </c>
      <c r="Y285" s="27">
        <v>1.332764795496426E-6</v>
      </c>
      <c r="Z285" s="27">
        <v>1.6385238075894925E-6</v>
      </c>
      <c r="AA285" s="27">
        <v>1.4455415633740358E-6</v>
      </c>
      <c r="AB285" s="27">
        <v>4.108412996733066E-6</v>
      </c>
      <c r="AC285" s="27">
        <v>1.0979608711755073E-6</v>
      </c>
      <c r="AD285" s="27">
        <v>2.217305143760869E-6</v>
      </c>
      <c r="AE285" s="27">
        <v>2.4745596705564808E-6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5">+C288+C289+C290</f>
        <v>2.6306631730027745E-3</v>
      </c>
      <c r="D287" s="21">
        <f t="shared" si="65"/>
        <v>1.7916291146575346E-3</v>
      </c>
      <c r="E287" s="21">
        <f t="shared" si="65"/>
        <v>1.9313014522120465E-3</v>
      </c>
      <c r="F287" s="21">
        <f t="shared" si="65"/>
        <v>1.5356221524539355E-3</v>
      </c>
      <c r="G287" s="21">
        <f t="shared" si="65"/>
        <v>1.4162284851278301E-3</v>
      </c>
      <c r="H287" s="21">
        <f t="shared" si="65"/>
        <v>1.3554138746753504E-3</v>
      </c>
      <c r="I287" s="21">
        <f t="shared" si="65"/>
        <v>1.1127914486457116E-3</v>
      </c>
      <c r="J287" s="21">
        <f t="shared" si="65"/>
        <v>1.6953090116228319E-3</v>
      </c>
      <c r="K287" s="21">
        <f t="shared" si="65"/>
        <v>1.3613954285918949E-3</v>
      </c>
      <c r="L287" s="21">
        <f t="shared" si="65"/>
        <v>1.23886340593682E-3</v>
      </c>
      <c r="M287" s="21">
        <f t="shared" si="65"/>
        <v>1.2048231645840971E-3</v>
      </c>
      <c r="N287" s="21">
        <f t="shared" si="65"/>
        <v>1.4543478703999489E-3</v>
      </c>
      <c r="O287" s="21">
        <f t="shared" si="65"/>
        <v>1.4703179616771269E-3</v>
      </c>
      <c r="P287" s="21">
        <f t="shared" si="65"/>
        <v>1.4276231337320968E-3</v>
      </c>
      <c r="Q287" s="21">
        <f t="shared" si="65"/>
        <v>1.4294444271360576E-3</v>
      </c>
      <c r="R287" s="21">
        <f t="shared" si="65"/>
        <v>1.4829355327088843E-3</v>
      </c>
      <c r="S287" s="21">
        <f t="shared" si="65"/>
        <v>1.2668524613541254E-3</v>
      </c>
      <c r="T287" s="21">
        <f t="shared" si="65"/>
        <v>9.1273093144677556E-4</v>
      </c>
      <c r="U287" s="21">
        <f t="shared" si="65"/>
        <v>1.1799096109426958E-3</v>
      </c>
      <c r="V287" s="21">
        <f t="shared" si="65"/>
        <v>1.1355261664850427E-3</v>
      </c>
      <c r="W287" s="21">
        <f t="shared" si="65"/>
        <v>1.3922909883244327E-3</v>
      </c>
      <c r="X287" s="21">
        <f t="shared" si="65"/>
        <v>1.5137612134043417E-3</v>
      </c>
      <c r="Y287" s="21">
        <f t="shared" si="65"/>
        <v>1.0494619810182671E-3</v>
      </c>
      <c r="Z287" s="21">
        <f t="shared" si="65"/>
        <v>1.117882739394436E-3</v>
      </c>
      <c r="AA287" s="21">
        <f t="shared" si="65"/>
        <v>9.318941515161597E-4</v>
      </c>
      <c r="AB287" s="21">
        <f t="shared" si="65"/>
        <v>1.0688419047059879E-3</v>
      </c>
      <c r="AC287" s="21">
        <f t="shared" si="65"/>
        <v>5.669009636553201E-4</v>
      </c>
      <c r="AD287" s="21">
        <f t="shared" si="65"/>
        <v>3.9803679991808858E-5</v>
      </c>
      <c r="AE287" s="21">
        <f t="shared" si="65"/>
        <v>3.2633338500000007E-5</v>
      </c>
    </row>
    <row r="288" spans="1:31" x14ac:dyDescent="0.2">
      <c r="A288" s="80" t="s">
        <v>534</v>
      </c>
      <c r="B288" s="4" t="s">
        <v>798</v>
      </c>
      <c r="C288" s="27">
        <v>2.5569274186027745E-3</v>
      </c>
      <c r="D288" s="27">
        <v>1.7223265159075345E-3</v>
      </c>
      <c r="E288" s="27">
        <v>1.8662614769320465E-3</v>
      </c>
      <c r="F288" s="27">
        <v>1.4746742684639354E-3</v>
      </c>
      <c r="G288" s="27">
        <v>1.3592021602478301E-3</v>
      </c>
      <c r="H288" s="27">
        <v>1.3021385767253504E-3</v>
      </c>
      <c r="I288" s="27">
        <v>1.0630966454457116E-3</v>
      </c>
      <c r="J288" s="27">
        <v>1.6476353158328318E-3</v>
      </c>
      <c r="K288" s="27">
        <v>1.3135725821918948E-3</v>
      </c>
      <c r="L288" s="27">
        <v>1.1908963897068199E-3</v>
      </c>
      <c r="M288" s="27">
        <v>1.1567583729840971E-3</v>
      </c>
      <c r="N288" s="27">
        <v>1.4071786746199489E-3</v>
      </c>
      <c r="O288" s="27">
        <v>1.4245707724971268E-3</v>
      </c>
      <c r="P288" s="27">
        <v>1.3836844392470969E-3</v>
      </c>
      <c r="Q288" s="27">
        <v>1.3880362289760576E-3</v>
      </c>
      <c r="R288" s="27">
        <v>1.4445752143838844E-3</v>
      </c>
      <c r="S288" s="27">
        <v>1.2320574063741255E-3</v>
      </c>
      <c r="T288" s="27">
        <v>8.7927066481677555E-4</v>
      </c>
      <c r="U288" s="27">
        <v>1.1494240268626957E-3</v>
      </c>
      <c r="V288" s="27">
        <v>1.1097513192050428E-3</v>
      </c>
      <c r="W288" s="27">
        <v>1.3729107309244327E-3</v>
      </c>
      <c r="X288" s="27">
        <v>1.4930867512043416E-3</v>
      </c>
      <c r="Y288" s="27">
        <v>1.0274835017682672E-3</v>
      </c>
      <c r="Z288" s="27">
        <v>1.0957386961444361E-3</v>
      </c>
      <c r="AA288" s="27">
        <v>9.095943565161597E-4</v>
      </c>
      <c r="AB288" s="27">
        <v>1.0463883204059879E-3</v>
      </c>
      <c r="AC288" s="27">
        <v>5.4436816315532014E-4</v>
      </c>
      <c r="AD288" s="27">
        <v>1.2220610491808854E-5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7.3735754400000068E-5</v>
      </c>
      <c r="D289" s="27">
        <v>6.9302598750000042E-5</v>
      </c>
      <c r="E289" s="27">
        <v>6.5039975280000055E-5</v>
      </c>
      <c r="F289" s="27">
        <v>6.0947883990000033E-5</v>
      </c>
      <c r="G289" s="27">
        <v>5.7026324880000038E-5</v>
      </c>
      <c r="H289" s="27">
        <v>5.3275297950000034E-5</v>
      </c>
      <c r="I289" s="27">
        <v>4.9694803200000022E-5</v>
      </c>
      <c r="J289" s="27">
        <v>4.7673695790000034E-5</v>
      </c>
      <c r="K289" s="27">
        <v>4.7822846400000032E-5</v>
      </c>
      <c r="L289" s="27">
        <v>4.796701623000002E-5</v>
      </c>
      <c r="M289" s="27">
        <v>4.806479160000002E-5</v>
      </c>
      <c r="N289" s="27">
        <v>4.7169195780000015E-5</v>
      </c>
      <c r="O289" s="27">
        <v>4.5747189180000002E-5</v>
      </c>
      <c r="P289" s="27">
        <v>4.3938694484999997E-5</v>
      </c>
      <c r="Q289" s="27">
        <v>4.1408198160000006E-5</v>
      </c>
      <c r="R289" s="27">
        <v>3.8360318325000005E-5</v>
      </c>
      <c r="S289" s="27">
        <v>3.4795054980000006E-5</v>
      </c>
      <c r="T289" s="27">
        <v>3.3460266630000008E-5</v>
      </c>
      <c r="U289" s="27">
        <v>3.0485584080000007E-5</v>
      </c>
      <c r="V289" s="27">
        <v>2.5774847280000006E-5</v>
      </c>
      <c r="W289" s="27">
        <v>1.9380257400000004E-5</v>
      </c>
      <c r="X289" s="27">
        <v>2.0674462200000003E-5</v>
      </c>
      <c r="Y289" s="27">
        <v>2.1978479250000001E-5</v>
      </c>
      <c r="Z289" s="27">
        <v>2.2144043250000007E-5</v>
      </c>
      <c r="AA289" s="27">
        <v>2.2299795000000003E-5</v>
      </c>
      <c r="AB289" s="27">
        <v>2.2453584300000002E-5</v>
      </c>
      <c r="AC289" s="27">
        <v>2.2532800500000007E-5</v>
      </c>
      <c r="AD289" s="27">
        <v>2.7583069500000007E-5</v>
      </c>
      <c r="AE289" s="27">
        <v>3.2633338500000007E-5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6">+C292+C293</f>
        <v>0</v>
      </c>
      <c r="D291" s="21">
        <f t="shared" si="66"/>
        <v>0</v>
      </c>
      <c r="E291" s="21">
        <f t="shared" si="66"/>
        <v>0</v>
      </c>
      <c r="F291" s="21">
        <f t="shared" si="66"/>
        <v>0</v>
      </c>
      <c r="G291" s="21">
        <f t="shared" si="66"/>
        <v>0</v>
      </c>
      <c r="H291" s="21">
        <f t="shared" si="66"/>
        <v>0</v>
      </c>
      <c r="I291" s="21">
        <f t="shared" si="66"/>
        <v>0</v>
      </c>
      <c r="J291" s="21">
        <f t="shared" si="66"/>
        <v>0</v>
      </c>
      <c r="K291" s="21">
        <f t="shared" si="66"/>
        <v>0</v>
      </c>
      <c r="L291" s="21">
        <f t="shared" si="66"/>
        <v>0</v>
      </c>
      <c r="M291" s="21">
        <f t="shared" si="66"/>
        <v>0</v>
      </c>
      <c r="N291" s="21">
        <f t="shared" si="66"/>
        <v>0</v>
      </c>
      <c r="O291" s="21">
        <f t="shared" si="66"/>
        <v>0</v>
      </c>
      <c r="P291" s="21">
        <f t="shared" si="66"/>
        <v>0</v>
      </c>
      <c r="Q291" s="21">
        <f t="shared" si="66"/>
        <v>0</v>
      </c>
      <c r="R291" s="21">
        <f t="shared" si="66"/>
        <v>0</v>
      </c>
      <c r="S291" s="21">
        <f t="shared" si="66"/>
        <v>0</v>
      </c>
      <c r="T291" s="21">
        <f t="shared" si="66"/>
        <v>0</v>
      </c>
      <c r="U291" s="21">
        <f t="shared" si="66"/>
        <v>0</v>
      </c>
      <c r="V291" s="21">
        <f t="shared" si="66"/>
        <v>0</v>
      </c>
      <c r="W291" s="21">
        <f t="shared" si="66"/>
        <v>0</v>
      </c>
      <c r="X291" s="21">
        <f t="shared" si="66"/>
        <v>0</v>
      </c>
      <c r="Y291" s="21">
        <f t="shared" si="66"/>
        <v>0</v>
      </c>
      <c r="Z291" s="21">
        <f t="shared" si="66"/>
        <v>0</v>
      </c>
      <c r="AA291" s="21">
        <f t="shared" si="66"/>
        <v>0</v>
      </c>
      <c r="AB291" s="21">
        <f t="shared" si="66"/>
        <v>0</v>
      </c>
      <c r="AC291" s="21">
        <f t="shared" si="66"/>
        <v>0</v>
      </c>
      <c r="AD291" s="21">
        <f t="shared" si="66"/>
        <v>0</v>
      </c>
      <c r="AE291" s="21">
        <f t="shared" si="66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7">+C298+C383+C391+C399+C407+C415+C423+C424</f>
        <v>2.9141603020711379E-2</v>
      </c>
      <c r="D297" s="28">
        <f t="shared" si="67"/>
        <v>5.4111945699273037E-2</v>
      </c>
      <c r="E297" s="28">
        <f t="shared" si="67"/>
        <v>2.4532476145508714E-2</v>
      </c>
      <c r="F297" s="28">
        <f t="shared" si="67"/>
        <v>2.480654663330031E-2</v>
      </c>
      <c r="G297" s="28">
        <f t="shared" si="67"/>
        <v>2.6626788793089017E-2</v>
      </c>
      <c r="H297" s="28">
        <f t="shared" si="67"/>
        <v>1.5617650232235582E-2</v>
      </c>
      <c r="I297" s="28">
        <f t="shared" si="67"/>
        <v>3.7590148466778724E-2</v>
      </c>
      <c r="J297" s="28">
        <f t="shared" si="67"/>
        <v>1.7146616851700745E-2</v>
      </c>
      <c r="K297" s="28">
        <f t="shared" si="67"/>
        <v>3.4934592424464027E-2</v>
      </c>
      <c r="L297" s="28">
        <f t="shared" si="67"/>
        <v>3.1901839296938635E-2</v>
      </c>
      <c r="M297" s="28">
        <f t="shared" si="67"/>
        <v>7.9123034763307117E-3</v>
      </c>
      <c r="N297" s="28">
        <f t="shared" si="67"/>
        <v>2.8466797541071343E-3</v>
      </c>
      <c r="O297" s="28">
        <f t="shared" si="67"/>
        <v>4.3031304582625003E-2</v>
      </c>
      <c r="P297" s="28">
        <f t="shared" si="67"/>
        <v>1.9783840594186203E-3</v>
      </c>
      <c r="Q297" s="28">
        <f t="shared" si="67"/>
        <v>9.1089927845543484E-3</v>
      </c>
      <c r="R297" s="28">
        <f t="shared" si="67"/>
        <v>1.9006317248404863E-3</v>
      </c>
      <c r="S297" s="28">
        <f t="shared" si="67"/>
        <v>1.3628644951028645E-2</v>
      </c>
      <c r="T297" s="28">
        <f t="shared" si="67"/>
        <v>1.2842046688066079E-3</v>
      </c>
      <c r="U297" s="28">
        <f t="shared" si="67"/>
        <v>8.7989432278650481E-3</v>
      </c>
      <c r="V297" s="28">
        <f t="shared" si="67"/>
        <v>1.9105489964669906E-2</v>
      </c>
      <c r="W297" s="28">
        <f t="shared" si="67"/>
        <v>3.6583237555628807E-4</v>
      </c>
      <c r="X297" s="28">
        <f t="shared" si="67"/>
        <v>3.4289391180237128E-4</v>
      </c>
      <c r="Y297" s="28">
        <f t="shared" si="67"/>
        <v>1.5183246420459042E-3</v>
      </c>
      <c r="Z297" s="28">
        <f t="shared" si="67"/>
        <v>9.915746627018236E-4</v>
      </c>
      <c r="AA297" s="28">
        <f t="shared" si="67"/>
        <v>3.153553190469581E-3</v>
      </c>
      <c r="AB297" s="28">
        <f t="shared" si="67"/>
        <v>7.7923546456231734E-3</v>
      </c>
      <c r="AC297" s="28">
        <f t="shared" si="67"/>
        <v>1.0445786711678966E-2</v>
      </c>
      <c r="AD297" s="28">
        <f t="shared" si="67"/>
        <v>1.5139189901419213E-3</v>
      </c>
      <c r="AE297" s="28">
        <f t="shared" si="67"/>
        <v>5.533900124971923E-3</v>
      </c>
    </row>
    <row r="298" spans="1:31" x14ac:dyDescent="0.2">
      <c r="A298" s="9" t="s">
        <v>549</v>
      </c>
      <c r="B298" s="4" t="s">
        <v>550</v>
      </c>
      <c r="C298" s="21">
        <f t="shared" ref="C298:AE298" si="68">+C299+C367</f>
        <v>2.9081567620313584E-2</v>
      </c>
      <c r="D298" s="21">
        <f t="shared" si="68"/>
        <v>5.3799406350219528E-2</v>
      </c>
      <c r="E298" s="21">
        <f t="shared" si="68"/>
        <v>2.4461110218260994E-2</v>
      </c>
      <c r="F298" s="21">
        <f t="shared" si="68"/>
        <v>2.4758325249022529E-2</v>
      </c>
      <c r="G298" s="21">
        <f t="shared" si="68"/>
        <v>2.6466244578507193E-2</v>
      </c>
      <c r="H298" s="21">
        <f t="shared" si="68"/>
        <v>1.5598699684427576E-2</v>
      </c>
      <c r="I298" s="21">
        <f t="shared" si="68"/>
        <v>3.7289247952564414E-2</v>
      </c>
      <c r="J298" s="21">
        <f t="shared" si="68"/>
        <v>1.7126647767202095E-2</v>
      </c>
      <c r="K298" s="21">
        <f t="shared" si="68"/>
        <v>3.4480246504826201E-2</v>
      </c>
      <c r="L298" s="21">
        <f t="shared" si="68"/>
        <v>3.1725295448999526E-2</v>
      </c>
      <c r="M298" s="21">
        <f t="shared" si="68"/>
        <v>7.8991398618172559E-3</v>
      </c>
      <c r="N298" s="21">
        <f t="shared" si="68"/>
        <v>2.8430489567459541E-3</v>
      </c>
      <c r="O298" s="21">
        <f t="shared" si="68"/>
        <v>4.2412831042888718E-2</v>
      </c>
      <c r="P298" s="21">
        <f t="shared" si="68"/>
        <v>1.9380285778186203E-3</v>
      </c>
      <c r="Q298" s="21">
        <f t="shared" si="68"/>
        <v>9.0661017419543487E-3</v>
      </c>
      <c r="R298" s="21">
        <f t="shared" si="68"/>
        <v>1.8537968066404862E-3</v>
      </c>
      <c r="S298" s="21">
        <f t="shared" si="68"/>
        <v>1.3268485282779143E-3</v>
      </c>
      <c r="T298" s="21">
        <f t="shared" si="68"/>
        <v>1.265909506606608E-3</v>
      </c>
      <c r="U298" s="21">
        <f t="shared" si="68"/>
        <v>8.698745029065048E-3</v>
      </c>
      <c r="V298" s="21">
        <f t="shared" si="68"/>
        <v>1.8968862431669908E-2</v>
      </c>
      <c r="W298" s="21">
        <f t="shared" si="68"/>
        <v>3.4900148455628804E-4</v>
      </c>
      <c r="X298" s="21">
        <f t="shared" si="68"/>
        <v>3.2701859220237128E-4</v>
      </c>
      <c r="Y298" s="21">
        <f t="shared" si="68"/>
        <v>1.4489356608459042E-3</v>
      </c>
      <c r="Z298" s="21">
        <f t="shared" si="68"/>
        <v>9.7021863542182357E-4</v>
      </c>
      <c r="AA298" s="21">
        <f t="shared" si="68"/>
        <v>3.0962723430695807E-3</v>
      </c>
      <c r="AB298" s="21">
        <f t="shared" si="68"/>
        <v>7.5728824492951735E-3</v>
      </c>
      <c r="AC298" s="21">
        <f t="shared" si="68"/>
        <v>1.0291445643566965E-2</v>
      </c>
      <c r="AD298" s="21">
        <f t="shared" si="68"/>
        <v>1.4889496344019214E-3</v>
      </c>
      <c r="AE298" s="21">
        <f t="shared" si="68"/>
        <v>5.4972237085519227E-3</v>
      </c>
    </row>
    <row r="299" spans="1:31" x14ac:dyDescent="0.2">
      <c r="A299" s="9" t="s">
        <v>551</v>
      </c>
      <c r="B299" s="4" t="s">
        <v>552</v>
      </c>
      <c r="C299" s="21">
        <f t="shared" ref="C299:AE299" si="69">+C300+C349+C364</f>
        <v>2.9081567620313584E-2</v>
      </c>
      <c r="D299" s="21">
        <f t="shared" si="69"/>
        <v>5.3799406350219528E-2</v>
      </c>
      <c r="E299" s="21">
        <f t="shared" si="69"/>
        <v>2.4461110218260994E-2</v>
      </c>
      <c r="F299" s="21">
        <f t="shared" si="69"/>
        <v>2.4758325249022529E-2</v>
      </c>
      <c r="G299" s="21">
        <f t="shared" si="69"/>
        <v>2.6466244578507193E-2</v>
      </c>
      <c r="H299" s="21">
        <f t="shared" si="69"/>
        <v>1.5598699684427576E-2</v>
      </c>
      <c r="I299" s="21">
        <f t="shared" si="69"/>
        <v>3.7289247952564414E-2</v>
      </c>
      <c r="J299" s="21">
        <f t="shared" si="69"/>
        <v>1.7126647767202095E-2</v>
      </c>
      <c r="K299" s="21">
        <f t="shared" si="69"/>
        <v>3.4480246504826201E-2</v>
      </c>
      <c r="L299" s="21">
        <f t="shared" si="69"/>
        <v>3.1725295448999526E-2</v>
      </c>
      <c r="M299" s="21">
        <f t="shared" si="69"/>
        <v>7.8991398618172559E-3</v>
      </c>
      <c r="N299" s="21">
        <f t="shared" si="69"/>
        <v>2.8430489567459541E-3</v>
      </c>
      <c r="O299" s="21">
        <f t="shared" si="69"/>
        <v>4.2412831042888718E-2</v>
      </c>
      <c r="P299" s="21">
        <f t="shared" si="69"/>
        <v>1.9380285778186203E-3</v>
      </c>
      <c r="Q299" s="21">
        <f t="shared" si="69"/>
        <v>9.0661017419543487E-3</v>
      </c>
      <c r="R299" s="21">
        <f t="shared" si="69"/>
        <v>1.8537968066404862E-3</v>
      </c>
      <c r="S299" s="21">
        <f t="shared" si="69"/>
        <v>1.3268485282779143E-3</v>
      </c>
      <c r="T299" s="21">
        <f t="shared" si="69"/>
        <v>1.265909506606608E-3</v>
      </c>
      <c r="U299" s="21">
        <f t="shared" si="69"/>
        <v>8.698745029065048E-3</v>
      </c>
      <c r="V299" s="21">
        <f t="shared" si="69"/>
        <v>1.8968862431669908E-2</v>
      </c>
      <c r="W299" s="21">
        <f t="shared" si="69"/>
        <v>3.4900148455628804E-4</v>
      </c>
      <c r="X299" s="21">
        <f t="shared" si="69"/>
        <v>3.2701859220237128E-4</v>
      </c>
      <c r="Y299" s="21">
        <f t="shared" si="69"/>
        <v>1.4489356608459042E-3</v>
      </c>
      <c r="Z299" s="21">
        <f t="shared" si="69"/>
        <v>9.7021863542182357E-4</v>
      </c>
      <c r="AA299" s="21">
        <f t="shared" si="69"/>
        <v>3.0962723430695807E-3</v>
      </c>
      <c r="AB299" s="21">
        <f t="shared" si="69"/>
        <v>7.5728824492951735E-3</v>
      </c>
      <c r="AC299" s="21">
        <f t="shared" si="69"/>
        <v>1.0291445643566965E-2</v>
      </c>
      <c r="AD299" s="21">
        <f t="shared" si="69"/>
        <v>1.4889496344019214E-3</v>
      </c>
      <c r="AE299" s="21">
        <f t="shared" si="69"/>
        <v>5.4972237085519227E-3</v>
      </c>
    </row>
    <row r="300" spans="1:31" x14ac:dyDescent="0.2">
      <c r="A300" s="9" t="s">
        <v>553</v>
      </c>
      <c r="B300" s="4" t="s">
        <v>554</v>
      </c>
      <c r="C300" s="21">
        <f t="shared" ref="C300:AE300" si="70">+C301+C341</f>
        <v>0</v>
      </c>
      <c r="D300" s="21">
        <f t="shared" si="70"/>
        <v>0</v>
      </c>
      <c r="E300" s="21">
        <f t="shared" si="70"/>
        <v>0</v>
      </c>
      <c r="F300" s="21">
        <f t="shared" si="70"/>
        <v>0</v>
      </c>
      <c r="G300" s="21">
        <f t="shared" si="70"/>
        <v>0</v>
      </c>
      <c r="H300" s="21">
        <f t="shared" si="70"/>
        <v>0</v>
      </c>
      <c r="I300" s="21">
        <f t="shared" si="70"/>
        <v>0</v>
      </c>
      <c r="J300" s="21">
        <f t="shared" si="70"/>
        <v>0</v>
      </c>
      <c r="K300" s="21">
        <f t="shared" si="70"/>
        <v>0</v>
      </c>
      <c r="L300" s="21">
        <f t="shared" si="70"/>
        <v>0</v>
      </c>
      <c r="M300" s="21">
        <f t="shared" si="70"/>
        <v>0</v>
      </c>
      <c r="N300" s="21">
        <f t="shared" si="70"/>
        <v>0</v>
      </c>
      <c r="O300" s="21">
        <f t="shared" si="70"/>
        <v>0</v>
      </c>
      <c r="P300" s="21">
        <f t="shared" si="70"/>
        <v>0</v>
      </c>
      <c r="Q300" s="21">
        <f t="shared" si="70"/>
        <v>0</v>
      </c>
      <c r="R300" s="21">
        <f t="shared" si="70"/>
        <v>0</v>
      </c>
      <c r="S300" s="21">
        <f t="shared" si="70"/>
        <v>0</v>
      </c>
      <c r="T300" s="21">
        <f t="shared" si="70"/>
        <v>0</v>
      </c>
      <c r="U300" s="21">
        <f t="shared" si="70"/>
        <v>0</v>
      </c>
      <c r="V300" s="21">
        <f t="shared" si="70"/>
        <v>0</v>
      </c>
      <c r="W300" s="21">
        <f t="shared" si="70"/>
        <v>0</v>
      </c>
      <c r="X300" s="21">
        <f t="shared" si="70"/>
        <v>0</v>
      </c>
      <c r="Y300" s="21">
        <f t="shared" si="70"/>
        <v>0</v>
      </c>
      <c r="Z300" s="21">
        <f t="shared" si="70"/>
        <v>0</v>
      </c>
      <c r="AA300" s="21">
        <f t="shared" si="70"/>
        <v>0</v>
      </c>
      <c r="AB300" s="21">
        <f t="shared" si="70"/>
        <v>0</v>
      </c>
      <c r="AC300" s="21">
        <f t="shared" si="70"/>
        <v>0</v>
      </c>
      <c r="AD300" s="21">
        <f t="shared" si="70"/>
        <v>0</v>
      </c>
      <c r="AE300" s="21">
        <f t="shared" si="70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1">+C302+C315+C328</f>
        <v>0</v>
      </c>
      <c r="D301" s="21">
        <f t="shared" si="71"/>
        <v>0</v>
      </c>
      <c r="E301" s="21">
        <f t="shared" si="71"/>
        <v>0</v>
      </c>
      <c r="F301" s="21">
        <f t="shared" si="71"/>
        <v>0</v>
      </c>
      <c r="G301" s="21">
        <f t="shared" si="71"/>
        <v>0</v>
      </c>
      <c r="H301" s="21">
        <f t="shared" si="71"/>
        <v>0</v>
      </c>
      <c r="I301" s="21">
        <f t="shared" si="71"/>
        <v>0</v>
      </c>
      <c r="J301" s="21">
        <f t="shared" si="71"/>
        <v>0</v>
      </c>
      <c r="K301" s="21">
        <f t="shared" si="71"/>
        <v>0</v>
      </c>
      <c r="L301" s="21">
        <f t="shared" si="71"/>
        <v>0</v>
      </c>
      <c r="M301" s="21">
        <f t="shared" si="71"/>
        <v>0</v>
      </c>
      <c r="N301" s="21">
        <f t="shared" si="71"/>
        <v>0</v>
      </c>
      <c r="O301" s="21">
        <f t="shared" si="71"/>
        <v>0</v>
      </c>
      <c r="P301" s="21">
        <f t="shared" si="71"/>
        <v>0</v>
      </c>
      <c r="Q301" s="21">
        <f t="shared" si="71"/>
        <v>0</v>
      </c>
      <c r="R301" s="21">
        <f t="shared" si="71"/>
        <v>0</v>
      </c>
      <c r="S301" s="21">
        <f t="shared" si="71"/>
        <v>0</v>
      </c>
      <c r="T301" s="21">
        <f t="shared" si="71"/>
        <v>0</v>
      </c>
      <c r="U301" s="21">
        <f t="shared" si="71"/>
        <v>0</v>
      </c>
      <c r="V301" s="21">
        <f t="shared" si="71"/>
        <v>0</v>
      </c>
      <c r="W301" s="21">
        <f t="shared" si="71"/>
        <v>0</v>
      </c>
      <c r="X301" s="21">
        <f t="shared" si="71"/>
        <v>0</v>
      </c>
      <c r="Y301" s="21">
        <f t="shared" si="71"/>
        <v>0</v>
      </c>
      <c r="Z301" s="21">
        <f t="shared" si="71"/>
        <v>0</v>
      </c>
      <c r="AA301" s="21">
        <f t="shared" si="71"/>
        <v>0</v>
      </c>
      <c r="AB301" s="21">
        <f t="shared" si="71"/>
        <v>0</v>
      </c>
      <c r="AC301" s="21">
        <f t="shared" si="71"/>
        <v>0</v>
      </c>
      <c r="AD301" s="21">
        <f t="shared" si="71"/>
        <v>0</v>
      </c>
      <c r="AE301" s="21">
        <f t="shared" si="71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2">+C303+C304+C305+C306+C307+C308+C309+C310+C311+C312+C313+C314</f>
        <v>0</v>
      </c>
      <c r="D302" s="21">
        <f t="shared" si="72"/>
        <v>0</v>
      </c>
      <c r="E302" s="21">
        <f t="shared" si="72"/>
        <v>0</v>
      </c>
      <c r="F302" s="21">
        <f t="shared" si="72"/>
        <v>0</v>
      </c>
      <c r="G302" s="21">
        <f t="shared" si="72"/>
        <v>0</v>
      </c>
      <c r="H302" s="21">
        <f t="shared" si="72"/>
        <v>0</v>
      </c>
      <c r="I302" s="21">
        <f t="shared" si="72"/>
        <v>0</v>
      </c>
      <c r="J302" s="21">
        <f t="shared" si="72"/>
        <v>0</v>
      </c>
      <c r="K302" s="21">
        <f t="shared" si="72"/>
        <v>0</v>
      </c>
      <c r="L302" s="21">
        <f t="shared" si="72"/>
        <v>0</v>
      </c>
      <c r="M302" s="21">
        <f t="shared" si="72"/>
        <v>0</v>
      </c>
      <c r="N302" s="21">
        <f t="shared" si="72"/>
        <v>0</v>
      </c>
      <c r="O302" s="21">
        <f t="shared" si="72"/>
        <v>0</v>
      </c>
      <c r="P302" s="21">
        <f t="shared" si="72"/>
        <v>0</v>
      </c>
      <c r="Q302" s="21">
        <f t="shared" si="72"/>
        <v>0</v>
      </c>
      <c r="R302" s="21">
        <f t="shared" si="72"/>
        <v>0</v>
      </c>
      <c r="S302" s="21">
        <f t="shared" si="72"/>
        <v>0</v>
      </c>
      <c r="T302" s="21">
        <f t="shared" si="72"/>
        <v>0</v>
      </c>
      <c r="U302" s="21">
        <f t="shared" si="72"/>
        <v>0</v>
      </c>
      <c r="V302" s="21">
        <f t="shared" si="72"/>
        <v>0</v>
      </c>
      <c r="W302" s="21">
        <f t="shared" si="72"/>
        <v>0</v>
      </c>
      <c r="X302" s="21">
        <f t="shared" si="72"/>
        <v>0</v>
      </c>
      <c r="Y302" s="21">
        <f t="shared" si="72"/>
        <v>0</v>
      </c>
      <c r="Z302" s="21">
        <f t="shared" si="72"/>
        <v>0</v>
      </c>
      <c r="AA302" s="21">
        <f t="shared" si="72"/>
        <v>0</v>
      </c>
      <c r="AB302" s="21">
        <f t="shared" si="72"/>
        <v>0</v>
      </c>
      <c r="AC302" s="21">
        <f t="shared" si="72"/>
        <v>0</v>
      </c>
      <c r="AD302" s="21">
        <f t="shared" si="72"/>
        <v>0</v>
      </c>
      <c r="AE302" s="21">
        <f t="shared" si="72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3">+C316+C317+C318+C319+C320+C321+C322+C323+C324+C325+C326+C327</f>
        <v>0</v>
      </c>
      <c r="D315" s="21">
        <f t="shared" si="73"/>
        <v>0</v>
      </c>
      <c r="E315" s="21">
        <f t="shared" si="73"/>
        <v>0</v>
      </c>
      <c r="F315" s="21">
        <f t="shared" si="73"/>
        <v>0</v>
      </c>
      <c r="G315" s="21">
        <f t="shared" si="73"/>
        <v>0</v>
      </c>
      <c r="H315" s="21">
        <f t="shared" si="73"/>
        <v>0</v>
      </c>
      <c r="I315" s="21">
        <f t="shared" si="73"/>
        <v>0</v>
      </c>
      <c r="J315" s="21">
        <f t="shared" si="73"/>
        <v>0</v>
      </c>
      <c r="K315" s="21">
        <f t="shared" si="73"/>
        <v>0</v>
      </c>
      <c r="L315" s="21">
        <f t="shared" si="73"/>
        <v>0</v>
      </c>
      <c r="M315" s="21">
        <f t="shared" si="73"/>
        <v>0</v>
      </c>
      <c r="N315" s="21">
        <f t="shared" si="73"/>
        <v>0</v>
      </c>
      <c r="O315" s="21">
        <f t="shared" si="73"/>
        <v>0</v>
      </c>
      <c r="P315" s="21">
        <f t="shared" si="73"/>
        <v>0</v>
      </c>
      <c r="Q315" s="21">
        <f t="shared" si="73"/>
        <v>0</v>
      </c>
      <c r="R315" s="21">
        <f t="shared" si="73"/>
        <v>0</v>
      </c>
      <c r="S315" s="21">
        <f t="shared" si="73"/>
        <v>0</v>
      </c>
      <c r="T315" s="21">
        <f t="shared" si="73"/>
        <v>0</v>
      </c>
      <c r="U315" s="21">
        <f t="shared" si="73"/>
        <v>0</v>
      </c>
      <c r="V315" s="21">
        <f t="shared" si="73"/>
        <v>0</v>
      </c>
      <c r="W315" s="21">
        <f t="shared" si="73"/>
        <v>0</v>
      </c>
      <c r="X315" s="21">
        <f t="shared" si="73"/>
        <v>0</v>
      </c>
      <c r="Y315" s="21">
        <f t="shared" si="73"/>
        <v>0</v>
      </c>
      <c r="Z315" s="21">
        <f t="shared" si="73"/>
        <v>0</v>
      </c>
      <c r="AA315" s="21">
        <f t="shared" si="73"/>
        <v>0</v>
      </c>
      <c r="AB315" s="21">
        <f t="shared" si="73"/>
        <v>0</v>
      </c>
      <c r="AC315" s="21">
        <f t="shared" si="73"/>
        <v>0</v>
      </c>
      <c r="AD315" s="21">
        <f t="shared" si="73"/>
        <v>0</v>
      </c>
      <c r="AE315" s="21">
        <f t="shared" si="73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4">+C329+C330+C331+C332+C333+C334+C335+C336+C337+C338+C339+C340</f>
        <v>0</v>
      </c>
      <c r="D328" s="21">
        <f t="shared" si="74"/>
        <v>0</v>
      </c>
      <c r="E328" s="21">
        <f t="shared" si="74"/>
        <v>0</v>
      </c>
      <c r="F328" s="21">
        <f t="shared" si="74"/>
        <v>0</v>
      </c>
      <c r="G328" s="21">
        <f t="shared" si="74"/>
        <v>0</v>
      </c>
      <c r="H328" s="21">
        <f t="shared" si="74"/>
        <v>0</v>
      </c>
      <c r="I328" s="21">
        <f t="shared" si="74"/>
        <v>0</v>
      </c>
      <c r="J328" s="21">
        <f t="shared" si="74"/>
        <v>0</v>
      </c>
      <c r="K328" s="21">
        <f t="shared" si="74"/>
        <v>0</v>
      </c>
      <c r="L328" s="21">
        <f t="shared" si="74"/>
        <v>0</v>
      </c>
      <c r="M328" s="21">
        <f t="shared" si="74"/>
        <v>0</v>
      </c>
      <c r="N328" s="21">
        <f t="shared" si="74"/>
        <v>0</v>
      </c>
      <c r="O328" s="21">
        <f t="shared" si="74"/>
        <v>0</v>
      </c>
      <c r="P328" s="21">
        <f t="shared" si="74"/>
        <v>0</v>
      </c>
      <c r="Q328" s="21">
        <f t="shared" si="74"/>
        <v>0</v>
      </c>
      <c r="R328" s="21">
        <f t="shared" si="74"/>
        <v>0</v>
      </c>
      <c r="S328" s="21">
        <f t="shared" si="74"/>
        <v>0</v>
      </c>
      <c r="T328" s="21">
        <f t="shared" si="74"/>
        <v>0</v>
      </c>
      <c r="U328" s="21">
        <f t="shared" si="74"/>
        <v>0</v>
      </c>
      <c r="V328" s="21">
        <f t="shared" si="74"/>
        <v>0</v>
      </c>
      <c r="W328" s="21">
        <f t="shared" si="74"/>
        <v>0</v>
      </c>
      <c r="X328" s="21">
        <f t="shared" si="74"/>
        <v>0</v>
      </c>
      <c r="Y328" s="21">
        <f t="shared" si="74"/>
        <v>0</v>
      </c>
      <c r="Z328" s="21">
        <f t="shared" si="74"/>
        <v>0</v>
      </c>
      <c r="AA328" s="21">
        <f t="shared" si="74"/>
        <v>0</v>
      </c>
      <c r="AB328" s="21">
        <f t="shared" si="74"/>
        <v>0</v>
      </c>
      <c r="AC328" s="21">
        <f t="shared" si="74"/>
        <v>0</v>
      </c>
      <c r="AD328" s="21">
        <f t="shared" si="74"/>
        <v>0</v>
      </c>
      <c r="AE328" s="21">
        <f t="shared" si="74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5">+C342+C343+C344+C345+C346+C347+C348</f>
        <v>0</v>
      </c>
      <c r="D341" s="21">
        <f t="shared" si="75"/>
        <v>0</v>
      </c>
      <c r="E341" s="21">
        <f t="shared" si="75"/>
        <v>0</v>
      </c>
      <c r="F341" s="21">
        <f t="shared" si="75"/>
        <v>0</v>
      </c>
      <c r="G341" s="21">
        <f t="shared" si="75"/>
        <v>0</v>
      </c>
      <c r="H341" s="21">
        <f t="shared" si="75"/>
        <v>0</v>
      </c>
      <c r="I341" s="21">
        <f t="shared" si="75"/>
        <v>0</v>
      </c>
      <c r="J341" s="21">
        <f t="shared" si="75"/>
        <v>0</v>
      </c>
      <c r="K341" s="21">
        <f t="shared" si="75"/>
        <v>0</v>
      </c>
      <c r="L341" s="21">
        <f t="shared" si="75"/>
        <v>0</v>
      </c>
      <c r="M341" s="21">
        <f t="shared" si="75"/>
        <v>0</v>
      </c>
      <c r="N341" s="21">
        <f t="shared" si="75"/>
        <v>0</v>
      </c>
      <c r="O341" s="21">
        <f t="shared" si="75"/>
        <v>0</v>
      </c>
      <c r="P341" s="21">
        <f t="shared" si="75"/>
        <v>0</v>
      </c>
      <c r="Q341" s="21">
        <f t="shared" si="75"/>
        <v>0</v>
      </c>
      <c r="R341" s="21">
        <f t="shared" si="75"/>
        <v>0</v>
      </c>
      <c r="S341" s="21">
        <f t="shared" si="75"/>
        <v>0</v>
      </c>
      <c r="T341" s="21">
        <f t="shared" si="75"/>
        <v>0</v>
      </c>
      <c r="U341" s="21">
        <f t="shared" si="75"/>
        <v>0</v>
      </c>
      <c r="V341" s="21">
        <f t="shared" si="75"/>
        <v>0</v>
      </c>
      <c r="W341" s="21">
        <f t="shared" si="75"/>
        <v>0</v>
      </c>
      <c r="X341" s="21">
        <f t="shared" si="75"/>
        <v>0</v>
      </c>
      <c r="Y341" s="21">
        <f t="shared" si="75"/>
        <v>0</v>
      </c>
      <c r="Z341" s="21">
        <f t="shared" si="75"/>
        <v>0</v>
      </c>
      <c r="AA341" s="21">
        <f t="shared" si="75"/>
        <v>0</v>
      </c>
      <c r="AB341" s="21">
        <f t="shared" si="75"/>
        <v>0</v>
      </c>
      <c r="AC341" s="21">
        <f t="shared" si="75"/>
        <v>0</v>
      </c>
      <c r="AD341" s="21">
        <f t="shared" si="75"/>
        <v>0</v>
      </c>
      <c r="AE341" s="21">
        <f t="shared" si="75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6">+C350+C355+C358+C363</f>
        <v>2.9081567620313584E-2</v>
      </c>
      <c r="D349" s="21">
        <f t="shared" si="76"/>
        <v>5.3799406350219528E-2</v>
      </c>
      <c r="E349" s="21">
        <f t="shared" si="76"/>
        <v>2.4461110218260994E-2</v>
      </c>
      <c r="F349" s="21">
        <f t="shared" si="76"/>
        <v>2.4758325249022529E-2</v>
      </c>
      <c r="G349" s="21">
        <f t="shared" si="76"/>
        <v>2.6466244578507193E-2</v>
      </c>
      <c r="H349" s="21">
        <f t="shared" si="76"/>
        <v>1.5598699684427576E-2</v>
      </c>
      <c r="I349" s="21">
        <f t="shared" si="76"/>
        <v>3.7289247952564414E-2</v>
      </c>
      <c r="J349" s="21">
        <f t="shared" si="76"/>
        <v>1.7126647767202095E-2</v>
      </c>
      <c r="K349" s="21">
        <f t="shared" si="76"/>
        <v>3.4480246504826201E-2</v>
      </c>
      <c r="L349" s="21">
        <f t="shared" si="76"/>
        <v>3.1725295448999526E-2</v>
      </c>
      <c r="M349" s="21">
        <f t="shared" si="76"/>
        <v>7.8991398618172559E-3</v>
      </c>
      <c r="N349" s="21">
        <f t="shared" si="76"/>
        <v>2.8430489567459541E-3</v>
      </c>
      <c r="O349" s="21">
        <f t="shared" si="76"/>
        <v>4.2412831042888718E-2</v>
      </c>
      <c r="P349" s="21">
        <f t="shared" si="76"/>
        <v>1.9380285778186203E-3</v>
      </c>
      <c r="Q349" s="21">
        <f t="shared" si="76"/>
        <v>9.0661017419543487E-3</v>
      </c>
      <c r="R349" s="21">
        <f t="shared" si="76"/>
        <v>1.8537968066404862E-3</v>
      </c>
      <c r="S349" s="21">
        <f t="shared" si="76"/>
        <v>1.3268485282779143E-3</v>
      </c>
      <c r="T349" s="21">
        <f t="shared" si="76"/>
        <v>1.265909506606608E-3</v>
      </c>
      <c r="U349" s="21">
        <f t="shared" si="76"/>
        <v>8.698745029065048E-3</v>
      </c>
      <c r="V349" s="21">
        <f t="shared" si="76"/>
        <v>1.8968862431669908E-2</v>
      </c>
      <c r="W349" s="21">
        <f t="shared" si="76"/>
        <v>3.4900148455628804E-4</v>
      </c>
      <c r="X349" s="21">
        <f t="shared" si="76"/>
        <v>3.2701859220237128E-4</v>
      </c>
      <c r="Y349" s="21">
        <f t="shared" si="76"/>
        <v>1.4489356608459042E-3</v>
      </c>
      <c r="Z349" s="21">
        <f t="shared" si="76"/>
        <v>9.7021863542182357E-4</v>
      </c>
      <c r="AA349" s="21">
        <f t="shared" si="76"/>
        <v>3.0962723430695807E-3</v>
      </c>
      <c r="AB349" s="21">
        <f t="shared" si="76"/>
        <v>7.5728824492951735E-3</v>
      </c>
      <c r="AC349" s="21">
        <f t="shared" si="76"/>
        <v>1.0291445643566965E-2</v>
      </c>
      <c r="AD349" s="21">
        <f t="shared" si="76"/>
        <v>1.4889496344019214E-3</v>
      </c>
      <c r="AE349" s="21">
        <f t="shared" si="76"/>
        <v>5.4972237085519227E-3</v>
      </c>
    </row>
    <row r="350" spans="1:31" x14ac:dyDescent="0.2">
      <c r="A350" s="9" t="s">
        <v>608</v>
      </c>
      <c r="B350" s="4" t="s">
        <v>609</v>
      </c>
      <c r="C350" s="21">
        <f t="shared" ref="C350:AE350" si="77">+C351+C352+C353+C354</f>
        <v>0</v>
      </c>
      <c r="D350" s="21">
        <f t="shared" si="77"/>
        <v>0</v>
      </c>
      <c r="E350" s="21">
        <f t="shared" si="77"/>
        <v>0</v>
      </c>
      <c r="F350" s="21">
        <f t="shared" si="77"/>
        <v>0</v>
      </c>
      <c r="G350" s="21">
        <f t="shared" si="77"/>
        <v>0</v>
      </c>
      <c r="H350" s="21">
        <f t="shared" si="77"/>
        <v>0</v>
      </c>
      <c r="I350" s="21">
        <f t="shared" si="77"/>
        <v>0</v>
      </c>
      <c r="J350" s="21">
        <f t="shared" si="77"/>
        <v>0</v>
      </c>
      <c r="K350" s="21">
        <f t="shared" si="77"/>
        <v>0</v>
      </c>
      <c r="L350" s="21">
        <f t="shared" si="77"/>
        <v>0</v>
      </c>
      <c r="M350" s="21">
        <f t="shared" si="77"/>
        <v>0</v>
      </c>
      <c r="N350" s="21">
        <f t="shared" si="77"/>
        <v>0</v>
      </c>
      <c r="O350" s="21">
        <f t="shared" si="77"/>
        <v>0</v>
      </c>
      <c r="P350" s="21">
        <f t="shared" si="77"/>
        <v>0</v>
      </c>
      <c r="Q350" s="21">
        <f t="shared" si="77"/>
        <v>0</v>
      </c>
      <c r="R350" s="21">
        <f t="shared" si="77"/>
        <v>0</v>
      </c>
      <c r="S350" s="21">
        <f t="shared" si="77"/>
        <v>0</v>
      </c>
      <c r="T350" s="21">
        <f t="shared" si="77"/>
        <v>0</v>
      </c>
      <c r="U350" s="21">
        <f t="shared" si="77"/>
        <v>0</v>
      </c>
      <c r="V350" s="21">
        <f t="shared" si="77"/>
        <v>0</v>
      </c>
      <c r="W350" s="21">
        <f t="shared" si="77"/>
        <v>0</v>
      </c>
      <c r="X350" s="21">
        <f t="shared" si="77"/>
        <v>0</v>
      </c>
      <c r="Y350" s="21">
        <f t="shared" si="77"/>
        <v>0</v>
      </c>
      <c r="Z350" s="21">
        <f t="shared" si="77"/>
        <v>0</v>
      </c>
      <c r="AA350" s="21">
        <f t="shared" si="77"/>
        <v>0</v>
      </c>
      <c r="AB350" s="21">
        <f t="shared" si="77"/>
        <v>0</v>
      </c>
      <c r="AC350" s="21">
        <f t="shared" si="77"/>
        <v>0</v>
      </c>
      <c r="AD350" s="21">
        <f t="shared" si="77"/>
        <v>0</v>
      </c>
      <c r="AE350" s="21">
        <f t="shared" si="77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8">+C356+C357</f>
        <v>0</v>
      </c>
      <c r="D355" s="21">
        <f t="shared" si="78"/>
        <v>0</v>
      </c>
      <c r="E355" s="21">
        <f t="shared" si="78"/>
        <v>0</v>
      </c>
      <c r="F355" s="21">
        <f t="shared" si="78"/>
        <v>0</v>
      </c>
      <c r="G355" s="21">
        <f t="shared" si="78"/>
        <v>0</v>
      </c>
      <c r="H355" s="21">
        <f t="shared" si="78"/>
        <v>0</v>
      </c>
      <c r="I355" s="21">
        <f t="shared" si="78"/>
        <v>0</v>
      </c>
      <c r="J355" s="21">
        <f t="shared" si="78"/>
        <v>0</v>
      </c>
      <c r="K355" s="21">
        <f t="shared" si="78"/>
        <v>0</v>
      </c>
      <c r="L355" s="21">
        <f t="shared" si="78"/>
        <v>0</v>
      </c>
      <c r="M355" s="21">
        <f t="shared" si="78"/>
        <v>0</v>
      </c>
      <c r="N355" s="21">
        <f t="shared" si="78"/>
        <v>0</v>
      </c>
      <c r="O355" s="21">
        <f t="shared" si="78"/>
        <v>0</v>
      </c>
      <c r="P355" s="21">
        <f t="shared" si="78"/>
        <v>0</v>
      </c>
      <c r="Q355" s="21">
        <f t="shared" si="78"/>
        <v>0</v>
      </c>
      <c r="R355" s="21">
        <f t="shared" si="78"/>
        <v>0</v>
      </c>
      <c r="S355" s="21">
        <f t="shared" si="78"/>
        <v>0</v>
      </c>
      <c r="T355" s="21">
        <f t="shared" si="78"/>
        <v>0</v>
      </c>
      <c r="U355" s="21">
        <f t="shared" si="78"/>
        <v>0</v>
      </c>
      <c r="V355" s="21">
        <f t="shared" si="78"/>
        <v>0</v>
      </c>
      <c r="W355" s="21">
        <f t="shared" si="78"/>
        <v>0</v>
      </c>
      <c r="X355" s="21">
        <f t="shared" si="78"/>
        <v>0</v>
      </c>
      <c r="Y355" s="21">
        <f t="shared" si="78"/>
        <v>0</v>
      </c>
      <c r="Z355" s="21">
        <f t="shared" si="78"/>
        <v>0</v>
      </c>
      <c r="AA355" s="21">
        <f t="shared" si="78"/>
        <v>0</v>
      </c>
      <c r="AB355" s="21">
        <f t="shared" si="78"/>
        <v>0</v>
      </c>
      <c r="AC355" s="21">
        <f t="shared" si="78"/>
        <v>0</v>
      </c>
      <c r="AD355" s="21">
        <f t="shared" si="78"/>
        <v>0</v>
      </c>
      <c r="AE355" s="21">
        <f t="shared" si="78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9">+C359+C362</f>
        <v>2.2579030272532785E-3</v>
      </c>
      <c r="D358" s="21">
        <f t="shared" si="79"/>
        <v>1.859543969893683E-2</v>
      </c>
      <c r="E358" s="21">
        <f t="shared" si="79"/>
        <v>3.2358651137139784E-3</v>
      </c>
      <c r="F358" s="21">
        <f t="shared" si="79"/>
        <v>7.165432256713187E-4</v>
      </c>
      <c r="G358" s="21">
        <f t="shared" si="79"/>
        <v>9.5671837589002707E-3</v>
      </c>
      <c r="H358" s="21">
        <f t="shared" si="79"/>
        <v>1.1317250217441903E-3</v>
      </c>
      <c r="I358" s="21">
        <f t="shared" si="79"/>
        <v>2.4629607315003132E-2</v>
      </c>
      <c r="J358" s="21">
        <f t="shared" si="79"/>
        <v>2.7608474385923025E-3</v>
      </c>
      <c r="K358" s="21">
        <f t="shared" si="79"/>
        <v>2.3238225210445905E-2</v>
      </c>
      <c r="L358" s="21">
        <f t="shared" si="79"/>
        <v>1.6093600835125985E-2</v>
      </c>
      <c r="M358" s="21">
        <f t="shared" si="79"/>
        <v>1.9198882466837336E-4</v>
      </c>
      <c r="N358" s="21">
        <f t="shared" si="79"/>
        <v>5.702175625231371E-5</v>
      </c>
      <c r="O358" s="21">
        <f t="shared" si="79"/>
        <v>3.9298210115086191E-2</v>
      </c>
      <c r="P358" s="21">
        <f t="shared" si="79"/>
        <v>2.9090104789018312E-4</v>
      </c>
      <c r="Q358" s="21">
        <f t="shared" si="79"/>
        <v>7.7833171261366321E-3</v>
      </c>
      <c r="R358" s="21">
        <f t="shared" si="79"/>
        <v>1.3302052144301432E-3</v>
      </c>
      <c r="S358" s="21">
        <f t="shared" si="79"/>
        <v>4.5557533730192863E-4</v>
      </c>
      <c r="T358" s="21">
        <f t="shared" si="79"/>
        <v>2.7622374963388505E-4</v>
      </c>
      <c r="U358" s="21">
        <f t="shared" si="79"/>
        <v>8.5176153262814004E-3</v>
      </c>
      <c r="V358" s="21">
        <f t="shared" si="79"/>
        <v>1.8859797493572666E-2</v>
      </c>
      <c r="W358" s="21">
        <f t="shared" si="79"/>
        <v>1.2244928737803308E-4</v>
      </c>
      <c r="X358" s="21">
        <f t="shared" si="79"/>
        <v>2.3558258618879832E-4</v>
      </c>
      <c r="Y358" s="21">
        <f t="shared" si="79"/>
        <v>1.2670019583867107E-3</v>
      </c>
      <c r="Z358" s="21">
        <f t="shared" si="79"/>
        <v>7.0795271749661917E-4</v>
      </c>
      <c r="AA358" s="21">
        <f t="shared" si="79"/>
        <v>2.8918526285568336E-3</v>
      </c>
      <c r="AB358" s="21">
        <f t="shared" si="79"/>
        <v>7.4474871654012821E-3</v>
      </c>
      <c r="AC358" s="21">
        <f t="shared" si="79"/>
        <v>9.6397200325062608E-3</v>
      </c>
      <c r="AD358" s="21">
        <f t="shared" si="79"/>
        <v>3.0177227415999187E-4</v>
      </c>
      <c r="AE358" s="21">
        <f t="shared" si="79"/>
        <v>4.6756490247688428E-3</v>
      </c>
    </row>
    <row r="359" spans="1:31" x14ac:dyDescent="0.2">
      <c r="A359" s="9" t="s">
        <v>622</v>
      </c>
      <c r="B359" s="4" t="s">
        <v>623</v>
      </c>
      <c r="C359" s="21">
        <f t="shared" ref="C359:AE359" si="80">+C360+C361</f>
        <v>1.9080723084790611E-3</v>
      </c>
      <c r="D359" s="21">
        <f t="shared" si="80"/>
        <v>1.4780297409028486E-2</v>
      </c>
      <c r="E359" s="21">
        <f t="shared" si="80"/>
        <v>2.3885917071295388E-3</v>
      </c>
      <c r="F359" s="21">
        <f t="shared" si="80"/>
        <v>4.289410820789463E-4</v>
      </c>
      <c r="G359" s="21">
        <f t="shared" si="80"/>
        <v>8.6259403798706873E-3</v>
      </c>
      <c r="H359" s="21">
        <f t="shared" si="80"/>
        <v>1.1068335916714523E-3</v>
      </c>
      <c r="I359" s="21">
        <f t="shared" si="80"/>
        <v>2.3985035050212579E-2</v>
      </c>
      <c r="J359" s="21">
        <f t="shared" si="80"/>
        <v>2.6763516461205819E-3</v>
      </c>
      <c r="K359" s="21">
        <f t="shared" si="80"/>
        <v>2.2763937341307997E-2</v>
      </c>
      <c r="L359" s="21">
        <f t="shared" si="80"/>
        <v>1.582259297824877E-2</v>
      </c>
      <c r="M359" s="21">
        <f t="shared" si="80"/>
        <v>1.2509069438761152E-4</v>
      </c>
      <c r="N359" s="21">
        <f t="shared" si="80"/>
        <v>4.9978832239484733E-5</v>
      </c>
      <c r="O359" s="21">
        <f t="shared" si="80"/>
        <v>3.8967540008763311E-2</v>
      </c>
      <c r="P359" s="21">
        <f t="shared" si="80"/>
        <v>2.5910792808147534E-4</v>
      </c>
      <c r="Q359" s="21">
        <f t="shared" si="80"/>
        <v>7.765697786341166E-3</v>
      </c>
      <c r="R359" s="21">
        <f t="shared" si="80"/>
        <v>1.2321894797161057E-3</v>
      </c>
      <c r="S359" s="21">
        <f t="shared" si="80"/>
        <v>4.0819889029634188E-4</v>
      </c>
      <c r="T359" s="21">
        <f t="shared" si="80"/>
        <v>2.532794538113447E-4</v>
      </c>
      <c r="U359" s="21">
        <f t="shared" si="80"/>
        <v>8.4094492202839571E-3</v>
      </c>
      <c r="V359" s="21">
        <f t="shared" si="80"/>
        <v>1.868147504954161E-2</v>
      </c>
      <c r="W359" s="21">
        <f t="shared" si="80"/>
        <v>1.21894556239007E-4</v>
      </c>
      <c r="X359" s="21">
        <f t="shared" si="80"/>
        <v>1.3589022922790814E-4</v>
      </c>
      <c r="Y359" s="21">
        <f t="shared" si="80"/>
        <v>1.1852333003544071E-3</v>
      </c>
      <c r="Z359" s="21">
        <f t="shared" si="80"/>
        <v>6.1251816951715936E-4</v>
      </c>
      <c r="AA359" s="21">
        <f t="shared" si="80"/>
        <v>2.8767337590705289E-3</v>
      </c>
      <c r="AB359" s="21">
        <f t="shared" si="80"/>
        <v>7.2600842586313967E-3</v>
      </c>
      <c r="AC359" s="21">
        <f t="shared" si="80"/>
        <v>8.7669278347421026E-3</v>
      </c>
      <c r="AD359" s="21">
        <f t="shared" si="80"/>
        <v>2.0526247555621133E-4</v>
      </c>
      <c r="AE359" s="21">
        <f t="shared" si="80"/>
        <v>4.3458651144250657E-3</v>
      </c>
    </row>
    <row r="360" spans="1:31" x14ac:dyDescent="0.2">
      <c r="A360" s="9" t="s">
        <v>624</v>
      </c>
      <c r="B360" s="4" t="s">
        <v>556</v>
      </c>
      <c r="C360" s="27">
        <v>9.3904189632284315E-4</v>
      </c>
      <c r="D360" s="27">
        <v>1.0033626139404624E-2</v>
      </c>
      <c r="E360" s="27">
        <v>1.0875679698121089E-3</v>
      </c>
      <c r="F360" s="27">
        <v>3.8957658620135236E-4</v>
      </c>
      <c r="G360" s="27">
        <v>6.2636610500186188E-3</v>
      </c>
      <c r="H360" s="27">
        <v>1.0672775226141218E-3</v>
      </c>
      <c r="I360" s="27">
        <v>2.1998902852057623E-2</v>
      </c>
      <c r="J360" s="27">
        <v>1.3188790678691619E-3</v>
      </c>
      <c r="K360" s="27">
        <v>2.2084122730289167E-2</v>
      </c>
      <c r="L360" s="27">
        <v>1.4458161055397691E-2</v>
      </c>
      <c r="M360" s="27">
        <v>4.8697073275169045E-5</v>
      </c>
      <c r="N360" s="27">
        <v>3.6522804956376782E-5</v>
      </c>
      <c r="O360" s="27">
        <v>3.6689592432344237E-2</v>
      </c>
      <c r="P360" s="27">
        <v>1.1809040269228494E-4</v>
      </c>
      <c r="Q360" s="27">
        <v>7.4725658940746889E-3</v>
      </c>
      <c r="R360" s="27">
        <v>7.5764529837283874E-4</v>
      </c>
      <c r="S360" s="27">
        <v>2.8081978922014152E-4</v>
      </c>
      <c r="T360" s="27">
        <v>1.9357086626879693E-4</v>
      </c>
      <c r="U360" s="27">
        <v>4.8218218721296563E-3</v>
      </c>
      <c r="V360" s="27">
        <v>1.1011625694347603E-2</v>
      </c>
      <c r="W360" s="27">
        <v>3.0435670796980658E-5</v>
      </c>
      <c r="X360" s="27">
        <v>9.2527924356617348E-5</v>
      </c>
      <c r="Y360" s="27">
        <v>8.9482701529690714E-4</v>
      </c>
      <c r="Z360" s="27">
        <v>2.1199435833604735E-4</v>
      </c>
      <c r="AA360" s="27">
        <v>1.4269601836431915E-3</v>
      </c>
      <c r="AB360" s="27">
        <v>5.8394099772233147E-3</v>
      </c>
      <c r="AC360" s="27">
        <v>4.2957162518812691E-3</v>
      </c>
      <c r="AD360" s="27">
        <v>1.3859667994345636E-4</v>
      </c>
      <c r="AE360" s="27">
        <v>2.3798025979248805E-3</v>
      </c>
    </row>
    <row r="361" spans="1:31" x14ac:dyDescent="0.2">
      <c r="A361" s="9" t="s">
        <v>625</v>
      </c>
      <c r="B361" s="4" t="s">
        <v>592</v>
      </c>
      <c r="C361" s="27">
        <v>9.6903041215621807E-4</v>
      </c>
      <c r="D361" s="27">
        <v>4.7466712696238615E-3</v>
      </c>
      <c r="E361" s="27">
        <v>1.3010237373174299E-3</v>
      </c>
      <c r="F361" s="27">
        <v>3.9364495877593935E-5</v>
      </c>
      <c r="G361" s="27">
        <v>2.3622793298520681E-3</v>
      </c>
      <c r="H361" s="27">
        <v>3.9556069057330342E-5</v>
      </c>
      <c r="I361" s="27">
        <v>1.9861321981549567E-3</v>
      </c>
      <c r="J361" s="27">
        <v>1.3574725782514202E-3</v>
      </c>
      <c r="K361" s="27">
        <v>6.7981461101882998E-4</v>
      </c>
      <c r="L361" s="27">
        <v>1.3644319228510787E-3</v>
      </c>
      <c r="M361" s="27">
        <v>7.6393621112442469E-5</v>
      </c>
      <c r="N361" s="27">
        <v>1.3456027283107951E-5</v>
      </c>
      <c r="O361" s="27">
        <v>2.2779475764190733E-3</v>
      </c>
      <c r="P361" s="27">
        <v>1.4101752538919039E-4</v>
      </c>
      <c r="Q361" s="27">
        <v>2.9313189226647676E-4</v>
      </c>
      <c r="R361" s="27">
        <v>4.7454418134326698E-4</v>
      </c>
      <c r="S361" s="27">
        <v>1.2737910107620034E-4</v>
      </c>
      <c r="T361" s="27">
        <v>5.9708587542547761E-5</v>
      </c>
      <c r="U361" s="27">
        <v>3.5876273481543E-3</v>
      </c>
      <c r="V361" s="27">
        <v>7.6698493551940056E-3</v>
      </c>
      <c r="W361" s="27">
        <v>9.1458885442026344E-5</v>
      </c>
      <c r="X361" s="27">
        <v>4.3362304871290793E-5</v>
      </c>
      <c r="Y361" s="27">
        <v>2.9040628505749995E-4</v>
      </c>
      <c r="Z361" s="27">
        <v>4.0052381118111199E-4</v>
      </c>
      <c r="AA361" s="27">
        <v>1.4497735754273372E-3</v>
      </c>
      <c r="AB361" s="27">
        <v>1.4206742814080822E-3</v>
      </c>
      <c r="AC361" s="27">
        <v>4.4712115828608326E-3</v>
      </c>
      <c r="AD361" s="27">
        <v>6.6665795612754985E-5</v>
      </c>
      <c r="AE361" s="27">
        <v>1.9660625165001853E-3</v>
      </c>
    </row>
    <row r="362" spans="1:31" x14ac:dyDescent="0.2">
      <c r="A362" s="9" t="s">
        <v>626</v>
      </c>
      <c r="B362" s="4" t="s">
        <v>627</v>
      </c>
      <c r="C362" s="27">
        <v>3.4983071877421753E-4</v>
      </c>
      <c r="D362" s="27">
        <v>3.8151422899083448E-3</v>
      </c>
      <c r="E362" s="27">
        <v>8.4727340658443968E-4</v>
      </c>
      <c r="F362" s="27">
        <v>2.876021435923724E-4</v>
      </c>
      <c r="G362" s="27">
        <v>9.412433790295826E-4</v>
      </c>
      <c r="H362" s="27">
        <v>2.4891430072738038E-5</v>
      </c>
      <c r="I362" s="27">
        <v>6.4457226479055368E-4</v>
      </c>
      <c r="J362" s="27">
        <v>8.4495792471720797E-5</v>
      </c>
      <c r="K362" s="27">
        <v>4.7428786913790769E-4</v>
      </c>
      <c r="L362" s="27">
        <v>2.7100785687721374E-4</v>
      </c>
      <c r="M362" s="27">
        <v>6.6898130280761841E-5</v>
      </c>
      <c r="N362" s="27">
        <v>7.0429240128289778E-6</v>
      </c>
      <c r="O362" s="27">
        <v>3.3067010632287729E-4</v>
      </c>
      <c r="P362" s="27">
        <v>3.1793119808707794E-5</v>
      </c>
      <c r="Q362" s="27">
        <v>1.761933979546614E-5</v>
      </c>
      <c r="R362" s="27">
        <v>9.8015734714037577E-5</v>
      </c>
      <c r="S362" s="27">
        <v>4.7376447005586743E-5</v>
      </c>
      <c r="T362" s="27">
        <v>2.2944295822540349E-5</v>
      </c>
      <c r="U362" s="27">
        <v>1.0816610599744393E-4</v>
      </c>
      <c r="V362" s="27">
        <v>1.7832244403105676E-4</v>
      </c>
      <c r="W362" s="27">
        <v>5.547311390260894E-7</v>
      </c>
      <c r="X362" s="27">
        <v>9.9692356960890188E-5</v>
      </c>
      <c r="Y362" s="27">
        <v>8.1768658032303553E-5</v>
      </c>
      <c r="Z362" s="27">
        <v>9.5434547979459844E-5</v>
      </c>
      <c r="AA362" s="27">
        <v>1.5118869486304875E-5</v>
      </c>
      <c r="AB362" s="27">
        <v>1.8740290676988537E-4</v>
      </c>
      <c r="AC362" s="27">
        <v>8.7279219776415786E-4</v>
      </c>
      <c r="AD362" s="27">
        <v>9.6509798603780565E-5</v>
      </c>
      <c r="AE362" s="27">
        <v>3.2978391034377687E-4</v>
      </c>
    </row>
    <row r="363" spans="1:31" x14ac:dyDescent="0.2">
      <c r="A363" s="9" t="s">
        <v>628</v>
      </c>
      <c r="B363" s="4" t="s">
        <v>629</v>
      </c>
      <c r="C363" s="27">
        <v>2.6823664593060306E-2</v>
      </c>
      <c r="D363" s="27">
        <v>3.5203966651282698E-2</v>
      </c>
      <c r="E363" s="27">
        <v>2.1225245104547017E-2</v>
      </c>
      <c r="F363" s="27">
        <v>2.4041782023351211E-2</v>
      </c>
      <c r="G363" s="27">
        <v>1.6899060819606921E-2</v>
      </c>
      <c r="H363" s="27">
        <v>1.4466974662683386E-2</v>
      </c>
      <c r="I363" s="27">
        <v>1.265964063756128E-2</v>
      </c>
      <c r="J363" s="27">
        <v>1.4365800328609792E-2</v>
      </c>
      <c r="K363" s="27">
        <v>1.1242021294380294E-2</v>
      </c>
      <c r="L363" s="27">
        <v>1.563169461387354E-2</v>
      </c>
      <c r="M363" s="27">
        <v>7.7071510371488827E-3</v>
      </c>
      <c r="N363" s="27">
        <v>2.7860272004936403E-3</v>
      </c>
      <c r="O363" s="27">
        <v>3.1146209278025312E-3</v>
      </c>
      <c r="P363" s="27">
        <v>1.647127529928437E-3</v>
      </c>
      <c r="Q363" s="27">
        <v>1.2827846158177162E-3</v>
      </c>
      <c r="R363" s="27">
        <v>5.2359159221034306E-4</v>
      </c>
      <c r="S363" s="27">
        <v>8.7127319097598556E-4</v>
      </c>
      <c r="T363" s="27">
        <v>9.8968575697272292E-4</v>
      </c>
      <c r="U363" s="27">
        <v>1.8112970278364793E-4</v>
      </c>
      <c r="V363" s="27">
        <v>1.0906493809724141E-4</v>
      </c>
      <c r="W363" s="27">
        <v>2.2655219717825493E-4</v>
      </c>
      <c r="X363" s="27">
        <v>9.1436006013572951E-5</v>
      </c>
      <c r="Y363" s="27">
        <v>1.8193370245919339E-4</v>
      </c>
      <c r="Z363" s="27">
        <v>2.6226591792520446E-4</v>
      </c>
      <c r="AA363" s="27">
        <v>2.044197145127471E-4</v>
      </c>
      <c r="AB363" s="27">
        <v>1.2539528389389146E-4</v>
      </c>
      <c r="AC363" s="27">
        <v>6.5172561106070369E-4</v>
      </c>
      <c r="AD363" s="27">
        <v>1.1871773602419296E-3</v>
      </c>
      <c r="AE363" s="27">
        <v>8.2157468378308001E-4</v>
      </c>
    </row>
    <row r="364" spans="1:31" x14ac:dyDescent="0.2">
      <c r="A364" s="9" t="s">
        <v>630</v>
      </c>
      <c r="B364" s="4" t="s">
        <v>631</v>
      </c>
      <c r="C364" s="21">
        <f t="shared" ref="C364:AE364" si="81">+C365+C366</f>
        <v>0</v>
      </c>
      <c r="D364" s="21">
        <f t="shared" si="81"/>
        <v>0</v>
      </c>
      <c r="E364" s="21">
        <f t="shared" si="81"/>
        <v>0</v>
      </c>
      <c r="F364" s="21">
        <f t="shared" si="81"/>
        <v>0</v>
      </c>
      <c r="G364" s="21">
        <f t="shared" si="81"/>
        <v>0</v>
      </c>
      <c r="H364" s="21">
        <f t="shared" si="81"/>
        <v>0</v>
      </c>
      <c r="I364" s="21">
        <f t="shared" si="81"/>
        <v>0</v>
      </c>
      <c r="J364" s="21">
        <f t="shared" si="81"/>
        <v>0</v>
      </c>
      <c r="K364" s="21">
        <f t="shared" si="81"/>
        <v>0</v>
      </c>
      <c r="L364" s="21">
        <f t="shared" si="81"/>
        <v>0</v>
      </c>
      <c r="M364" s="21">
        <f t="shared" si="81"/>
        <v>0</v>
      </c>
      <c r="N364" s="21">
        <f t="shared" si="81"/>
        <v>0</v>
      </c>
      <c r="O364" s="21">
        <f t="shared" si="81"/>
        <v>0</v>
      </c>
      <c r="P364" s="21">
        <f t="shared" si="81"/>
        <v>0</v>
      </c>
      <c r="Q364" s="21">
        <f t="shared" si="81"/>
        <v>0</v>
      </c>
      <c r="R364" s="21">
        <f t="shared" si="81"/>
        <v>0</v>
      </c>
      <c r="S364" s="21">
        <f t="shared" si="81"/>
        <v>0</v>
      </c>
      <c r="T364" s="21">
        <f t="shared" si="81"/>
        <v>0</v>
      </c>
      <c r="U364" s="21">
        <f t="shared" si="81"/>
        <v>0</v>
      </c>
      <c r="V364" s="21">
        <f t="shared" si="81"/>
        <v>0</v>
      </c>
      <c r="W364" s="21">
        <f t="shared" si="81"/>
        <v>0</v>
      </c>
      <c r="X364" s="21">
        <f t="shared" si="81"/>
        <v>0</v>
      </c>
      <c r="Y364" s="21">
        <f t="shared" si="81"/>
        <v>0</v>
      </c>
      <c r="Z364" s="21">
        <f t="shared" si="81"/>
        <v>0</v>
      </c>
      <c r="AA364" s="21">
        <f t="shared" si="81"/>
        <v>0</v>
      </c>
      <c r="AB364" s="21">
        <f t="shared" si="81"/>
        <v>0</v>
      </c>
      <c r="AC364" s="21">
        <f t="shared" si="81"/>
        <v>0</v>
      </c>
      <c r="AD364" s="21">
        <f t="shared" si="81"/>
        <v>0</v>
      </c>
      <c r="AE364" s="21">
        <f t="shared" si="8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2">C368+C371+C374+C377+C380</f>
        <v>0</v>
      </c>
      <c r="D367" s="21">
        <f t="shared" si="82"/>
        <v>0</v>
      </c>
      <c r="E367" s="21">
        <f t="shared" si="82"/>
        <v>0</v>
      </c>
      <c r="F367" s="21">
        <f t="shared" si="82"/>
        <v>0</v>
      </c>
      <c r="G367" s="21">
        <f t="shared" si="82"/>
        <v>0</v>
      </c>
      <c r="H367" s="21">
        <f t="shared" si="82"/>
        <v>0</v>
      </c>
      <c r="I367" s="21">
        <f t="shared" si="82"/>
        <v>0</v>
      </c>
      <c r="J367" s="21">
        <f t="shared" si="82"/>
        <v>0</v>
      </c>
      <c r="K367" s="21">
        <f t="shared" si="82"/>
        <v>0</v>
      </c>
      <c r="L367" s="21">
        <f t="shared" si="82"/>
        <v>0</v>
      </c>
      <c r="M367" s="21">
        <f t="shared" si="82"/>
        <v>0</v>
      </c>
      <c r="N367" s="21">
        <f t="shared" si="82"/>
        <v>0</v>
      </c>
      <c r="O367" s="21">
        <f t="shared" si="82"/>
        <v>0</v>
      </c>
      <c r="P367" s="21">
        <f t="shared" si="82"/>
        <v>0</v>
      </c>
      <c r="Q367" s="21">
        <f t="shared" si="82"/>
        <v>0</v>
      </c>
      <c r="R367" s="21">
        <f t="shared" si="82"/>
        <v>0</v>
      </c>
      <c r="S367" s="21">
        <f t="shared" si="82"/>
        <v>0</v>
      </c>
      <c r="T367" s="21">
        <f t="shared" si="82"/>
        <v>0</v>
      </c>
      <c r="U367" s="21">
        <f t="shared" si="82"/>
        <v>0</v>
      </c>
      <c r="V367" s="21">
        <f t="shared" si="82"/>
        <v>0</v>
      </c>
      <c r="W367" s="21">
        <f t="shared" si="82"/>
        <v>0</v>
      </c>
      <c r="X367" s="21">
        <f t="shared" si="82"/>
        <v>0</v>
      </c>
      <c r="Y367" s="21">
        <f t="shared" si="82"/>
        <v>0</v>
      </c>
      <c r="Z367" s="21">
        <f t="shared" si="82"/>
        <v>0</v>
      </c>
      <c r="AA367" s="21">
        <f t="shared" si="82"/>
        <v>0</v>
      </c>
      <c r="AB367" s="21">
        <f t="shared" si="82"/>
        <v>0</v>
      </c>
      <c r="AC367" s="21">
        <f t="shared" si="82"/>
        <v>0</v>
      </c>
      <c r="AD367" s="21">
        <f t="shared" si="82"/>
        <v>0</v>
      </c>
      <c r="AE367" s="21">
        <f t="shared" si="82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3">+C369+C370</f>
        <v>0</v>
      </c>
      <c r="D368" s="21">
        <f t="shared" si="83"/>
        <v>0</v>
      </c>
      <c r="E368" s="21">
        <f t="shared" si="83"/>
        <v>0</v>
      </c>
      <c r="F368" s="21">
        <f t="shared" si="83"/>
        <v>0</v>
      </c>
      <c r="G368" s="21">
        <f t="shared" si="83"/>
        <v>0</v>
      </c>
      <c r="H368" s="21">
        <f t="shared" si="83"/>
        <v>0</v>
      </c>
      <c r="I368" s="21">
        <f t="shared" si="83"/>
        <v>0</v>
      </c>
      <c r="J368" s="21">
        <f t="shared" si="83"/>
        <v>0</v>
      </c>
      <c r="K368" s="21">
        <f t="shared" si="83"/>
        <v>0</v>
      </c>
      <c r="L368" s="21">
        <f t="shared" si="83"/>
        <v>0</v>
      </c>
      <c r="M368" s="21">
        <f t="shared" si="83"/>
        <v>0</v>
      </c>
      <c r="N368" s="21">
        <f t="shared" si="83"/>
        <v>0</v>
      </c>
      <c r="O368" s="21">
        <f t="shared" si="83"/>
        <v>0</v>
      </c>
      <c r="P368" s="21">
        <f t="shared" si="83"/>
        <v>0</v>
      </c>
      <c r="Q368" s="21">
        <f t="shared" si="83"/>
        <v>0</v>
      </c>
      <c r="R368" s="21">
        <f t="shared" si="83"/>
        <v>0</v>
      </c>
      <c r="S368" s="21">
        <f t="shared" si="83"/>
        <v>0</v>
      </c>
      <c r="T368" s="21">
        <f t="shared" si="83"/>
        <v>0</v>
      </c>
      <c r="U368" s="21">
        <f t="shared" si="83"/>
        <v>0</v>
      </c>
      <c r="V368" s="21">
        <f t="shared" si="83"/>
        <v>0</v>
      </c>
      <c r="W368" s="21">
        <f t="shared" si="83"/>
        <v>0</v>
      </c>
      <c r="X368" s="21">
        <f t="shared" si="83"/>
        <v>0</v>
      </c>
      <c r="Y368" s="21">
        <f t="shared" si="83"/>
        <v>0</v>
      </c>
      <c r="Z368" s="21">
        <f t="shared" si="83"/>
        <v>0</v>
      </c>
      <c r="AA368" s="21">
        <f t="shared" si="83"/>
        <v>0</v>
      </c>
      <c r="AB368" s="21">
        <f t="shared" si="83"/>
        <v>0</v>
      </c>
      <c r="AC368" s="21">
        <f t="shared" si="83"/>
        <v>0</v>
      </c>
      <c r="AD368" s="21">
        <f t="shared" si="83"/>
        <v>0</v>
      </c>
      <c r="AE368" s="21">
        <f t="shared" si="83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4">+C372+C373</f>
        <v>0</v>
      </c>
      <c r="D371" s="21">
        <f t="shared" si="84"/>
        <v>0</v>
      </c>
      <c r="E371" s="21">
        <f t="shared" si="84"/>
        <v>0</v>
      </c>
      <c r="F371" s="21">
        <f t="shared" si="84"/>
        <v>0</v>
      </c>
      <c r="G371" s="21">
        <f t="shared" si="84"/>
        <v>0</v>
      </c>
      <c r="H371" s="21">
        <f t="shared" si="84"/>
        <v>0</v>
      </c>
      <c r="I371" s="21">
        <f t="shared" si="84"/>
        <v>0</v>
      </c>
      <c r="J371" s="21">
        <f t="shared" si="84"/>
        <v>0</v>
      </c>
      <c r="K371" s="21">
        <f t="shared" si="84"/>
        <v>0</v>
      </c>
      <c r="L371" s="21">
        <f t="shared" si="84"/>
        <v>0</v>
      </c>
      <c r="M371" s="21">
        <f t="shared" si="84"/>
        <v>0</v>
      </c>
      <c r="N371" s="21">
        <f t="shared" si="84"/>
        <v>0</v>
      </c>
      <c r="O371" s="21">
        <f t="shared" si="84"/>
        <v>0</v>
      </c>
      <c r="P371" s="21">
        <f t="shared" si="84"/>
        <v>0</v>
      </c>
      <c r="Q371" s="21">
        <f t="shared" si="84"/>
        <v>0</v>
      </c>
      <c r="R371" s="21">
        <f t="shared" si="84"/>
        <v>0</v>
      </c>
      <c r="S371" s="21">
        <f t="shared" si="84"/>
        <v>0</v>
      </c>
      <c r="T371" s="21">
        <f t="shared" si="84"/>
        <v>0</v>
      </c>
      <c r="U371" s="21">
        <f t="shared" si="84"/>
        <v>0</v>
      </c>
      <c r="V371" s="21">
        <f t="shared" si="84"/>
        <v>0</v>
      </c>
      <c r="W371" s="21">
        <f t="shared" si="84"/>
        <v>0</v>
      </c>
      <c r="X371" s="21">
        <f t="shared" si="84"/>
        <v>0</v>
      </c>
      <c r="Y371" s="21">
        <f t="shared" si="84"/>
        <v>0</v>
      </c>
      <c r="Z371" s="21">
        <f t="shared" si="84"/>
        <v>0</v>
      </c>
      <c r="AA371" s="21">
        <f t="shared" si="84"/>
        <v>0</v>
      </c>
      <c r="AB371" s="21">
        <f t="shared" si="84"/>
        <v>0</v>
      </c>
      <c r="AC371" s="21">
        <f t="shared" si="84"/>
        <v>0</v>
      </c>
      <c r="AD371" s="21">
        <f t="shared" si="84"/>
        <v>0</v>
      </c>
      <c r="AE371" s="21">
        <f t="shared" si="84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5">+C375+C376</f>
        <v>0</v>
      </c>
      <c r="D374" s="21">
        <f t="shared" si="85"/>
        <v>0</v>
      </c>
      <c r="E374" s="21">
        <f t="shared" si="85"/>
        <v>0</v>
      </c>
      <c r="F374" s="21">
        <f t="shared" si="85"/>
        <v>0</v>
      </c>
      <c r="G374" s="21">
        <f t="shared" si="85"/>
        <v>0</v>
      </c>
      <c r="H374" s="21">
        <f t="shared" si="85"/>
        <v>0</v>
      </c>
      <c r="I374" s="21">
        <f t="shared" si="85"/>
        <v>0</v>
      </c>
      <c r="J374" s="21">
        <f t="shared" si="85"/>
        <v>0</v>
      </c>
      <c r="K374" s="21">
        <f t="shared" si="85"/>
        <v>0</v>
      </c>
      <c r="L374" s="21">
        <f t="shared" si="85"/>
        <v>0</v>
      </c>
      <c r="M374" s="21">
        <f t="shared" si="85"/>
        <v>0</v>
      </c>
      <c r="N374" s="21">
        <f t="shared" si="85"/>
        <v>0</v>
      </c>
      <c r="O374" s="21">
        <f t="shared" si="85"/>
        <v>0</v>
      </c>
      <c r="P374" s="21">
        <f t="shared" si="85"/>
        <v>0</v>
      </c>
      <c r="Q374" s="21">
        <f t="shared" si="85"/>
        <v>0</v>
      </c>
      <c r="R374" s="21">
        <f t="shared" si="85"/>
        <v>0</v>
      </c>
      <c r="S374" s="21">
        <f t="shared" si="85"/>
        <v>0</v>
      </c>
      <c r="T374" s="21">
        <f t="shared" si="85"/>
        <v>0</v>
      </c>
      <c r="U374" s="21">
        <f t="shared" si="85"/>
        <v>0</v>
      </c>
      <c r="V374" s="21">
        <f t="shared" si="85"/>
        <v>0</v>
      </c>
      <c r="W374" s="21">
        <f t="shared" si="85"/>
        <v>0</v>
      </c>
      <c r="X374" s="21">
        <f t="shared" si="85"/>
        <v>0</v>
      </c>
      <c r="Y374" s="21">
        <f t="shared" si="85"/>
        <v>0</v>
      </c>
      <c r="Z374" s="21">
        <f t="shared" si="85"/>
        <v>0</v>
      </c>
      <c r="AA374" s="21">
        <f t="shared" si="85"/>
        <v>0</v>
      </c>
      <c r="AB374" s="21">
        <f t="shared" si="85"/>
        <v>0</v>
      </c>
      <c r="AC374" s="21">
        <f t="shared" si="85"/>
        <v>0</v>
      </c>
      <c r="AD374" s="21">
        <f t="shared" si="85"/>
        <v>0</v>
      </c>
      <c r="AE374" s="21">
        <f t="shared" si="85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6">+C378+C379</f>
        <v>0</v>
      </c>
      <c r="D377" s="21">
        <f t="shared" si="86"/>
        <v>0</v>
      </c>
      <c r="E377" s="21">
        <f t="shared" si="86"/>
        <v>0</v>
      </c>
      <c r="F377" s="21">
        <f t="shared" si="86"/>
        <v>0</v>
      </c>
      <c r="G377" s="21">
        <f t="shared" si="86"/>
        <v>0</v>
      </c>
      <c r="H377" s="21">
        <f t="shared" si="86"/>
        <v>0</v>
      </c>
      <c r="I377" s="21">
        <f t="shared" si="86"/>
        <v>0</v>
      </c>
      <c r="J377" s="21">
        <f t="shared" si="86"/>
        <v>0</v>
      </c>
      <c r="K377" s="21">
        <f t="shared" si="86"/>
        <v>0</v>
      </c>
      <c r="L377" s="21">
        <f t="shared" si="86"/>
        <v>0</v>
      </c>
      <c r="M377" s="21">
        <f t="shared" si="86"/>
        <v>0</v>
      </c>
      <c r="N377" s="21">
        <f t="shared" si="86"/>
        <v>0</v>
      </c>
      <c r="O377" s="21">
        <f t="shared" si="86"/>
        <v>0</v>
      </c>
      <c r="P377" s="21">
        <f t="shared" si="86"/>
        <v>0</v>
      </c>
      <c r="Q377" s="21">
        <f t="shared" si="86"/>
        <v>0</v>
      </c>
      <c r="R377" s="21">
        <f t="shared" si="86"/>
        <v>0</v>
      </c>
      <c r="S377" s="21">
        <f t="shared" si="86"/>
        <v>0</v>
      </c>
      <c r="T377" s="21">
        <f t="shared" si="86"/>
        <v>0</v>
      </c>
      <c r="U377" s="21">
        <f t="shared" si="86"/>
        <v>0</v>
      </c>
      <c r="V377" s="21">
        <f t="shared" si="86"/>
        <v>0</v>
      </c>
      <c r="W377" s="21">
        <f t="shared" si="86"/>
        <v>0</v>
      </c>
      <c r="X377" s="21">
        <f t="shared" si="86"/>
        <v>0</v>
      </c>
      <c r="Y377" s="21">
        <f t="shared" si="86"/>
        <v>0</v>
      </c>
      <c r="Z377" s="21">
        <f t="shared" si="86"/>
        <v>0</v>
      </c>
      <c r="AA377" s="21">
        <f t="shared" si="86"/>
        <v>0</v>
      </c>
      <c r="AB377" s="21">
        <f t="shared" si="86"/>
        <v>0</v>
      </c>
      <c r="AC377" s="21">
        <f t="shared" si="86"/>
        <v>0</v>
      </c>
      <c r="AD377" s="21">
        <f t="shared" si="86"/>
        <v>0</v>
      </c>
      <c r="AE377" s="21">
        <f t="shared" si="86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7">+C381+C382</f>
        <v>0</v>
      </c>
      <c r="D380" s="21">
        <f t="shared" si="87"/>
        <v>0</v>
      </c>
      <c r="E380" s="21">
        <f t="shared" si="87"/>
        <v>0</v>
      </c>
      <c r="F380" s="21">
        <f t="shared" si="87"/>
        <v>0</v>
      </c>
      <c r="G380" s="21">
        <f t="shared" si="87"/>
        <v>0</v>
      </c>
      <c r="H380" s="21">
        <f t="shared" si="87"/>
        <v>0</v>
      </c>
      <c r="I380" s="21">
        <f t="shared" si="87"/>
        <v>0</v>
      </c>
      <c r="J380" s="21">
        <f t="shared" si="87"/>
        <v>0</v>
      </c>
      <c r="K380" s="21">
        <f t="shared" si="87"/>
        <v>0</v>
      </c>
      <c r="L380" s="21">
        <f t="shared" si="87"/>
        <v>0</v>
      </c>
      <c r="M380" s="21">
        <f t="shared" si="87"/>
        <v>0</v>
      </c>
      <c r="N380" s="21">
        <f t="shared" si="87"/>
        <v>0</v>
      </c>
      <c r="O380" s="21">
        <f t="shared" si="87"/>
        <v>0</v>
      </c>
      <c r="P380" s="21">
        <f t="shared" si="87"/>
        <v>0</v>
      </c>
      <c r="Q380" s="21">
        <f t="shared" si="87"/>
        <v>0</v>
      </c>
      <c r="R380" s="21">
        <f t="shared" si="87"/>
        <v>0</v>
      </c>
      <c r="S380" s="21">
        <f t="shared" si="87"/>
        <v>0</v>
      </c>
      <c r="T380" s="21">
        <f t="shared" si="87"/>
        <v>0</v>
      </c>
      <c r="U380" s="21">
        <f t="shared" si="87"/>
        <v>0</v>
      </c>
      <c r="V380" s="21">
        <f t="shared" si="87"/>
        <v>0</v>
      </c>
      <c r="W380" s="21">
        <f t="shared" si="87"/>
        <v>0</v>
      </c>
      <c r="X380" s="21">
        <f t="shared" si="87"/>
        <v>0</v>
      </c>
      <c r="Y380" s="21">
        <f t="shared" si="87"/>
        <v>0</v>
      </c>
      <c r="Z380" s="21">
        <f t="shared" si="87"/>
        <v>0</v>
      </c>
      <c r="AA380" s="21">
        <f t="shared" si="87"/>
        <v>0</v>
      </c>
      <c r="AB380" s="21">
        <f t="shared" si="87"/>
        <v>0</v>
      </c>
      <c r="AC380" s="21">
        <f t="shared" si="87"/>
        <v>0</v>
      </c>
      <c r="AD380" s="21">
        <f t="shared" si="87"/>
        <v>0</v>
      </c>
      <c r="AE380" s="21">
        <f t="shared" si="87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8">+C384+C385</f>
        <v>2.0850143797795576E-5</v>
      </c>
      <c r="D383" s="21">
        <f t="shared" si="88"/>
        <v>2.2738502105351026E-4</v>
      </c>
      <c r="E383" s="21">
        <f t="shared" si="88"/>
        <v>5.0498059247722217E-5</v>
      </c>
      <c r="F383" s="21">
        <f t="shared" si="88"/>
        <v>1.7141279277779543E-5</v>
      </c>
      <c r="G383" s="21">
        <f t="shared" si="88"/>
        <v>5.609873218182395E-5</v>
      </c>
      <c r="H383" s="21">
        <f t="shared" si="88"/>
        <v>1.4835458080064146E-6</v>
      </c>
      <c r="I383" s="21">
        <f t="shared" si="88"/>
        <v>3.8416936214305637E-5</v>
      </c>
      <c r="J383" s="21">
        <f t="shared" si="88"/>
        <v>5.0360054986512311E-6</v>
      </c>
      <c r="K383" s="21">
        <f t="shared" si="88"/>
        <v>2.8267872837827648E-5</v>
      </c>
      <c r="L383" s="21">
        <f t="shared" si="88"/>
        <v>1.6152248739108599E-5</v>
      </c>
      <c r="M383" s="21">
        <f t="shared" si="88"/>
        <v>3.9871731134560001E-6</v>
      </c>
      <c r="N383" s="21">
        <f t="shared" si="88"/>
        <v>4.1976296118010953E-7</v>
      </c>
      <c r="O383" s="21">
        <f t="shared" si="88"/>
        <v>1.9708158536283665E-5</v>
      </c>
      <c r="P383" s="21">
        <f t="shared" si="88"/>
        <v>6.1740000000000005E-6</v>
      </c>
      <c r="Q383" s="21">
        <f t="shared" si="88"/>
        <v>1.6713900000000004E-6</v>
      </c>
      <c r="R383" s="21">
        <f t="shared" si="88"/>
        <v>1.2568500000000002E-5</v>
      </c>
      <c r="S383" s="21">
        <f t="shared" si="88"/>
        <v>0</v>
      </c>
      <c r="T383" s="21">
        <f t="shared" si="88"/>
        <v>0</v>
      </c>
      <c r="U383" s="21">
        <f t="shared" si="88"/>
        <v>0</v>
      </c>
      <c r="V383" s="21">
        <f t="shared" si="88"/>
        <v>3.9359250000000004E-5</v>
      </c>
      <c r="W383" s="21">
        <f t="shared" si="88"/>
        <v>9.7020000000000026E-7</v>
      </c>
      <c r="X383" s="21">
        <f t="shared" si="88"/>
        <v>0</v>
      </c>
      <c r="Y383" s="21">
        <f t="shared" si="88"/>
        <v>8.8199999999999998E-7</v>
      </c>
      <c r="Z383" s="21">
        <f t="shared" si="88"/>
        <v>1.3671000000000002E-6</v>
      </c>
      <c r="AA383" s="21">
        <f t="shared" si="88"/>
        <v>1.3450499999999999E-6</v>
      </c>
      <c r="AB383" s="21">
        <f t="shared" si="88"/>
        <v>3.0600990000000007E-5</v>
      </c>
      <c r="AC383" s="21">
        <f t="shared" si="88"/>
        <v>2.2358700000000003E-5</v>
      </c>
      <c r="AD383" s="21">
        <f t="shared" si="88"/>
        <v>5.0715000000000005E-6</v>
      </c>
      <c r="AE383" s="21">
        <f t="shared" si="88"/>
        <v>4.4099999999999999E-7</v>
      </c>
    </row>
    <row r="384" spans="1:31" x14ac:dyDescent="0.2">
      <c r="A384" s="9" t="s">
        <v>669</v>
      </c>
      <c r="B384" s="4" t="s">
        <v>670</v>
      </c>
      <c r="C384" s="27">
        <v>2.0850143797795576E-5</v>
      </c>
      <c r="D384" s="27">
        <v>2.2738502105351026E-4</v>
      </c>
      <c r="E384" s="27">
        <v>5.0498059247722217E-5</v>
      </c>
      <c r="F384" s="27">
        <v>1.7141279277779543E-5</v>
      </c>
      <c r="G384" s="27">
        <v>5.609873218182395E-5</v>
      </c>
      <c r="H384" s="27">
        <v>1.4835458080064146E-6</v>
      </c>
      <c r="I384" s="27">
        <v>3.8416936214305637E-5</v>
      </c>
      <c r="J384" s="27">
        <v>5.0360054986512311E-6</v>
      </c>
      <c r="K384" s="27">
        <v>2.8267872837827648E-5</v>
      </c>
      <c r="L384" s="27">
        <v>1.6152248739108599E-5</v>
      </c>
      <c r="M384" s="27">
        <v>3.9871731134560001E-6</v>
      </c>
      <c r="N384" s="27">
        <v>4.1976296118010953E-7</v>
      </c>
      <c r="O384" s="27">
        <v>1.9708158536283665E-5</v>
      </c>
      <c r="P384" s="27">
        <v>6.1740000000000005E-6</v>
      </c>
      <c r="Q384" s="27">
        <v>1.6713900000000004E-6</v>
      </c>
      <c r="R384" s="27">
        <v>1.2568500000000002E-5</v>
      </c>
      <c r="S384" s="27">
        <v>0</v>
      </c>
      <c r="T384" s="27">
        <v>0</v>
      </c>
      <c r="U384" s="27">
        <v>0</v>
      </c>
      <c r="V384" s="27">
        <v>3.9359250000000004E-5</v>
      </c>
      <c r="W384" s="27">
        <v>9.7020000000000026E-7</v>
      </c>
      <c r="X384" s="27">
        <v>0</v>
      </c>
      <c r="Y384" s="27">
        <v>8.8199999999999998E-7</v>
      </c>
      <c r="Z384" s="27">
        <v>1.3671000000000002E-6</v>
      </c>
      <c r="AA384" s="27">
        <v>1.3450499999999999E-6</v>
      </c>
      <c r="AB384" s="27">
        <v>3.0600990000000007E-5</v>
      </c>
      <c r="AC384" s="27">
        <v>2.2358700000000003E-5</v>
      </c>
      <c r="AD384" s="27">
        <v>5.0715000000000005E-6</v>
      </c>
      <c r="AE384" s="27">
        <v>4.4099999999999999E-7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9">+C392+C393</f>
        <v>3.9185256600000002E-5</v>
      </c>
      <c r="D391" s="21">
        <f t="shared" si="89"/>
        <v>8.5154327999999995E-5</v>
      </c>
      <c r="E391" s="21">
        <f t="shared" si="89"/>
        <v>2.0867867999999996E-5</v>
      </c>
      <c r="F391" s="21">
        <f t="shared" si="89"/>
        <v>3.1080105000000001E-5</v>
      </c>
      <c r="G391" s="21">
        <f t="shared" si="89"/>
        <v>1.044454824E-4</v>
      </c>
      <c r="H391" s="21">
        <f t="shared" si="89"/>
        <v>1.7467001999999999E-5</v>
      </c>
      <c r="I391" s="21">
        <f t="shared" si="89"/>
        <v>2.6248357800000001E-4</v>
      </c>
      <c r="J391" s="21">
        <f t="shared" si="89"/>
        <v>1.4933079000000002E-5</v>
      </c>
      <c r="K391" s="21">
        <f t="shared" si="89"/>
        <v>4.260780468E-4</v>
      </c>
      <c r="L391" s="21">
        <f t="shared" si="89"/>
        <v>1.6039159920000002E-4</v>
      </c>
      <c r="M391" s="21">
        <f t="shared" si="89"/>
        <v>9.176441400000001E-6</v>
      </c>
      <c r="N391" s="21">
        <f t="shared" si="89"/>
        <v>3.2110343999999993E-6</v>
      </c>
      <c r="O391" s="21">
        <f t="shared" si="89"/>
        <v>5.9876538119999997E-4</v>
      </c>
      <c r="P391" s="21">
        <f t="shared" si="89"/>
        <v>3.4181481599999996E-5</v>
      </c>
      <c r="Q391" s="21">
        <f t="shared" si="89"/>
        <v>4.1219652600000006E-5</v>
      </c>
      <c r="R391" s="21">
        <f t="shared" si="89"/>
        <v>3.42664182E-5</v>
      </c>
      <c r="S391" s="21">
        <f t="shared" si="89"/>
        <v>1.2301796422750731E-2</v>
      </c>
      <c r="T391" s="21">
        <f t="shared" si="89"/>
        <v>1.8295162199999996E-5</v>
      </c>
      <c r="U391" s="21">
        <f t="shared" si="89"/>
        <v>1.001981988E-4</v>
      </c>
      <c r="V391" s="21">
        <f t="shared" si="89"/>
        <v>9.7268282999999985E-5</v>
      </c>
      <c r="W391" s="21">
        <f t="shared" si="89"/>
        <v>1.5860691000000004E-5</v>
      </c>
      <c r="X391" s="21">
        <f t="shared" si="89"/>
        <v>1.5875319599999999E-5</v>
      </c>
      <c r="Y391" s="21">
        <f t="shared" si="89"/>
        <v>6.8506981200000005E-5</v>
      </c>
      <c r="Z391" s="21">
        <f t="shared" si="89"/>
        <v>1.9988927280000003E-5</v>
      </c>
      <c r="AA391" s="21">
        <f t="shared" si="89"/>
        <v>5.5935797399999999E-5</v>
      </c>
      <c r="AB391" s="21">
        <f t="shared" si="89"/>
        <v>1.8887120632800003E-4</v>
      </c>
      <c r="AC391" s="21">
        <f t="shared" si="89"/>
        <v>1.3198236811200003E-4</v>
      </c>
      <c r="AD391" s="21">
        <f t="shared" si="89"/>
        <v>1.9897855740000002E-5</v>
      </c>
      <c r="AE391" s="21">
        <f t="shared" si="89"/>
        <v>3.6235416420000005E-5</v>
      </c>
    </row>
    <row r="392" spans="1:31" x14ac:dyDescent="0.2">
      <c r="A392" s="9" t="s">
        <v>679</v>
      </c>
      <c r="B392" s="4" t="s">
        <v>680</v>
      </c>
      <c r="C392" s="27">
        <v>3.9185256600000002E-5</v>
      </c>
      <c r="D392" s="27">
        <v>8.5154327999999995E-5</v>
      </c>
      <c r="E392" s="27">
        <v>2.0867867999999996E-5</v>
      </c>
      <c r="F392" s="27">
        <v>3.1080105000000001E-5</v>
      </c>
      <c r="G392" s="27">
        <v>1.044454824E-4</v>
      </c>
      <c r="H392" s="27">
        <v>1.7467001999999999E-5</v>
      </c>
      <c r="I392" s="27">
        <v>2.6248357800000001E-4</v>
      </c>
      <c r="J392" s="27">
        <v>1.4933079000000002E-5</v>
      </c>
      <c r="K392" s="27">
        <v>4.260780468E-4</v>
      </c>
      <c r="L392" s="27">
        <v>1.6039159920000002E-4</v>
      </c>
      <c r="M392" s="27">
        <v>9.176441400000001E-6</v>
      </c>
      <c r="N392" s="27">
        <v>3.2110343999999993E-6</v>
      </c>
      <c r="O392" s="27">
        <v>5.9876538119999997E-4</v>
      </c>
      <c r="P392" s="27">
        <v>3.4181481599999996E-5</v>
      </c>
      <c r="Q392" s="27">
        <v>4.1219652600000006E-5</v>
      </c>
      <c r="R392" s="27">
        <v>3.42664182E-5</v>
      </c>
      <c r="S392" s="27">
        <v>2.4966937799999997E-5</v>
      </c>
      <c r="T392" s="27">
        <v>1.8295162199999996E-5</v>
      </c>
      <c r="U392" s="27">
        <v>1.001981988E-4</v>
      </c>
      <c r="V392" s="27">
        <v>9.7268282999999985E-5</v>
      </c>
      <c r="W392" s="27">
        <v>1.5860691000000004E-5</v>
      </c>
      <c r="X392" s="27">
        <v>1.5875319599999999E-5</v>
      </c>
      <c r="Y392" s="27">
        <v>6.8506981200000005E-5</v>
      </c>
      <c r="Z392" s="27">
        <v>1.9988927280000003E-5</v>
      </c>
      <c r="AA392" s="27">
        <v>5.5935797399999999E-5</v>
      </c>
      <c r="AB392" s="27">
        <v>1.8887120632800003E-4</v>
      </c>
      <c r="AC392" s="27">
        <v>1.3198236811200003E-4</v>
      </c>
      <c r="AD392" s="27">
        <v>1.9897855740000002E-5</v>
      </c>
      <c r="AE392" s="27">
        <v>3.6235416420000005E-5</v>
      </c>
    </row>
    <row r="393" spans="1:31" x14ac:dyDescent="0.2">
      <c r="A393" s="9" t="s">
        <v>681</v>
      </c>
      <c r="B393" s="4" t="s">
        <v>682</v>
      </c>
      <c r="C393" s="21">
        <f t="shared" ref="C393:AE393" si="90">+C394+C395+C396+C397+C398</f>
        <v>0</v>
      </c>
      <c r="D393" s="21">
        <f t="shared" si="90"/>
        <v>0</v>
      </c>
      <c r="E393" s="21">
        <f t="shared" si="90"/>
        <v>0</v>
      </c>
      <c r="F393" s="21">
        <f t="shared" si="90"/>
        <v>0</v>
      </c>
      <c r="G393" s="21">
        <f t="shared" si="90"/>
        <v>0</v>
      </c>
      <c r="H393" s="21">
        <f t="shared" si="90"/>
        <v>0</v>
      </c>
      <c r="I393" s="21">
        <f t="shared" si="90"/>
        <v>0</v>
      </c>
      <c r="J393" s="21">
        <f t="shared" si="90"/>
        <v>0</v>
      </c>
      <c r="K393" s="21">
        <f t="shared" si="90"/>
        <v>0</v>
      </c>
      <c r="L393" s="21">
        <f t="shared" si="90"/>
        <v>0</v>
      </c>
      <c r="M393" s="21">
        <f t="shared" si="90"/>
        <v>0</v>
      </c>
      <c r="N393" s="21">
        <f t="shared" si="90"/>
        <v>0</v>
      </c>
      <c r="O393" s="21">
        <f t="shared" si="90"/>
        <v>0</v>
      </c>
      <c r="P393" s="21">
        <f t="shared" si="90"/>
        <v>0</v>
      </c>
      <c r="Q393" s="21">
        <f t="shared" si="90"/>
        <v>0</v>
      </c>
      <c r="R393" s="21">
        <f t="shared" si="90"/>
        <v>0</v>
      </c>
      <c r="S393" s="21">
        <f t="shared" si="90"/>
        <v>1.227682948495073E-2</v>
      </c>
      <c r="T393" s="21">
        <f t="shared" si="90"/>
        <v>0</v>
      </c>
      <c r="U393" s="21">
        <f t="shared" si="90"/>
        <v>0</v>
      </c>
      <c r="V393" s="21">
        <f t="shared" si="90"/>
        <v>0</v>
      </c>
      <c r="W393" s="21">
        <f t="shared" si="90"/>
        <v>0</v>
      </c>
      <c r="X393" s="21">
        <f t="shared" si="90"/>
        <v>0</v>
      </c>
      <c r="Y393" s="21">
        <f t="shared" si="90"/>
        <v>0</v>
      </c>
      <c r="Z393" s="21">
        <f t="shared" si="90"/>
        <v>0</v>
      </c>
      <c r="AA393" s="21">
        <f t="shared" si="90"/>
        <v>0</v>
      </c>
      <c r="AB393" s="21">
        <f t="shared" si="90"/>
        <v>0</v>
      </c>
      <c r="AC393" s="21">
        <f t="shared" si="90"/>
        <v>0</v>
      </c>
      <c r="AD393" s="21">
        <f t="shared" si="90"/>
        <v>0</v>
      </c>
      <c r="AE393" s="21">
        <f t="shared" si="90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1.227682948495073E-2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1">+C400+C401</f>
        <v>0</v>
      </c>
      <c r="D399" s="21">
        <f t="shared" si="91"/>
        <v>0</v>
      </c>
      <c r="E399" s="21">
        <f t="shared" si="91"/>
        <v>0</v>
      </c>
      <c r="F399" s="21">
        <f t="shared" si="91"/>
        <v>0</v>
      </c>
      <c r="G399" s="21">
        <f t="shared" si="91"/>
        <v>0</v>
      </c>
      <c r="H399" s="21">
        <f t="shared" si="91"/>
        <v>0</v>
      </c>
      <c r="I399" s="21">
        <f t="shared" si="91"/>
        <v>0</v>
      </c>
      <c r="J399" s="21">
        <f t="shared" si="91"/>
        <v>0</v>
      </c>
      <c r="K399" s="21">
        <f t="shared" si="91"/>
        <v>0</v>
      </c>
      <c r="L399" s="21">
        <f t="shared" si="91"/>
        <v>0</v>
      </c>
      <c r="M399" s="21">
        <f t="shared" si="91"/>
        <v>0</v>
      </c>
      <c r="N399" s="21">
        <f t="shared" si="91"/>
        <v>0</v>
      </c>
      <c r="O399" s="21">
        <f t="shared" si="91"/>
        <v>0</v>
      </c>
      <c r="P399" s="21">
        <f t="shared" si="91"/>
        <v>0</v>
      </c>
      <c r="Q399" s="21">
        <f t="shared" si="91"/>
        <v>0</v>
      </c>
      <c r="R399" s="21">
        <f t="shared" si="91"/>
        <v>0</v>
      </c>
      <c r="S399" s="21">
        <f t="shared" si="91"/>
        <v>0</v>
      </c>
      <c r="T399" s="21">
        <f t="shared" si="91"/>
        <v>0</v>
      </c>
      <c r="U399" s="21">
        <f t="shared" si="91"/>
        <v>0</v>
      </c>
      <c r="V399" s="21">
        <f t="shared" si="91"/>
        <v>0</v>
      </c>
      <c r="W399" s="21">
        <f t="shared" si="91"/>
        <v>0</v>
      </c>
      <c r="X399" s="21">
        <f t="shared" si="91"/>
        <v>0</v>
      </c>
      <c r="Y399" s="21">
        <f t="shared" si="91"/>
        <v>0</v>
      </c>
      <c r="Z399" s="21">
        <f t="shared" si="91"/>
        <v>0</v>
      </c>
      <c r="AA399" s="21">
        <f t="shared" si="91"/>
        <v>0</v>
      </c>
      <c r="AB399" s="21">
        <f t="shared" si="91"/>
        <v>0</v>
      </c>
      <c r="AC399" s="21">
        <f t="shared" si="91"/>
        <v>0</v>
      </c>
      <c r="AD399" s="21">
        <f t="shared" si="91"/>
        <v>0</v>
      </c>
      <c r="AE399" s="21">
        <f t="shared" si="9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2">+C408+C409</f>
        <v>0</v>
      </c>
      <c r="D407" s="21">
        <f t="shared" si="92"/>
        <v>0</v>
      </c>
      <c r="E407" s="21">
        <f t="shared" si="92"/>
        <v>0</v>
      </c>
      <c r="F407" s="21">
        <f t="shared" si="92"/>
        <v>0</v>
      </c>
      <c r="G407" s="21">
        <f t="shared" si="92"/>
        <v>0</v>
      </c>
      <c r="H407" s="21">
        <f t="shared" si="92"/>
        <v>0</v>
      </c>
      <c r="I407" s="21">
        <f t="shared" si="92"/>
        <v>0</v>
      </c>
      <c r="J407" s="21">
        <f t="shared" si="92"/>
        <v>0</v>
      </c>
      <c r="K407" s="21">
        <f t="shared" si="92"/>
        <v>0</v>
      </c>
      <c r="L407" s="21">
        <f t="shared" si="92"/>
        <v>0</v>
      </c>
      <c r="M407" s="21">
        <f t="shared" si="92"/>
        <v>0</v>
      </c>
      <c r="N407" s="21">
        <f t="shared" si="92"/>
        <v>0</v>
      </c>
      <c r="O407" s="21">
        <f t="shared" si="92"/>
        <v>0</v>
      </c>
      <c r="P407" s="21">
        <f t="shared" si="92"/>
        <v>0</v>
      </c>
      <c r="Q407" s="21">
        <f t="shared" si="92"/>
        <v>0</v>
      </c>
      <c r="R407" s="21">
        <f t="shared" si="92"/>
        <v>0</v>
      </c>
      <c r="S407" s="21">
        <f t="shared" si="92"/>
        <v>0</v>
      </c>
      <c r="T407" s="21">
        <f t="shared" si="92"/>
        <v>0</v>
      </c>
      <c r="U407" s="21">
        <f t="shared" si="92"/>
        <v>0</v>
      </c>
      <c r="V407" s="21">
        <f t="shared" si="92"/>
        <v>0</v>
      </c>
      <c r="W407" s="21">
        <f t="shared" si="92"/>
        <v>0</v>
      </c>
      <c r="X407" s="21">
        <f t="shared" si="92"/>
        <v>0</v>
      </c>
      <c r="Y407" s="21">
        <f t="shared" si="92"/>
        <v>0</v>
      </c>
      <c r="Z407" s="21">
        <f t="shared" si="92"/>
        <v>0</v>
      </c>
      <c r="AA407" s="21">
        <f t="shared" si="92"/>
        <v>0</v>
      </c>
      <c r="AB407" s="21">
        <f t="shared" si="92"/>
        <v>0</v>
      </c>
      <c r="AC407" s="21">
        <f t="shared" si="92"/>
        <v>0</v>
      </c>
      <c r="AD407" s="21">
        <f t="shared" si="92"/>
        <v>0</v>
      </c>
      <c r="AE407" s="21">
        <f t="shared" si="92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3">+C410+C411+C412+C413+C414</f>
        <v>0</v>
      </c>
      <c r="D409" s="21">
        <f t="shared" si="93"/>
        <v>0</v>
      </c>
      <c r="E409" s="21">
        <f t="shared" si="93"/>
        <v>0</v>
      </c>
      <c r="F409" s="21">
        <f t="shared" si="93"/>
        <v>0</v>
      </c>
      <c r="G409" s="21">
        <f t="shared" si="93"/>
        <v>0</v>
      </c>
      <c r="H409" s="21">
        <f t="shared" si="93"/>
        <v>0</v>
      </c>
      <c r="I409" s="21">
        <f t="shared" si="93"/>
        <v>0</v>
      </c>
      <c r="J409" s="21">
        <f t="shared" si="93"/>
        <v>0</v>
      </c>
      <c r="K409" s="21">
        <f t="shared" si="93"/>
        <v>0</v>
      </c>
      <c r="L409" s="21">
        <f t="shared" si="93"/>
        <v>0</v>
      </c>
      <c r="M409" s="21">
        <f t="shared" si="93"/>
        <v>0</v>
      </c>
      <c r="N409" s="21">
        <f t="shared" si="93"/>
        <v>0</v>
      </c>
      <c r="O409" s="21">
        <f t="shared" si="93"/>
        <v>0</v>
      </c>
      <c r="P409" s="21">
        <f t="shared" si="93"/>
        <v>0</v>
      </c>
      <c r="Q409" s="21">
        <f t="shared" si="93"/>
        <v>0</v>
      </c>
      <c r="R409" s="21">
        <f t="shared" si="93"/>
        <v>0</v>
      </c>
      <c r="S409" s="21">
        <f t="shared" si="93"/>
        <v>0</v>
      </c>
      <c r="T409" s="21">
        <f t="shared" si="93"/>
        <v>0</v>
      </c>
      <c r="U409" s="21">
        <f t="shared" si="93"/>
        <v>0</v>
      </c>
      <c r="V409" s="21">
        <f t="shared" si="93"/>
        <v>0</v>
      </c>
      <c r="W409" s="21">
        <f t="shared" si="93"/>
        <v>0</v>
      </c>
      <c r="X409" s="21">
        <f t="shared" si="93"/>
        <v>0</v>
      </c>
      <c r="Y409" s="21">
        <f t="shared" si="93"/>
        <v>0</v>
      </c>
      <c r="Z409" s="21">
        <f t="shared" si="93"/>
        <v>0</v>
      </c>
      <c r="AA409" s="21">
        <f t="shared" si="93"/>
        <v>0</v>
      </c>
      <c r="AB409" s="21">
        <f t="shared" si="93"/>
        <v>0</v>
      </c>
      <c r="AC409" s="21">
        <f t="shared" si="93"/>
        <v>0</v>
      </c>
      <c r="AD409" s="21">
        <f t="shared" si="93"/>
        <v>0</v>
      </c>
      <c r="AE409" s="21">
        <f t="shared" si="93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4">+C416+C417</f>
        <v>0</v>
      </c>
      <c r="D415" s="21">
        <f t="shared" si="94"/>
        <v>0</v>
      </c>
      <c r="E415" s="21">
        <f t="shared" si="94"/>
        <v>0</v>
      </c>
      <c r="F415" s="21">
        <f t="shared" si="94"/>
        <v>0</v>
      </c>
      <c r="G415" s="21">
        <f t="shared" si="94"/>
        <v>0</v>
      </c>
      <c r="H415" s="21">
        <f t="shared" si="94"/>
        <v>0</v>
      </c>
      <c r="I415" s="21">
        <f t="shared" si="94"/>
        <v>0</v>
      </c>
      <c r="J415" s="21">
        <f t="shared" si="94"/>
        <v>0</v>
      </c>
      <c r="K415" s="21">
        <f t="shared" si="94"/>
        <v>0</v>
      </c>
      <c r="L415" s="21">
        <f t="shared" si="94"/>
        <v>0</v>
      </c>
      <c r="M415" s="21">
        <f t="shared" si="94"/>
        <v>0</v>
      </c>
      <c r="N415" s="21">
        <f t="shared" si="94"/>
        <v>0</v>
      </c>
      <c r="O415" s="21">
        <f t="shared" si="94"/>
        <v>0</v>
      </c>
      <c r="P415" s="21">
        <f t="shared" si="94"/>
        <v>0</v>
      </c>
      <c r="Q415" s="21">
        <f t="shared" si="94"/>
        <v>0</v>
      </c>
      <c r="R415" s="21">
        <f t="shared" si="94"/>
        <v>0</v>
      </c>
      <c r="S415" s="21">
        <f t="shared" si="94"/>
        <v>0</v>
      </c>
      <c r="T415" s="21">
        <f t="shared" si="94"/>
        <v>0</v>
      </c>
      <c r="U415" s="21">
        <f t="shared" si="94"/>
        <v>0</v>
      </c>
      <c r="V415" s="21">
        <f t="shared" si="94"/>
        <v>0</v>
      </c>
      <c r="W415" s="21">
        <f t="shared" si="94"/>
        <v>0</v>
      </c>
      <c r="X415" s="21">
        <f t="shared" si="94"/>
        <v>0</v>
      </c>
      <c r="Y415" s="21">
        <f t="shared" si="94"/>
        <v>0</v>
      </c>
      <c r="Z415" s="21">
        <f t="shared" si="94"/>
        <v>0</v>
      </c>
      <c r="AA415" s="21">
        <f t="shared" si="94"/>
        <v>0</v>
      </c>
      <c r="AB415" s="21">
        <f t="shared" si="94"/>
        <v>0</v>
      </c>
      <c r="AC415" s="21">
        <f t="shared" si="94"/>
        <v>0</v>
      </c>
      <c r="AD415" s="21">
        <f t="shared" si="94"/>
        <v>0</v>
      </c>
      <c r="AE415" s="21">
        <f t="shared" si="94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5">+C418+C419+C420+C421+C422</f>
        <v>0</v>
      </c>
      <c r="D417" s="21">
        <f t="shared" si="95"/>
        <v>0</v>
      </c>
      <c r="E417" s="21">
        <f t="shared" si="95"/>
        <v>0</v>
      </c>
      <c r="F417" s="21">
        <f t="shared" si="95"/>
        <v>0</v>
      </c>
      <c r="G417" s="21">
        <f t="shared" si="95"/>
        <v>0</v>
      </c>
      <c r="H417" s="21">
        <f t="shared" si="95"/>
        <v>0</v>
      </c>
      <c r="I417" s="21">
        <f t="shared" si="95"/>
        <v>0</v>
      </c>
      <c r="J417" s="21">
        <f t="shared" si="95"/>
        <v>0</v>
      </c>
      <c r="K417" s="21">
        <f t="shared" si="95"/>
        <v>0</v>
      </c>
      <c r="L417" s="21">
        <f t="shared" si="95"/>
        <v>0</v>
      </c>
      <c r="M417" s="21">
        <f t="shared" si="95"/>
        <v>0</v>
      </c>
      <c r="N417" s="21">
        <f t="shared" si="95"/>
        <v>0</v>
      </c>
      <c r="O417" s="21">
        <f t="shared" si="95"/>
        <v>0</v>
      </c>
      <c r="P417" s="21">
        <f t="shared" si="95"/>
        <v>0</v>
      </c>
      <c r="Q417" s="21">
        <f t="shared" si="95"/>
        <v>0</v>
      </c>
      <c r="R417" s="21">
        <f t="shared" si="95"/>
        <v>0</v>
      </c>
      <c r="S417" s="21">
        <f t="shared" si="95"/>
        <v>0</v>
      </c>
      <c r="T417" s="21">
        <f t="shared" si="95"/>
        <v>0</v>
      </c>
      <c r="U417" s="21">
        <f t="shared" si="95"/>
        <v>0</v>
      </c>
      <c r="V417" s="21">
        <f t="shared" si="95"/>
        <v>0</v>
      </c>
      <c r="W417" s="21">
        <f t="shared" si="95"/>
        <v>0</v>
      </c>
      <c r="X417" s="21">
        <f t="shared" si="95"/>
        <v>0</v>
      </c>
      <c r="Y417" s="21">
        <f t="shared" si="95"/>
        <v>0</v>
      </c>
      <c r="Z417" s="21">
        <f t="shared" si="95"/>
        <v>0</v>
      </c>
      <c r="AA417" s="21">
        <f t="shared" si="95"/>
        <v>0</v>
      </c>
      <c r="AB417" s="21">
        <f t="shared" si="95"/>
        <v>0</v>
      </c>
      <c r="AC417" s="21">
        <f t="shared" si="95"/>
        <v>0</v>
      </c>
      <c r="AD417" s="21">
        <f t="shared" si="95"/>
        <v>0</v>
      </c>
      <c r="AE417" s="21">
        <f t="shared" si="95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6">+C426+C430+C431+C434</f>
        <v>5.6051594688150574E-2</v>
      </c>
      <c r="D425" s="28">
        <f t="shared" si="96"/>
        <v>5.008170183624245E-2</v>
      </c>
      <c r="E425" s="28">
        <f t="shared" si="96"/>
        <v>4.6645748944019072E-2</v>
      </c>
      <c r="F425" s="28">
        <f t="shared" si="96"/>
        <v>4.9817669051361924E-2</v>
      </c>
      <c r="G425" s="28">
        <f t="shared" si="96"/>
        <v>5.2417755366990455E-2</v>
      </c>
      <c r="H425" s="28">
        <f t="shared" si="96"/>
        <v>5.8008925500239436E-2</v>
      </c>
      <c r="I425" s="28">
        <f t="shared" si="96"/>
        <v>6.2358319630795966E-2</v>
      </c>
      <c r="J425" s="28">
        <f t="shared" si="96"/>
        <v>6.0107097570427891E-2</v>
      </c>
      <c r="K425" s="28">
        <f t="shared" si="96"/>
        <v>5.8307291891484841E-2</v>
      </c>
      <c r="L425" s="28">
        <f t="shared" si="96"/>
        <v>5.7933261877434326E-2</v>
      </c>
      <c r="M425" s="28">
        <f t="shared" si="96"/>
        <v>5.8122944280150135E-2</v>
      </c>
      <c r="N425" s="28">
        <f t="shared" si="96"/>
        <v>4.236369547775673E-2</v>
      </c>
      <c r="O425" s="28">
        <f t="shared" si="96"/>
        <v>3.4409739641382116E-2</v>
      </c>
      <c r="P425" s="28">
        <f t="shared" si="96"/>
        <v>3.4602786183940103E-2</v>
      </c>
      <c r="Q425" s="28">
        <f t="shared" si="96"/>
        <v>3.672672108766456E-2</v>
      </c>
      <c r="R425" s="28">
        <f t="shared" si="96"/>
        <v>3.6726766123534316E-2</v>
      </c>
      <c r="S425" s="28">
        <f t="shared" si="96"/>
        <v>3.7035933612932795E-2</v>
      </c>
      <c r="T425" s="28">
        <f t="shared" si="96"/>
        <v>3.451631244754829E-2</v>
      </c>
      <c r="U425" s="28">
        <f t="shared" si="96"/>
        <v>3.3746857042167483E-2</v>
      </c>
      <c r="V425" s="28">
        <f t="shared" si="96"/>
        <v>5.0002803400689882E-2</v>
      </c>
      <c r="W425" s="28">
        <f t="shared" si="96"/>
        <v>4.6749702286149442E-2</v>
      </c>
      <c r="X425" s="28">
        <f t="shared" si="96"/>
        <v>4.5466740474463814E-2</v>
      </c>
      <c r="Y425" s="28">
        <f t="shared" si="96"/>
        <v>4.4500663098945736E-2</v>
      </c>
      <c r="Z425" s="28">
        <f t="shared" si="96"/>
        <v>4.4870567968737507E-2</v>
      </c>
      <c r="AA425" s="28">
        <f t="shared" si="96"/>
        <v>4.3767431954609588E-2</v>
      </c>
      <c r="AB425" s="28">
        <f t="shared" si="96"/>
        <v>5.2621840580844972E-2</v>
      </c>
      <c r="AC425" s="28">
        <f t="shared" si="96"/>
        <v>4.846088291612205E-2</v>
      </c>
      <c r="AD425" s="28">
        <f t="shared" si="96"/>
        <v>5.4112581303707982E-2</v>
      </c>
      <c r="AE425" s="28">
        <f t="shared" si="96"/>
        <v>4.9480826759457509E-2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1.6067516999999996E-2</v>
      </c>
      <c r="W430" s="27">
        <v>1.6067517E-2</v>
      </c>
      <c r="X430" s="27">
        <v>1.6067517000000003E-2</v>
      </c>
      <c r="Y430" s="27">
        <v>1.6067517E-2</v>
      </c>
      <c r="Z430" s="27">
        <v>1.6067517E-2</v>
      </c>
      <c r="AA430" s="27">
        <v>1.6067517E-2</v>
      </c>
      <c r="AB430" s="27">
        <v>2.5869132599999997E-2</v>
      </c>
      <c r="AC430" s="27">
        <v>2.2356321300000009E-2</v>
      </c>
      <c r="AD430" s="27">
        <v>2.7256049999999969E-2</v>
      </c>
      <c r="AE430" s="27">
        <v>2.2684056000000001E-2</v>
      </c>
    </row>
    <row r="431" spans="1:31" x14ac:dyDescent="0.2">
      <c r="A431" s="80" t="s">
        <v>730</v>
      </c>
      <c r="B431" s="4" t="s">
        <v>731</v>
      </c>
      <c r="C431" s="21">
        <f t="shared" ref="C431:AE431" si="97">+C432+C433</f>
        <v>6.7016343758992305E-4</v>
      </c>
      <c r="D431" s="21">
        <f t="shared" si="97"/>
        <v>6.8245399824096902E-4</v>
      </c>
      <c r="E431" s="21">
        <f t="shared" si="97"/>
        <v>6.6486739624845904E-4</v>
      </c>
      <c r="F431" s="21">
        <f t="shared" si="97"/>
        <v>6.747971471947156E-4</v>
      </c>
      <c r="G431" s="21">
        <f t="shared" si="97"/>
        <v>6.8052550068200992E-4</v>
      </c>
      <c r="H431" s="21">
        <f t="shared" si="97"/>
        <v>6.9696736307504469E-4</v>
      </c>
      <c r="I431" s="21">
        <f t="shared" si="97"/>
        <v>7.138432930594539E-4</v>
      </c>
      <c r="J431" s="21">
        <f t="shared" si="97"/>
        <v>7.3267348366888802E-4</v>
      </c>
      <c r="K431" s="21">
        <f t="shared" si="97"/>
        <v>7.4224177580795253E-4</v>
      </c>
      <c r="L431" s="21">
        <f t="shared" si="97"/>
        <v>7.3656909438984106E-4</v>
      </c>
      <c r="M431" s="21">
        <f t="shared" si="97"/>
        <v>7.4879327848740098E-4</v>
      </c>
      <c r="N431" s="21">
        <f t="shared" si="97"/>
        <v>7.5596242922202413E-4</v>
      </c>
      <c r="O431" s="21">
        <f t="shared" si="97"/>
        <v>9.2160220961217309E-4</v>
      </c>
      <c r="P431" s="21">
        <f t="shared" si="97"/>
        <v>1.0342697281240294E-3</v>
      </c>
      <c r="Q431" s="21">
        <f t="shared" si="97"/>
        <v>1.0561886907063266E-3</v>
      </c>
      <c r="R431" s="21">
        <f t="shared" si="97"/>
        <v>1.0021647428480685E-3</v>
      </c>
      <c r="S431" s="21">
        <f t="shared" si="97"/>
        <v>1.0388885740880564E-3</v>
      </c>
      <c r="T431" s="21">
        <f t="shared" si="97"/>
        <v>1.056080488959522E-3</v>
      </c>
      <c r="U431" s="21">
        <f t="shared" si="97"/>
        <v>1.1100214999423623E-3</v>
      </c>
      <c r="V431" s="21">
        <f t="shared" si="97"/>
        <v>1.1193843754632906E-3</v>
      </c>
      <c r="W431" s="21">
        <f t="shared" si="97"/>
        <v>1.1760312583469588E-3</v>
      </c>
      <c r="X431" s="21">
        <f t="shared" si="97"/>
        <v>1.1525372195039156E-3</v>
      </c>
      <c r="Y431" s="21">
        <f t="shared" si="97"/>
        <v>1.1969050035715617E-3</v>
      </c>
      <c r="Z431" s="21">
        <f t="shared" si="97"/>
        <v>1.2561201646037082E-3</v>
      </c>
      <c r="AA431" s="21">
        <f t="shared" si="97"/>
        <v>1.483666600059096E-3</v>
      </c>
      <c r="AB431" s="21">
        <f t="shared" si="97"/>
        <v>1.4140327492966258E-3</v>
      </c>
      <c r="AC431" s="21">
        <f t="shared" si="97"/>
        <v>1.4273578433261979E-3</v>
      </c>
      <c r="AD431" s="21">
        <f t="shared" si="97"/>
        <v>1.5016127958628494E-3</v>
      </c>
      <c r="AE431" s="21">
        <f t="shared" si="97"/>
        <v>1.4948091224907529E-3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6.7016343758992305E-4</v>
      </c>
      <c r="D433" s="27">
        <v>6.8245399824096902E-4</v>
      </c>
      <c r="E433" s="27">
        <v>6.6486739624845904E-4</v>
      </c>
      <c r="F433" s="27">
        <v>6.747971471947156E-4</v>
      </c>
      <c r="G433" s="27">
        <v>6.8052550068200992E-4</v>
      </c>
      <c r="H433" s="27">
        <v>6.9696736307504469E-4</v>
      </c>
      <c r="I433" s="27">
        <v>7.138432930594539E-4</v>
      </c>
      <c r="J433" s="27">
        <v>7.3267348366888802E-4</v>
      </c>
      <c r="K433" s="27">
        <v>7.4224177580795253E-4</v>
      </c>
      <c r="L433" s="27">
        <v>7.3656909438984106E-4</v>
      </c>
      <c r="M433" s="27">
        <v>7.4879327848740098E-4</v>
      </c>
      <c r="N433" s="27">
        <v>7.5596242922202413E-4</v>
      </c>
      <c r="O433" s="27">
        <v>9.2160220961217309E-4</v>
      </c>
      <c r="P433" s="27">
        <v>1.0342697281240294E-3</v>
      </c>
      <c r="Q433" s="27">
        <v>1.0561886907063266E-3</v>
      </c>
      <c r="R433" s="27">
        <v>1.0021647428480685E-3</v>
      </c>
      <c r="S433" s="27">
        <v>1.0388885740880564E-3</v>
      </c>
      <c r="T433" s="27">
        <v>1.056080488959522E-3</v>
      </c>
      <c r="U433" s="27">
        <v>1.1100214999423623E-3</v>
      </c>
      <c r="V433" s="27">
        <v>1.1193843754632906E-3</v>
      </c>
      <c r="W433" s="27">
        <v>1.1760312583469588E-3</v>
      </c>
      <c r="X433" s="27">
        <v>1.1525372195039156E-3</v>
      </c>
      <c r="Y433" s="27">
        <v>1.1969050035715617E-3</v>
      </c>
      <c r="Z433" s="27">
        <v>1.2561201646037082E-3</v>
      </c>
      <c r="AA433" s="27">
        <v>1.483666600059096E-3</v>
      </c>
      <c r="AB433" s="27">
        <v>1.4140327492966258E-3</v>
      </c>
      <c r="AC433" s="27">
        <v>1.4273578433261979E-3</v>
      </c>
      <c r="AD433" s="27">
        <v>1.5016127958628494E-3</v>
      </c>
      <c r="AE433" s="27">
        <v>1.4948091224907529E-3</v>
      </c>
    </row>
    <row r="434" spans="1:31" x14ac:dyDescent="0.2">
      <c r="A434" s="80" t="s">
        <v>736</v>
      </c>
      <c r="B434" s="4" t="s">
        <v>737</v>
      </c>
      <c r="C434" s="21">
        <f>+C435</f>
        <v>5.538143125056065E-2</v>
      </c>
      <c r="D434" s="21">
        <f t="shared" ref="D434:AE434" si="98">+D435</f>
        <v>4.9399247838001481E-2</v>
      </c>
      <c r="E434" s="21">
        <f t="shared" si="98"/>
        <v>4.5980881547770615E-2</v>
      </c>
      <c r="F434" s="21">
        <f t="shared" si="98"/>
        <v>4.9142871904167211E-2</v>
      </c>
      <c r="G434" s="21">
        <f t="shared" si="98"/>
        <v>5.1737229866308444E-2</v>
      </c>
      <c r="H434" s="21">
        <f t="shared" si="98"/>
        <v>5.7311958137164394E-2</v>
      </c>
      <c r="I434" s="21">
        <f t="shared" si="98"/>
        <v>6.1644476337736516E-2</v>
      </c>
      <c r="J434" s="21">
        <f t="shared" si="98"/>
        <v>5.9374424086759005E-2</v>
      </c>
      <c r="K434" s="21">
        <f t="shared" si="98"/>
        <v>5.7565050115676891E-2</v>
      </c>
      <c r="L434" s="21">
        <f t="shared" si="98"/>
        <v>5.7196692783044484E-2</v>
      </c>
      <c r="M434" s="21">
        <f t="shared" si="98"/>
        <v>5.7374151001662731E-2</v>
      </c>
      <c r="N434" s="21">
        <f t="shared" si="98"/>
        <v>4.1607733048534705E-2</v>
      </c>
      <c r="O434" s="21">
        <f t="shared" si="98"/>
        <v>3.348813743176994E-2</v>
      </c>
      <c r="P434" s="21">
        <f t="shared" si="98"/>
        <v>3.3568516455816072E-2</v>
      </c>
      <c r="Q434" s="21">
        <f t="shared" si="98"/>
        <v>3.5670532396958235E-2</v>
      </c>
      <c r="R434" s="21">
        <f t="shared" si="98"/>
        <v>3.5724601380686248E-2</v>
      </c>
      <c r="S434" s="21">
        <f t="shared" si="98"/>
        <v>3.5997045038844738E-2</v>
      </c>
      <c r="T434" s="21">
        <f t="shared" si="98"/>
        <v>3.3460231958588771E-2</v>
      </c>
      <c r="U434" s="21">
        <f t="shared" si="98"/>
        <v>3.2636835542225122E-2</v>
      </c>
      <c r="V434" s="21">
        <f t="shared" si="98"/>
        <v>3.2815902025226593E-2</v>
      </c>
      <c r="W434" s="21">
        <f t="shared" si="98"/>
        <v>2.9506154027802482E-2</v>
      </c>
      <c r="X434" s="21">
        <f t="shared" si="98"/>
        <v>2.8246686254959893E-2</v>
      </c>
      <c r="Y434" s="21">
        <f t="shared" si="98"/>
        <v>2.7236241095374179E-2</v>
      </c>
      <c r="Z434" s="21">
        <f t="shared" si="98"/>
        <v>2.7546930804133795E-2</v>
      </c>
      <c r="AA434" s="21">
        <f t="shared" si="98"/>
        <v>2.6216248354550491E-2</v>
      </c>
      <c r="AB434" s="21">
        <f t="shared" si="98"/>
        <v>2.5338675231548348E-2</v>
      </c>
      <c r="AC434" s="21">
        <f t="shared" si="98"/>
        <v>2.4677203772795839E-2</v>
      </c>
      <c r="AD434" s="21">
        <f t="shared" si="98"/>
        <v>2.5354918507845162E-2</v>
      </c>
      <c r="AE434" s="21">
        <f t="shared" si="98"/>
        <v>2.5301961636966755E-2</v>
      </c>
    </row>
    <row r="435" spans="1:31" x14ac:dyDescent="0.2">
      <c r="A435" s="80" t="s">
        <v>738</v>
      </c>
      <c r="B435" s="4" t="s">
        <v>739</v>
      </c>
      <c r="C435" s="27">
        <v>5.538143125056065E-2</v>
      </c>
      <c r="D435" s="27">
        <v>4.9399247838001481E-2</v>
      </c>
      <c r="E435" s="27">
        <v>4.5980881547770615E-2</v>
      </c>
      <c r="F435" s="27">
        <v>4.9142871904167211E-2</v>
      </c>
      <c r="G435" s="27">
        <v>5.1737229866308444E-2</v>
      </c>
      <c r="H435" s="27">
        <v>5.7311958137164394E-2</v>
      </c>
      <c r="I435" s="27">
        <v>6.1644476337736516E-2</v>
      </c>
      <c r="J435" s="27">
        <v>5.9374424086759005E-2</v>
      </c>
      <c r="K435" s="27">
        <v>5.7565050115676891E-2</v>
      </c>
      <c r="L435" s="27">
        <v>5.7196692783044484E-2</v>
      </c>
      <c r="M435" s="27">
        <v>5.7374151001662731E-2</v>
      </c>
      <c r="N435" s="27">
        <v>4.1607733048534705E-2</v>
      </c>
      <c r="O435" s="27">
        <v>3.348813743176994E-2</v>
      </c>
      <c r="P435" s="27">
        <v>3.3568516455816072E-2</v>
      </c>
      <c r="Q435" s="27">
        <v>3.5670532396958235E-2</v>
      </c>
      <c r="R435" s="27">
        <v>3.5724601380686248E-2</v>
      </c>
      <c r="S435" s="27">
        <v>3.5997045038844738E-2</v>
      </c>
      <c r="T435" s="27">
        <v>3.3460231958588771E-2</v>
      </c>
      <c r="U435" s="27">
        <v>3.2636835542225122E-2</v>
      </c>
      <c r="V435" s="27">
        <v>3.2815902025226593E-2</v>
      </c>
      <c r="W435" s="27">
        <v>2.9506154027802482E-2</v>
      </c>
      <c r="X435" s="27">
        <v>2.8246686254959893E-2</v>
      </c>
      <c r="Y435" s="27">
        <v>2.7236241095374179E-2</v>
      </c>
      <c r="Z435" s="27">
        <v>2.7546930804133795E-2</v>
      </c>
      <c r="AA435" s="27">
        <v>2.6216248354550491E-2</v>
      </c>
      <c r="AB435" s="27">
        <v>2.5338675231548348E-2</v>
      </c>
      <c r="AC435" s="27">
        <v>2.4677203772795839E-2</v>
      </c>
      <c r="AD435" s="27">
        <v>2.5354918507845162E-2</v>
      </c>
      <c r="AE435" s="27">
        <v>2.5301961636966755E-2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9">+C441+C442</f>
        <v>0</v>
      </c>
      <c r="D440" s="21">
        <f t="shared" si="99"/>
        <v>0</v>
      </c>
      <c r="E440" s="21">
        <f t="shared" si="99"/>
        <v>0</v>
      </c>
      <c r="F440" s="21">
        <f t="shared" si="99"/>
        <v>0</v>
      </c>
      <c r="G440" s="21">
        <f t="shared" si="99"/>
        <v>0</v>
      </c>
      <c r="H440" s="21">
        <f t="shared" si="99"/>
        <v>0</v>
      </c>
      <c r="I440" s="21">
        <f t="shared" si="99"/>
        <v>0</v>
      </c>
      <c r="J440" s="21">
        <f t="shared" si="99"/>
        <v>0</v>
      </c>
      <c r="K440" s="21">
        <f t="shared" si="99"/>
        <v>0</v>
      </c>
      <c r="L440" s="21">
        <f t="shared" si="99"/>
        <v>0</v>
      </c>
      <c r="M440" s="21">
        <f t="shared" si="99"/>
        <v>0</v>
      </c>
      <c r="N440" s="21">
        <f t="shared" si="99"/>
        <v>0</v>
      </c>
      <c r="O440" s="21">
        <f t="shared" si="99"/>
        <v>0</v>
      </c>
      <c r="P440" s="21">
        <f t="shared" si="99"/>
        <v>0</v>
      </c>
      <c r="Q440" s="21">
        <f t="shared" si="99"/>
        <v>0</v>
      </c>
      <c r="R440" s="21">
        <f t="shared" si="99"/>
        <v>0</v>
      </c>
      <c r="S440" s="21">
        <f t="shared" si="99"/>
        <v>0</v>
      </c>
      <c r="T440" s="21">
        <f t="shared" si="99"/>
        <v>0</v>
      </c>
      <c r="U440" s="21">
        <f t="shared" si="99"/>
        <v>0</v>
      </c>
      <c r="V440" s="21">
        <f t="shared" si="99"/>
        <v>0</v>
      </c>
      <c r="W440" s="21">
        <f t="shared" si="99"/>
        <v>0</v>
      </c>
      <c r="X440" s="21">
        <f t="shared" si="99"/>
        <v>0</v>
      </c>
      <c r="Y440" s="21">
        <f t="shared" si="99"/>
        <v>0</v>
      </c>
      <c r="Z440" s="21">
        <f t="shared" si="99"/>
        <v>0</v>
      </c>
      <c r="AA440" s="21">
        <f t="shared" si="99"/>
        <v>0</v>
      </c>
      <c r="AB440" s="21">
        <f t="shared" si="99"/>
        <v>0</v>
      </c>
      <c r="AC440" s="21">
        <f t="shared" si="99"/>
        <v>0</v>
      </c>
      <c r="AD440" s="21">
        <f t="shared" si="99"/>
        <v>0</v>
      </c>
      <c r="AE440" s="21">
        <f t="shared" si="99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100">+D455-D4</f>
        <v>0</v>
      </c>
      <c r="E453" s="29">
        <f t="shared" si="100"/>
        <v>0</v>
      </c>
      <c r="F453" s="29">
        <f t="shared" si="100"/>
        <v>0</v>
      </c>
      <c r="G453" s="29">
        <f t="shared" si="100"/>
        <v>0</v>
      </c>
      <c r="H453" s="29">
        <f t="shared" si="100"/>
        <v>0</v>
      </c>
      <c r="I453" s="29">
        <f t="shared" si="100"/>
        <v>0</v>
      </c>
      <c r="J453" s="29">
        <f t="shared" si="100"/>
        <v>0</v>
      </c>
      <c r="K453" s="29">
        <f t="shared" si="100"/>
        <v>0</v>
      </c>
      <c r="L453" s="29">
        <f t="shared" si="100"/>
        <v>0</v>
      </c>
      <c r="M453" s="29">
        <f t="shared" si="100"/>
        <v>0</v>
      </c>
      <c r="N453" s="29">
        <f t="shared" si="100"/>
        <v>0</v>
      </c>
      <c r="O453" s="29">
        <f t="shared" si="100"/>
        <v>0</v>
      </c>
      <c r="P453" s="29">
        <f t="shared" si="100"/>
        <v>0</v>
      </c>
      <c r="Q453" s="29">
        <f t="shared" si="100"/>
        <v>0</v>
      </c>
      <c r="R453" s="29">
        <f t="shared" si="100"/>
        <v>0</v>
      </c>
      <c r="S453" s="29">
        <f t="shared" si="100"/>
        <v>0</v>
      </c>
      <c r="T453" s="29">
        <f t="shared" si="100"/>
        <v>0</v>
      </c>
      <c r="U453" s="29">
        <f t="shared" si="100"/>
        <v>0</v>
      </c>
      <c r="V453" s="29">
        <f t="shared" si="100"/>
        <v>0</v>
      </c>
      <c r="W453" s="29">
        <f t="shared" si="100"/>
        <v>0</v>
      </c>
      <c r="X453" s="29">
        <f t="shared" si="100"/>
        <v>0</v>
      </c>
      <c r="Y453" s="29">
        <f t="shared" si="100"/>
        <v>0</v>
      </c>
      <c r="Z453" s="29">
        <f t="shared" si="100"/>
        <v>0</v>
      </c>
      <c r="AA453" s="29">
        <f t="shared" si="100"/>
        <v>0</v>
      </c>
      <c r="AB453" s="29">
        <f t="shared" si="100"/>
        <v>0</v>
      </c>
      <c r="AC453" s="29">
        <f t="shared" si="100"/>
        <v>0</v>
      </c>
      <c r="AD453" s="29">
        <f t="shared" si="100"/>
        <v>0</v>
      </c>
      <c r="AE453" s="29">
        <f t="shared" si="100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101">+C456+C471+C524+C555+C576</f>
        <v>2.1333459861490001</v>
      </c>
      <c r="D455" s="28">
        <f t="shared" si="101"/>
        <v>2.1554694099608964</v>
      </c>
      <c r="E455" s="28">
        <f t="shared" si="101"/>
        <v>2.1856390004096116</v>
      </c>
      <c r="F455" s="28">
        <f t="shared" si="101"/>
        <v>2.2492264031571447</v>
      </c>
      <c r="G455" s="28">
        <f t="shared" si="101"/>
        <v>2.3125752037035392</v>
      </c>
      <c r="H455" s="28">
        <f t="shared" si="101"/>
        <v>2.3323382291111994</v>
      </c>
      <c r="I455" s="28">
        <f t="shared" si="101"/>
        <v>2.3892433099900563</v>
      </c>
      <c r="J455" s="28">
        <f t="shared" si="101"/>
        <v>2.5068510199812954</v>
      </c>
      <c r="K455" s="28">
        <f t="shared" si="101"/>
        <v>2.5034889728535763</v>
      </c>
      <c r="L455" s="28">
        <f t="shared" si="101"/>
        <v>2.4861927590119755</v>
      </c>
      <c r="M455" s="28">
        <f t="shared" si="101"/>
        <v>2.3943407527220528</v>
      </c>
      <c r="N455" s="28">
        <f t="shared" si="101"/>
        <v>2.3762834909430981</v>
      </c>
      <c r="O455" s="28">
        <f t="shared" si="101"/>
        <v>2.394570793889689</v>
      </c>
      <c r="P455" s="28">
        <f t="shared" si="101"/>
        <v>2.2588723718970698</v>
      </c>
      <c r="Q455" s="28">
        <f t="shared" si="101"/>
        <v>2.3168423434824681</v>
      </c>
      <c r="R455" s="28">
        <f t="shared" si="101"/>
        <v>2.2491865818625945</v>
      </c>
      <c r="S455" s="28">
        <f t="shared" si="101"/>
        <v>2.2445211656348416</v>
      </c>
      <c r="T455" s="28">
        <f t="shared" si="101"/>
        <v>2.2353681578524376</v>
      </c>
      <c r="U455" s="28">
        <f t="shared" si="101"/>
        <v>2.2085616613699477</v>
      </c>
      <c r="V455" s="28">
        <f t="shared" si="101"/>
        <v>2.1880450641830871</v>
      </c>
      <c r="W455" s="28">
        <f t="shared" si="101"/>
        <v>2.0963486113777345</v>
      </c>
      <c r="X455" s="28">
        <f t="shared" si="101"/>
        <v>1.9926091548806908</v>
      </c>
      <c r="Y455" s="28">
        <f t="shared" si="101"/>
        <v>2.0176004603113236</v>
      </c>
      <c r="Z455" s="28">
        <f t="shared" si="101"/>
        <v>2.112519178267001</v>
      </c>
      <c r="AA455" s="28">
        <f t="shared" si="101"/>
        <v>1.9564245984432216</v>
      </c>
      <c r="AB455" s="28">
        <f t="shared" si="101"/>
        <v>1.8365429817042527</v>
      </c>
      <c r="AC455" s="28">
        <f t="shared" si="101"/>
        <v>1.740614632862338</v>
      </c>
      <c r="AD455" s="28">
        <f t="shared" si="101"/>
        <v>1.6426077308723779</v>
      </c>
      <c r="AE455" s="28">
        <f t="shared" si="101"/>
        <v>1.531889292306136</v>
      </c>
    </row>
    <row r="456" spans="1:32" x14ac:dyDescent="0.2">
      <c r="A456" s="6" t="s">
        <v>19</v>
      </c>
      <c r="B456" s="7" t="s">
        <v>20</v>
      </c>
      <c r="C456" s="28">
        <f t="shared" ref="C456:AE456" si="102">+C457+C463+C467</f>
        <v>2.3978988969194544E-2</v>
      </c>
      <c r="D456" s="28">
        <f t="shared" si="102"/>
        <v>2.4403963591274395E-2</v>
      </c>
      <c r="E456" s="28">
        <f t="shared" si="102"/>
        <v>2.5821641924157576E-2</v>
      </c>
      <c r="F456" s="28">
        <f t="shared" si="102"/>
        <v>2.7058630149533115E-2</v>
      </c>
      <c r="G456" s="28">
        <f t="shared" si="102"/>
        <v>2.8615114166543394E-2</v>
      </c>
      <c r="H456" s="28">
        <f t="shared" si="102"/>
        <v>2.9077912128450224E-2</v>
      </c>
      <c r="I456" s="28">
        <f t="shared" si="102"/>
        <v>5.3672119620795315E-2</v>
      </c>
      <c r="J456" s="28">
        <f t="shared" si="102"/>
        <v>4.9759172561106631E-2</v>
      </c>
      <c r="K456" s="28">
        <f t="shared" si="102"/>
        <v>6.2129894261030098E-2</v>
      </c>
      <c r="L456" s="28">
        <f t="shared" si="102"/>
        <v>6.5935347967251035E-2</v>
      </c>
      <c r="M456" s="28">
        <f t="shared" si="102"/>
        <v>7.0105675519497979E-2</v>
      </c>
      <c r="N456" s="28">
        <f t="shared" si="102"/>
        <v>8.028156349628647E-2</v>
      </c>
      <c r="O456" s="28">
        <f t="shared" si="102"/>
        <v>7.9122410125684536E-2</v>
      </c>
      <c r="P456" s="28">
        <f t="shared" si="102"/>
        <v>6.1132826086837483E-2</v>
      </c>
      <c r="Q456" s="28">
        <f t="shared" si="102"/>
        <v>7.6102039016031894E-2</v>
      </c>
      <c r="R456" s="28">
        <f t="shared" si="102"/>
        <v>7.6684081109922572E-2</v>
      </c>
      <c r="S456" s="28">
        <f t="shared" si="102"/>
        <v>7.7107195135648496E-2</v>
      </c>
      <c r="T456" s="28">
        <f t="shared" si="102"/>
        <v>7.2843278076705931E-2</v>
      </c>
      <c r="U456" s="28">
        <f t="shared" si="102"/>
        <v>7.6851609469394913E-2</v>
      </c>
      <c r="V456" s="28">
        <f t="shared" si="102"/>
        <v>7.5653955181611984E-2</v>
      </c>
      <c r="W456" s="28">
        <f t="shared" si="102"/>
        <v>7.3061503061502164E-2</v>
      </c>
      <c r="X456" s="28">
        <f t="shared" si="102"/>
        <v>9.9052256983887574E-2</v>
      </c>
      <c r="Y456" s="28">
        <f t="shared" si="102"/>
        <v>0.11316827666323043</v>
      </c>
      <c r="Z456" s="28">
        <f t="shared" si="102"/>
        <v>0.11969273229487108</v>
      </c>
      <c r="AA456" s="28">
        <f t="shared" si="102"/>
        <v>0.11784052999345181</v>
      </c>
      <c r="AB456" s="28">
        <f t="shared" si="102"/>
        <v>0.12896664696490334</v>
      </c>
      <c r="AC456" s="28">
        <f t="shared" si="102"/>
        <v>0.13576102786519656</v>
      </c>
      <c r="AD456" s="28">
        <f t="shared" si="102"/>
        <v>0.1379982704877592</v>
      </c>
      <c r="AE456" s="28">
        <f t="shared" si="102"/>
        <v>0.12095521272900847</v>
      </c>
    </row>
    <row r="457" spans="1:32" x14ac:dyDescent="0.2">
      <c r="A457" s="8" t="s">
        <v>23</v>
      </c>
      <c r="B457" s="4" t="s">
        <v>24</v>
      </c>
      <c r="C457" s="21">
        <f t="shared" ref="C457:AE457" si="103">+C458+C459+C460+C461+C462</f>
        <v>2.3978988969194544E-2</v>
      </c>
      <c r="D457" s="21">
        <f t="shared" si="103"/>
        <v>2.4403963591274395E-2</v>
      </c>
      <c r="E457" s="21">
        <f t="shared" si="103"/>
        <v>2.5821641924157576E-2</v>
      </c>
      <c r="F457" s="21">
        <f t="shared" si="103"/>
        <v>2.7058630149533115E-2</v>
      </c>
      <c r="G457" s="21">
        <f t="shared" si="103"/>
        <v>2.8615114166543394E-2</v>
      </c>
      <c r="H457" s="21">
        <f t="shared" si="103"/>
        <v>2.9077912128450224E-2</v>
      </c>
      <c r="I457" s="21">
        <f t="shared" si="103"/>
        <v>5.3672119620795315E-2</v>
      </c>
      <c r="J457" s="21">
        <f t="shared" si="103"/>
        <v>4.9759172561106631E-2</v>
      </c>
      <c r="K457" s="21">
        <f t="shared" si="103"/>
        <v>6.2129894261030098E-2</v>
      </c>
      <c r="L457" s="21">
        <f t="shared" si="103"/>
        <v>6.5935347967251035E-2</v>
      </c>
      <c r="M457" s="21">
        <f t="shared" si="103"/>
        <v>7.0105675519497979E-2</v>
      </c>
      <c r="N457" s="21">
        <f t="shared" si="103"/>
        <v>8.028156349628647E-2</v>
      </c>
      <c r="O457" s="21">
        <f t="shared" si="103"/>
        <v>7.9122410125684536E-2</v>
      </c>
      <c r="P457" s="21">
        <f t="shared" si="103"/>
        <v>6.1132826086837483E-2</v>
      </c>
      <c r="Q457" s="21">
        <f t="shared" si="103"/>
        <v>7.6102039016031894E-2</v>
      </c>
      <c r="R457" s="21">
        <f t="shared" si="103"/>
        <v>7.6684081109922572E-2</v>
      </c>
      <c r="S457" s="21">
        <f t="shared" si="103"/>
        <v>7.7107195135648496E-2</v>
      </c>
      <c r="T457" s="21">
        <f t="shared" si="103"/>
        <v>7.2843278076705931E-2</v>
      </c>
      <c r="U457" s="21">
        <f t="shared" si="103"/>
        <v>7.6851609469394913E-2</v>
      </c>
      <c r="V457" s="21">
        <f t="shared" si="103"/>
        <v>7.5653955181611984E-2</v>
      </c>
      <c r="W457" s="21">
        <f t="shared" si="103"/>
        <v>7.3061503061502164E-2</v>
      </c>
      <c r="X457" s="21">
        <f t="shared" si="103"/>
        <v>9.9052256983887574E-2</v>
      </c>
      <c r="Y457" s="21">
        <f t="shared" si="103"/>
        <v>0.11316827666323043</v>
      </c>
      <c r="Z457" s="21">
        <f t="shared" si="103"/>
        <v>0.11969273229487108</v>
      </c>
      <c r="AA457" s="21">
        <f t="shared" si="103"/>
        <v>0.11784052999345181</v>
      </c>
      <c r="AB457" s="21">
        <f t="shared" si="103"/>
        <v>0.12896664696490334</v>
      </c>
      <c r="AC457" s="21">
        <f t="shared" si="103"/>
        <v>0.13576102786519656</v>
      </c>
      <c r="AD457" s="21">
        <f t="shared" si="103"/>
        <v>0.1379982704877592</v>
      </c>
      <c r="AE457" s="21">
        <f t="shared" si="103"/>
        <v>0.12095521272900847</v>
      </c>
    </row>
    <row r="458" spans="1:32" x14ac:dyDescent="0.2">
      <c r="A458" s="8" t="s">
        <v>25</v>
      </c>
      <c r="B458" s="4" t="s">
        <v>26</v>
      </c>
      <c r="C458" s="37">
        <f>+C8</f>
        <v>4.3060602880898947E-4</v>
      </c>
      <c r="D458" s="37">
        <f t="shared" ref="D458:AE458" si="104">+D8</f>
        <v>2.6600983745356276E-4</v>
      </c>
      <c r="E458" s="37">
        <f t="shared" si="104"/>
        <v>1.6276438001809471E-4</v>
      </c>
      <c r="F458" s="37">
        <f t="shared" si="104"/>
        <v>1.9671526129672409E-4</v>
      </c>
      <c r="G458" s="37">
        <f t="shared" si="104"/>
        <v>2.8638655926246833E-4</v>
      </c>
      <c r="H458" s="37">
        <f t="shared" si="104"/>
        <v>1.8822451262029313E-4</v>
      </c>
      <c r="I458" s="37">
        <f t="shared" si="104"/>
        <v>4.9373801409621451E-4</v>
      </c>
      <c r="J458" s="37">
        <f t="shared" si="104"/>
        <v>4.5433667536406411E-4</v>
      </c>
      <c r="K458" s="37">
        <f t="shared" si="104"/>
        <v>3.5686206457951106E-4</v>
      </c>
      <c r="L458" s="37">
        <f t="shared" si="104"/>
        <v>5.478330214324788E-4</v>
      </c>
      <c r="M458" s="37">
        <f t="shared" si="104"/>
        <v>2.628036696245066E-4</v>
      </c>
      <c r="N458" s="37">
        <f t="shared" si="104"/>
        <v>2.0347901431095704E-6</v>
      </c>
      <c r="O458" s="37">
        <f t="shared" si="104"/>
        <v>0</v>
      </c>
      <c r="P458" s="37">
        <f t="shared" si="104"/>
        <v>0</v>
      </c>
      <c r="Q458" s="37">
        <f t="shared" si="104"/>
        <v>5.0197474977151713E-6</v>
      </c>
      <c r="R458" s="37">
        <f t="shared" si="104"/>
        <v>2.7409532638763201E-4</v>
      </c>
      <c r="S458" s="37">
        <f t="shared" si="104"/>
        <v>1.1842255393144811E-4</v>
      </c>
      <c r="T458" s="37">
        <f t="shared" si="104"/>
        <v>2.7510244720464539E-3</v>
      </c>
      <c r="U458" s="37">
        <f t="shared" si="104"/>
        <v>2.0205309082646922E-3</v>
      </c>
      <c r="V458" s="37">
        <f t="shared" si="104"/>
        <v>9.108295715165029E-4</v>
      </c>
      <c r="W458" s="37">
        <f t="shared" si="104"/>
        <v>5.6998989975405145E-4</v>
      </c>
      <c r="X458" s="37">
        <f t="shared" si="104"/>
        <v>1.9249631261869368E-3</v>
      </c>
      <c r="Y458" s="37">
        <f t="shared" si="104"/>
        <v>1.3701090937732971E-3</v>
      </c>
      <c r="Z458" s="37">
        <f t="shared" si="104"/>
        <v>1.3132892762818776E-3</v>
      </c>
      <c r="AA458" s="37">
        <f t="shared" si="104"/>
        <v>1.2366579810506838E-3</v>
      </c>
      <c r="AB458" s="37">
        <f t="shared" si="104"/>
        <v>1.447665093782916E-3</v>
      </c>
      <c r="AC458" s="37">
        <f t="shared" si="104"/>
        <v>1.3187555969277529E-3</v>
      </c>
      <c r="AD458" s="37">
        <f t="shared" si="104"/>
        <v>4.9743103063065134E-4</v>
      </c>
      <c r="AE458" s="37">
        <f t="shared" si="104"/>
        <v>2.2630192451765659E-4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1.1361219421630112E-3</v>
      </c>
      <c r="D459" s="37">
        <f t="shared" ref="D459:AE459" si="105">+D17</f>
        <v>1.0886181410346043E-3</v>
      </c>
      <c r="E459" s="37">
        <f t="shared" si="105"/>
        <v>1.5399977150874554E-3</v>
      </c>
      <c r="F459" s="37">
        <f t="shared" si="105"/>
        <v>1.3383498666464768E-3</v>
      </c>
      <c r="G459" s="37">
        <f t="shared" si="105"/>
        <v>1.2430414490931384E-3</v>
      </c>
      <c r="H459" s="37">
        <f t="shared" si="105"/>
        <v>1.1703198321243052E-3</v>
      </c>
      <c r="I459" s="37">
        <f t="shared" si="105"/>
        <v>2.4716742585120556E-2</v>
      </c>
      <c r="J459" s="37">
        <f t="shared" si="105"/>
        <v>2.0644237032696647E-2</v>
      </c>
      <c r="K459" s="37">
        <f t="shared" si="105"/>
        <v>3.2375333650592544E-2</v>
      </c>
      <c r="L459" s="37">
        <f t="shared" si="105"/>
        <v>3.4551107973259228E-2</v>
      </c>
      <c r="M459" s="37">
        <f t="shared" si="105"/>
        <v>3.788773518306908E-2</v>
      </c>
      <c r="N459" s="37">
        <f t="shared" si="105"/>
        <v>4.8740750905475735E-2</v>
      </c>
      <c r="O459" s="37">
        <f t="shared" si="105"/>
        <v>4.6466915045122091E-2</v>
      </c>
      <c r="P459" s="37">
        <f t="shared" si="105"/>
        <v>2.8839223853891538E-2</v>
      </c>
      <c r="Q459" s="37">
        <f t="shared" si="105"/>
        <v>4.3444310846659145E-2</v>
      </c>
      <c r="R459" s="37">
        <f t="shared" si="105"/>
        <v>4.2028295338604402E-2</v>
      </c>
      <c r="S459" s="37">
        <f t="shared" si="105"/>
        <v>4.1913376671333498E-2</v>
      </c>
      <c r="T459" s="37">
        <f t="shared" si="105"/>
        <v>3.4070224612015552E-2</v>
      </c>
      <c r="U459" s="37">
        <f t="shared" si="105"/>
        <v>3.6984586926281315E-2</v>
      </c>
      <c r="V459" s="37">
        <f t="shared" si="105"/>
        <v>3.5710993699468847E-2</v>
      </c>
      <c r="W459" s="37">
        <f t="shared" si="105"/>
        <v>3.2520722358463601E-2</v>
      </c>
      <c r="X459" s="37">
        <f t="shared" si="105"/>
        <v>5.6026205302143008E-2</v>
      </c>
      <c r="Y459" s="37">
        <f t="shared" si="105"/>
        <v>7.0232687259511414E-2</v>
      </c>
      <c r="Z459" s="37">
        <f t="shared" si="105"/>
        <v>7.4760962558455074E-2</v>
      </c>
      <c r="AA459" s="37">
        <f t="shared" si="105"/>
        <v>7.3720623892997536E-2</v>
      </c>
      <c r="AB459" s="37">
        <f t="shared" si="105"/>
        <v>8.281526889751567E-2</v>
      </c>
      <c r="AC459" s="37">
        <f t="shared" si="105"/>
        <v>8.7949559546086187E-2</v>
      </c>
      <c r="AD459" s="37">
        <f t="shared" si="105"/>
        <v>8.9959017400486507E-2</v>
      </c>
      <c r="AE459" s="37">
        <f t="shared" si="105"/>
        <v>7.0665318524467682E-2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5.3751436227305553E-3</v>
      </c>
      <c r="D460" s="37">
        <f t="shared" ref="D460:AE460" si="106">+D31</f>
        <v>5.6300988608470907E-3</v>
      </c>
      <c r="E460" s="37">
        <f t="shared" si="106"/>
        <v>6.160959218188794E-3</v>
      </c>
      <c r="F460" s="37">
        <f t="shared" si="106"/>
        <v>6.9977300099056811E-3</v>
      </c>
      <c r="G460" s="37">
        <f t="shared" si="106"/>
        <v>7.9591544247015356E-3</v>
      </c>
      <c r="H460" s="37">
        <f t="shared" si="106"/>
        <v>9.0183107460314691E-3</v>
      </c>
      <c r="I460" s="37">
        <f t="shared" si="106"/>
        <v>1.0079938543738169E-2</v>
      </c>
      <c r="J460" s="37">
        <f t="shared" si="106"/>
        <v>1.0790060317762097E-2</v>
      </c>
      <c r="K460" s="37">
        <f t="shared" si="106"/>
        <v>1.1685823088645705E-2</v>
      </c>
      <c r="L460" s="37">
        <f t="shared" si="106"/>
        <v>1.2635982399362086E-2</v>
      </c>
      <c r="M460" s="37">
        <f t="shared" si="106"/>
        <v>1.3249497782495736E-2</v>
      </c>
      <c r="N460" s="37">
        <f t="shared" si="106"/>
        <v>1.2826795579661833E-2</v>
      </c>
      <c r="O460" s="37">
        <f t="shared" si="106"/>
        <v>1.3847994320866201E-2</v>
      </c>
      <c r="P460" s="37">
        <f t="shared" si="106"/>
        <v>1.3689502370891247E-2</v>
      </c>
      <c r="Q460" s="37">
        <f t="shared" si="106"/>
        <v>1.3526375814581897E-2</v>
      </c>
      <c r="R460" s="37">
        <f t="shared" si="106"/>
        <v>1.5092721267038979E-2</v>
      </c>
      <c r="S460" s="37">
        <f t="shared" si="106"/>
        <v>1.5502988631189219E-2</v>
      </c>
      <c r="T460" s="37">
        <f t="shared" si="106"/>
        <v>1.615568885101681E-2</v>
      </c>
      <c r="U460" s="37">
        <f t="shared" si="106"/>
        <v>1.7743444358150229E-2</v>
      </c>
      <c r="V460" s="37">
        <f t="shared" si="106"/>
        <v>1.8646298811199842E-2</v>
      </c>
      <c r="W460" s="37">
        <f t="shared" si="106"/>
        <v>1.9759174551386191E-2</v>
      </c>
      <c r="X460" s="37">
        <f t="shared" si="106"/>
        <v>2.0814007654551651E-2</v>
      </c>
      <c r="Y460" s="37">
        <f t="shared" si="106"/>
        <v>2.0994676709990313E-2</v>
      </c>
      <c r="Z460" s="37">
        <f t="shared" si="106"/>
        <v>2.2837861250340135E-2</v>
      </c>
      <c r="AA460" s="37">
        <f t="shared" si="106"/>
        <v>2.2031402805040311E-2</v>
      </c>
      <c r="AB460" s="37">
        <f t="shared" si="106"/>
        <v>2.4359898492325401E-2</v>
      </c>
      <c r="AC460" s="37">
        <f t="shared" si="106"/>
        <v>2.6614282839168918E-2</v>
      </c>
      <c r="AD460" s="37">
        <f t="shared" si="106"/>
        <v>2.784118863018082E-2</v>
      </c>
      <c r="AE460" s="37">
        <f t="shared" si="106"/>
        <v>2.998393447287408E-2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1.7037117375491986E-2</v>
      </c>
      <c r="D461" s="37">
        <f t="shared" ref="D461:AE461" si="107">+D53</f>
        <v>1.7419236751939137E-2</v>
      </c>
      <c r="E461" s="37">
        <f t="shared" si="107"/>
        <v>1.795792061086323E-2</v>
      </c>
      <c r="F461" s="37">
        <f t="shared" si="107"/>
        <v>1.8525835011684234E-2</v>
      </c>
      <c r="G461" s="37">
        <f t="shared" si="107"/>
        <v>1.912653173348625E-2</v>
      </c>
      <c r="H461" s="37">
        <f t="shared" si="107"/>
        <v>1.8701057037674156E-2</v>
      </c>
      <c r="I461" s="37">
        <f t="shared" si="107"/>
        <v>1.8381700477840372E-2</v>
      </c>
      <c r="J461" s="37">
        <f t="shared" si="107"/>
        <v>1.7870538535283823E-2</v>
      </c>
      <c r="K461" s="37">
        <f t="shared" si="107"/>
        <v>1.7711875457212339E-2</v>
      </c>
      <c r="L461" s="37">
        <f t="shared" si="107"/>
        <v>1.820042457319725E-2</v>
      </c>
      <c r="M461" s="37">
        <f t="shared" si="107"/>
        <v>1.8705638884308654E-2</v>
      </c>
      <c r="N461" s="37">
        <f t="shared" si="107"/>
        <v>1.8711982221005792E-2</v>
      </c>
      <c r="O461" s="37">
        <f t="shared" si="107"/>
        <v>1.8807500759696241E-2</v>
      </c>
      <c r="P461" s="37">
        <f t="shared" si="107"/>
        <v>1.8604099862054694E-2</v>
      </c>
      <c r="Q461" s="37">
        <f t="shared" si="107"/>
        <v>1.9126332607293135E-2</v>
      </c>
      <c r="R461" s="37">
        <f t="shared" si="107"/>
        <v>1.9288969177891562E-2</v>
      </c>
      <c r="S461" s="37">
        <f t="shared" si="107"/>
        <v>1.9572407279194327E-2</v>
      </c>
      <c r="T461" s="37">
        <f t="shared" si="107"/>
        <v>1.9866340141627116E-2</v>
      </c>
      <c r="U461" s="37">
        <f t="shared" si="107"/>
        <v>2.010304727669868E-2</v>
      </c>
      <c r="V461" s="37">
        <f t="shared" si="107"/>
        <v>2.0385833099426789E-2</v>
      </c>
      <c r="W461" s="37">
        <f t="shared" si="107"/>
        <v>2.0208530062712244E-2</v>
      </c>
      <c r="X461" s="37">
        <f t="shared" si="107"/>
        <v>2.0283808470566805E-2</v>
      </c>
      <c r="Y461" s="37">
        <f t="shared" si="107"/>
        <v>2.0550883622779292E-2</v>
      </c>
      <c r="Z461" s="37">
        <f t="shared" si="107"/>
        <v>2.0764430330449685E-2</v>
      </c>
      <c r="AA461" s="37">
        <f t="shared" si="107"/>
        <v>2.0833500798611893E-2</v>
      </c>
      <c r="AB461" s="37">
        <f t="shared" si="107"/>
        <v>2.0330122881990063E-2</v>
      </c>
      <c r="AC461" s="37">
        <f t="shared" si="107"/>
        <v>1.9877335382653728E-2</v>
      </c>
      <c r="AD461" s="37">
        <f t="shared" si="107"/>
        <v>1.9698024281350646E-2</v>
      </c>
      <c r="AE461" s="37">
        <f t="shared" si="107"/>
        <v>2.0078629339412596E-2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8">+D60</f>
        <v>0</v>
      </c>
      <c r="E462" s="37">
        <f t="shared" si="108"/>
        <v>0</v>
      </c>
      <c r="F462" s="37">
        <f t="shared" si="108"/>
        <v>0</v>
      </c>
      <c r="G462" s="37">
        <f t="shared" si="108"/>
        <v>0</v>
      </c>
      <c r="H462" s="37">
        <f t="shared" si="108"/>
        <v>0</v>
      </c>
      <c r="I462" s="37">
        <f t="shared" si="108"/>
        <v>0</v>
      </c>
      <c r="J462" s="37">
        <f t="shared" si="108"/>
        <v>0</v>
      </c>
      <c r="K462" s="37">
        <f t="shared" si="108"/>
        <v>0</v>
      </c>
      <c r="L462" s="37">
        <f t="shared" si="108"/>
        <v>0</v>
      </c>
      <c r="M462" s="37">
        <f t="shared" si="108"/>
        <v>0</v>
      </c>
      <c r="N462" s="37">
        <f t="shared" si="108"/>
        <v>0</v>
      </c>
      <c r="O462" s="37">
        <f t="shared" si="108"/>
        <v>0</v>
      </c>
      <c r="P462" s="37">
        <f t="shared" si="108"/>
        <v>0</v>
      </c>
      <c r="Q462" s="37">
        <f t="shared" si="108"/>
        <v>0</v>
      </c>
      <c r="R462" s="37">
        <f t="shared" si="108"/>
        <v>0</v>
      </c>
      <c r="S462" s="37">
        <f t="shared" si="108"/>
        <v>0</v>
      </c>
      <c r="T462" s="37">
        <f t="shared" si="108"/>
        <v>0</v>
      </c>
      <c r="U462" s="37">
        <f t="shared" si="108"/>
        <v>0</v>
      </c>
      <c r="V462" s="37">
        <f t="shared" si="108"/>
        <v>0</v>
      </c>
      <c r="W462" s="37">
        <f t="shared" si="108"/>
        <v>3.0861891860777103E-6</v>
      </c>
      <c r="X462" s="37">
        <f t="shared" si="108"/>
        <v>3.2724304391735763E-6</v>
      </c>
      <c r="Y462" s="37">
        <f t="shared" si="108"/>
        <v>1.9919977176102994E-5</v>
      </c>
      <c r="Z462" s="37">
        <f t="shared" si="108"/>
        <v>1.6188879344300441E-5</v>
      </c>
      <c r="AA462" s="37">
        <f t="shared" si="108"/>
        <v>1.8344515751395272E-5</v>
      </c>
      <c r="AB462" s="37">
        <f t="shared" si="108"/>
        <v>1.3691599289289168E-5</v>
      </c>
      <c r="AC462" s="37">
        <f t="shared" si="108"/>
        <v>1.0945003599883125E-6</v>
      </c>
      <c r="AD462" s="37">
        <f t="shared" si="108"/>
        <v>2.6091451105804692E-6</v>
      </c>
      <c r="AE462" s="37">
        <f t="shared" si="108"/>
        <v>1.0284677364558598E-6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9">+C464+C465+C466</f>
        <v>0</v>
      </c>
      <c r="D463" s="21">
        <f t="shared" si="109"/>
        <v>0</v>
      </c>
      <c r="E463" s="21">
        <f t="shared" si="109"/>
        <v>0</v>
      </c>
      <c r="F463" s="21">
        <f t="shared" si="109"/>
        <v>0</v>
      </c>
      <c r="G463" s="21">
        <f t="shared" si="109"/>
        <v>0</v>
      </c>
      <c r="H463" s="21">
        <f t="shared" si="109"/>
        <v>0</v>
      </c>
      <c r="I463" s="21">
        <f t="shared" si="109"/>
        <v>0</v>
      </c>
      <c r="J463" s="21">
        <f t="shared" si="109"/>
        <v>0</v>
      </c>
      <c r="K463" s="21">
        <f t="shared" si="109"/>
        <v>0</v>
      </c>
      <c r="L463" s="21">
        <f t="shared" si="109"/>
        <v>0</v>
      </c>
      <c r="M463" s="21">
        <f t="shared" si="109"/>
        <v>0</v>
      </c>
      <c r="N463" s="21">
        <f t="shared" si="109"/>
        <v>0</v>
      </c>
      <c r="O463" s="21">
        <f t="shared" si="109"/>
        <v>0</v>
      </c>
      <c r="P463" s="21">
        <f t="shared" si="109"/>
        <v>0</v>
      </c>
      <c r="Q463" s="21">
        <f t="shared" si="109"/>
        <v>0</v>
      </c>
      <c r="R463" s="21">
        <f t="shared" si="109"/>
        <v>0</v>
      </c>
      <c r="S463" s="21">
        <f t="shared" si="109"/>
        <v>0</v>
      </c>
      <c r="T463" s="21">
        <f t="shared" si="109"/>
        <v>0</v>
      </c>
      <c r="U463" s="21">
        <f t="shared" si="109"/>
        <v>0</v>
      </c>
      <c r="V463" s="21">
        <f t="shared" si="109"/>
        <v>0</v>
      </c>
      <c r="W463" s="21">
        <f t="shared" si="109"/>
        <v>0</v>
      </c>
      <c r="X463" s="21">
        <f t="shared" si="109"/>
        <v>0</v>
      </c>
      <c r="Y463" s="21">
        <f t="shared" si="109"/>
        <v>0</v>
      </c>
      <c r="Z463" s="21">
        <f t="shared" si="109"/>
        <v>0</v>
      </c>
      <c r="AA463" s="21">
        <f t="shared" si="109"/>
        <v>0</v>
      </c>
      <c r="AB463" s="21">
        <f t="shared" si="109"/>
        <v>0</v>
      </c>
      <c r="AC463" s="21">
        <f t="shared" si="109"/>
        <v>0</v>
      </c>
      <c r="AD463" s="21">
        <f t="shared" si="109"/>
        <v>0</v>
      </c>
      <c r="AE463" s="21">
        <f t="shared" si="109"/>
        <v>0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0">+D68</f>
        <v>0</v>
      </c>
      <c r="E464" s="37">
        <f t="shared" si="110"/>
        <v>0</v>
      </c>
      <c r="F464" s="37">
        <f t="shared" si="110"/>
        <v>0</v>
      </c>
      <c r="G464" s="37">
        <f t="shared" si="110"/>
        <v>0</v>
      </c>
      <c r="H464" s="37">
        <f t="shared" si="110"/>
        <v>0</v>
      </c>
      <c r="I464" s="37">
        <f t="shared" si="110"/>
        <v>0</v>
      </c>
      <c r="J464" s="37">
        <f t="shared" si="110"/>
        <v>0</v>
      </c>
      <c r="K464" s="37">
        <f t="shared" si="110"/>
        <v>0</v>
      </c>
      <c r="L464" s="37">
        <f t="shared" si="110"/>
        <v>0</v>
      </c>
      <c r="M464" s="37">
        <f t="shared" si="110"/>
        <v>0</v>
      </c>
      <c r="N464" s="37">
        <f t="shared" si="110"/>
        <v>0</v>
      </c>
      <c r="O464" s="37">
        <f t="shared" si="110"/>
        <v>0</v>
      </c>
      <c r="P464" s="37">
        <f t="shared" si="110"/>
        <v>0</v>
      </c>
      <c r="Q464" s="37">
        <f t="shared" si="110"/>
        <v>0</v>
      </c>
      <c r="R464" s="37">
        <f t="shared" si="110"/>
        <v>0</v>
      </c>
      <c r="S464" s="37">
        <f t="shared" si="110"/>
        <v>0</v>
      </c>
      <c r="T464" s="37">
        <f t="shared" si="110"/>
        <v>0</v>
      </c>
      <c r="U464" s="37">
        <f t="shared" si="110"/>
        <v>0</v>
      </c>
      <c r="V464" s="37">
        <f t="shared" si="110"/>
        <v>0</v>
      </c>
      <c r="W464" s="37">
        <f t="shared" si="110"/>
        <v>0</v>
      </c>
      <c r="X464" s="37">
        <f t="shared" si="110"/>
        <v>0</v>
      </c>
      <c r="Y464" s="37">
        <f t="shared" si="110"/>
        <v>0</v>
      </c>
      <c r="Z464" s="37">
        <f t="shared" si="110"/>
        <v>0</v>
      </c>
      <c r="AA464" s="37">
        <f t="shared" si="110"/>
        <v>0</v>
      </c>
      <c r="AB464" s="37">
        <f t="shared" si="110"/>
        <v>0</v>
      </c>
      <c r="AC464" s="37">
        <f t="shared" si="110"/>
        <v>0</v>
      </c>
      <c r="AD464" s="37">
        <f t="shared" si="110"/>
        <v>0</v>
      </c>
      <c r="AE464" s="37">
        <f t="shared" si="110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1">+D80</f>
        <v>0</v>
      </c>
      <c r="E465" s="37">
        <f t="shared" si="111"/>
        <v>0</v>
      </c>
      <c r="F465" s="37">
        <f t="shared" si="111"/>
        <v>0</v>
      </c>
      <c r="G465" s="37">
        <f t="shared" si="111"/>
        <v>0</v>
      </c>
      <c r="H465" s="37">
        <f t="shared" si="111"/>
        <v>0</v>
      </c>
      <c r="I465" s="37">
        <f t="shared" si="111"/>
        <v>0</v>
      </c>
      <c r="J465" s="37">
        <f t="shared" si="111"/>
        <v>0</v>
      </c>
      <c r="K465" s="37">
        <f t="shared" si="111"/>
        <v>0</v>
      </c>
      <c r="L465" s="37">
        <f t="shared" si="111"/>
        <v>0</v>
      </c>
      <c r="M465" s="37">
        <f t="shared" si="111"/>
        <v>0</v>
      </c>
      <c r="N465" s="37">
        <f t="shared" si="111"/>
        <v>0</v>
      </c>
      <c r="O465" s="37">
        <f t="shared" si="111"/>
        <v>0</v>
      </c>
      <c r="P465" s="37">
        <f t="shared" si="111"/>
        <v>0</v>
      </c>
      <c r="Q465" s="37">
        <f t="shared" si="111"/>
        <v>0</v>
      </c>
      <c r="R465" s="37">
        <f t="shared" si="111"/>
        <v>0</v>
      </c>
      <c r="S465" s="37">
        <f t="shared" si="111"/>
        <v>0</v>
      </c>
      <c r="T465" s="37">
        <f t="shared" si="111"/>
        <v>0</v>
      </c>
      <c r="U465" s="37">
        <f t="shared" si="111"/>
        <v>0</v>
      </c>
      <c r="V465" s="37">
        <f t="shared" si="111"/>
        <v>0</v>
      </c>
      <c r="W465" s="37">
        <f t="shared" si="111"/>
        <v>0</v>
      </c>
      <c r="X465" s="37">
        <f t="shared" si="111"/>
        <v>0</v>
      </c>
      <c r="Y465" s="37">
        <f t="shared" si="111"/>
        <v>0</v>
      </c>
      <c r="Z465" s="37">
        <f t="shared" si="111"/>
        <v>0</v>
      </c>
      <c r="AA465" s="37">
        <f t="shared" si="111"/>
        <v>0</v>
      </c>
      <c r="AB465" s="37">
        <f t="shared" si="111"/>
        <v>0</v>
      </c>
      <c r="AC465" s="37">
        <f t="shared" si="111"/>
        <v>0</v>
      </c>
      <c r="AD465" s="37">
        <f t="shared" si="111"/>
        <v>0</v>
      </c>
      <c r="AE465" s="37">
        <f t="shared" si="111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2">+D102</f>
        <v>0</v>
      </c>
      <c r="E466" s="37">
        <f t="shared" si="112"/>
        <v>0</v>
      </c>
      <c r="F466" s="37">
        <f t="shared" si="112"/>
        <v>0</v>
      </c>
      <c r="G466" s="37">
        <f t="shared" si="112"/>
        <v>0</v>
      </c>
      <c r="H466" s="37">
        <f t="shared" si="112"/>
        <v>0</v>
      </c>
      <c r="I466" s="37">
        <f t="shared" si="112"/>
        <v>0</v>
      </c>
      <c r="J466" s="37">
        <f t="shared" si="112"/>
        <v>0</v>
      </c>
      <c r="K466" s="37">
        <f t="shared" si="112"/>
        <v>0</v>
      </c>
      <c r="L466" s="37">
        <f t="shared" si="112"/>
        <v>0</v>
      </c>
      <c r="M466" s="37">
        <f t="shared" si="112"/>
        <v>0</v>
      </c>
      <c r="N466" s="37">
        <f t="shared" si="112"/>
        <v>0</v>
      </c>
      <c r="O466" s="37">
        <f t="shared" si="112"/>
        <v>0</v>
      </c>
      <c r="P466" s="37">
        <f t="shared" si="112"/>
        <v>0</v>
      </c>
      <c r="Q466" s="37">
        <f t="shared" si="112"/>
        <v>0</v>
      </c>
      <c r="R466" s="37">
        <f t="shared" si="112"/>
        <v>0</v>
      </c>
      <c r="S466" s="37">
        <f t="shared" si="112"/>
        <v>0</v>
      </c>
      <c r="T466" s="37">
        <f t="shared" si="112"/>
        <v>0</v>
      </c>
      <c r="U466" s="37">
        <f t="shared" si="112"/>
        <v>0</v>
      </c>
      <c r="V466" s="37">
        <f t="shared" si="112"/>
        <v>0</v>
      </c>
      <c r="W466" s="37">
        <f t="shared" si="112"/>
        <v>0</v>
      </c>
      <c r="X466" s="37">
        <f t="shared" si="112"/>
        <v>0</v>
      </c>
      <c r="Y466" s="37">
        <f t="shared" si="112"/>
        <v>0</v>
      </c>
      <c r="Z466" s="37">
        <f t="shared" si="112"/>
        <v>0</v>
      </c>
      <c r="AA466" s="37">
        <f t="shared" si="112"/>
        <v>0</v>
      </c>
      <c r="AB466" s="37">
        <f t="shared" si="112"/>
        <v>0</v>
      </c>
      <c r="AC466" s="37">
        <f t="shared" si="112"/>
        <v>0</v>
      </c>
      <c r="AD466" s="37">
        <f t="shared" si="112"/>
        <v>0</v>
      </c>
      <c r="AE466" s="37">
        <f t="shared" si="112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3">+C468+C469+C470</f>
        <v>0</v>
      </c>
      <c r="D467" s="21">
        <f t="shared" si="113"/>
        <v>0</v>
      </c>
      <c r="E467" s="21">
        <f t="shared" si="113"/>
        <v>0</v>
      </c>
      <c r="F467" s="21">
        <f t="shared" si="113"/>
        <v>0</v>
      </c>
      <c r="G467" s="21">
        <f t="shared" si="113"/>
        <v>0</v>
      </c>
      <c r="H467" s="21">
        <f t="shared" si="113"/>
        <v>0</v>
      </c>
      <c r="I467" s="21">
        <f t="shared" si="113"/>
        <v>0</v>
      </c>
      <c r="J467" s="21">
        <f t="shared" si="113"/>
        <v>0</v>
      </c>
      <c r="K467" s="21">
        <f t="shared" si="113"/>
        <v>0</v>
      </c>
      <c r="L467" s="21">
        <f t="shared" si="113"/>
        <v>0</v>
      </c>
      <c r="M467" s="21">
        <f t="shared" si="113"/>
        <v>0</v>
      </c>
      <c r="N467" s="21">
        <f t="shared" si="113"/>
        <v>0</v>
      </c>
      <c r="O467" s="21">
        <f t="shared" si="113"/>
        <v>0</v>
      </c>
      <c r="P467" s="21">
        <f t="shared" si="113"/>
        <v>0</v>
      </c>
      <c r="Q467" s="21">
        <f t="shared" si="113"/>
        <v>0</v>
      </c>
      <c r="R467" s="21">
        <f t="shared" si="113"/>
        <v>0</v>
      </c>
      <c r="S467" s="21">
        <f t="shared" si="113"/>
        <v>0</v>
      </c>
      <c r="T467" s="21">
        <f t="shared" si="113"/>
        <v>0</v>
      </c>
      <c r="U467" s="21">
        <f t="shared" si="113"/>
        <v>0</v>
      </c>
      <c r="V467" s="21">
        <f t="shared" si="113"/>
        <v>0</v>
      </c>
      <c r="W467" s="21">
        <f t="shared" si="113"/>
        <v>0</v>
      </c>
      <c r="X467" s="21">
        <f t="shared" si="113"/>
        <v>0</v>
      </c>
      <c r="Y467" s="21">
        <f t="shared" si="113"/>
        <v>0</v>
      </c>
      <c r="Z467" s="21">
        <f t="shared" si="113"/>
        <v>0</v>
      </c>
      <c r="AA467" s="21">
        <f t="shared" si="113"/>
        <v>0</v>
      </c>
      <c r="AB467" s="21">
        <f t="shared" si="113"/>
        <v>0</v>
      </c>
      <c r="AC467" s="21">
        <f t="shared" si="113"/>
        <v>0</v>
      </c>
      <c r="AD467" s="21">
        <f t="shared" si="113"/>
        <v>0</v>
      </c>
      <c r="AE467" s="21">
        <f t="shared" si="113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4">+C472+C478+C489+C497+C502+C508+C515+C520</f>
        <v>5.0492662037930665E-5</v>
      </c>
      <c r="D471" s="28">
        <f t="shared" si="114"/>
        <v>5.0492662037930672E-5</v>
      </c>
      <c r="E471" s="28">
        <f t="shared" si="114"/>
        <v>5.0492662037930672E-5</v>
      </c>
      <c r="F471" s="28">
        <f t="shared" si="114"/>
        <v>5.0492662037930658E-5</v>
      </c>
      <c r="G471" s="28">
        <f t="shared" si="114"/>
        <v>5.0492662037930665E-5</v>
      </c>
      <c r="H471" s="28">
        <f t="shared" si="114"/>
        <v>5.0492662037930652E-5</v>
      </c>
      <c r="I471" s="28">
        <f t="shared" si="114"/>
        <v>5.0492662037930652E-5</v>
      </c>
      <c r="J471" s="28">
        <f t="shared" si="114"/>
        <v>5.0492662037930645E-5</v>
      </c>
      <c r="K471" s="28">
        <f t="shared" si="114"/>
        <v>5.0492662037930652E-5</v>
      </c>
      <c r="L471" s="28">
        <f t="shared" si="114"/>
        <v>5.0492662037930652E-5</v>
      </c>
      <c r="M471" s="28">
        <f t="shared" si="114"/>
        <v>5.0492662037930652E-5</v>
      </c>
      <c r="N471" s="28">
        <f t="shared" si="114"/>
        <v>5.0492662037930658E-5</v>
      </c>
      <c r="O471" s="28">
        <f t="shared" si="114"/>
        <v>5.0492662037930652E-5</v>
      </c>
      <c r="P471" s="28">
        <f t="shared" si="114"/>
        <v>5.0124636505573993E-5</v>
      </c>
      <c r="Q471" s="28">
        <f t="shared" si="114"/>
        <v>4.9752528341874036E-5</v>
      </c>
      <c r="R471" s="28">
        <f t="shared" si="114"/>
        <v>4.9427309150244697E-5</v>
      </c>
      <c r="S471" s="28">
        <f t="shared" si="114"/>
        <v>4.9117338298429076E-5</v>
      </c>
      <c r="T471" s="28">
        <f t="shared" si="114"/>
        <v>4.8821537854400739E-5</v>
      </c>
      <c r="U471" s="28">
        <f t="shared" si="114"/>
        <v>4.8536999929397764E-5</v>
      </c>
      <c r="V471" s="28">
        <f t="shared" si="114"/>
        <v>4.8274557386186203E-5</v>
      </c>
      <c r="W471" s="28">
        <f t="shared" si="114"/>
        <v>4.8054033267391335E-5</v>
      </c>
      <c r="X471" s="28">
        <f t="shared" si="114"/>
        <v>4.7829400260325188E-5</v>
      </c>
      <c r="Y471" s="28">
        <f t="shared" si="114"/>
        <v>3.9720741811565753E-5</v>
      </c>
      <c r="Z471" s="28">
        <f t="shared" si="114"/>
        <v>3.1703748452978947E-5</v>
      </c>
      <c r="AA471" s="28">
        <f t="shared" si="114"/>
        <v>3.3575634257058112E-5</v>
      </c>
      <c r="AB471" s="28">
        <f t="shared" si="114"/>
        <v>3.5408913224517048E-5</v>
      </c>
      <c r="AC471" s="28">
        <f t="shared" si="114"/>
        <v>2.8512115328259208E-5</v>
      </c>
      <c r="AD471" s="28">
        <f t="shared" si="114"/>
        <v>2.3081024626775345E-5</v>
      </c>
      <c r="AE471" s="28">
        <f t="shared" si="114"/>
        <v>1.7665043670180828E-5</v>
      </c>
    </row>
    <row r="472" spans="1:31" x14ac:dyDescent="0.2">
      <c r="A472" s="9" t="s">
        <v>250</v>
      </c>
      <c r="B472" s="4" t="s">
        <v>251</v>
      </c>
      <c r="C472" s="21">
        <f t="shared" ref="C472:AE472" si="115">+C473+C474+C475+C476+C477</f>
        <v>0</v>
      </c>
      <c r="D472" s="21">
        <f t="shared" si="115"/>
        <v>0</v>
      </c>
      <c r="E472" s="21">
        <f t="shared" si="115"/>
        <v>0</v>
      </c>
      <c r="F472" s="21">
        <f t="shared" si="115"/>
        <v>0</v>
      </c>
      <c r="G472" s="21">
        <f t="shared" si="115"/>
        <v>0</v>
      </c>
      <c r="H472" s="21">
        <f t="shared" si="115"/>
        <v>0</v>
      </c>
      <c r="I472" s="21">
        <f t="shared" si="115"/>
        <v>0</v>
      </c>
      <c r="J472" s="21">
        <f t="shared" si="115"/>
        <v>0</v>
      </c>
      <c r="K472" s="21">
        <f t="shared" si="115"/>
        <v>0</v>
      </c>
      <c r="L472" s="21">
        <f t="shared" si="115"/>
        <v>0</v>
      </c>
      <c r="M472" s="21">
        <f t="shared" si="115"/>
        <v>0</v>
      </c>
      <c r="N472" s="21">
        <f t="shared" si="115"/>
        <v>0</v>
      </c>
      <c r="O472" s="21">
        <f t="shared" si="115"/>
        <v>0</v>
      </c>
      <c r="P472" s="21">
        <f t="shared" si="115"/>
        <v>0</v>
      </c>
      <c r="Q472" s="21">
        <f t="shared" si="115"/>
        <v>0</v>
      </c>
      <c r="R472" s="21">
        <f t="shared" si="115"/>
        <v>0</v>
      </c>
      <c r="S472" s="21">
        <f t="shared" si="115"/>
        <v>0</v>
      </c>
      <c r="T472" s="21">
        <f t="shared" si="115"/>
        <v>0</v>
      </c>
      <c r="U472" s="21">
        <f t="shared" si="115"/>
        <v>0</v>
      </c>
      <c r="V472" s="21">
        <f t="shared" si="115"/>
        <v>0</v>
      </c>
      <c r="W472" s="21">
        <f t="shared" si="115"/>
        <v>0</v>
      </c>
      <c r="X472" s="21">
        <f t="shared" si="115"/>
        <v>0</v>
      </c>
      <c r="Y472" s="21">
        <f t="shared" si="115"/>
        <v>0</v>
      </c>
      <c r="Z472" s="21">
        <f t="shared" si="115"/>
        <v>0</v>
      </c>
      <c r="AA472" s="21">
        <f t="shared" si="115"/>
        <v>0</v>
      </c>
      <c r="AB472" s="21">
        <f t="shared" si="115"/>
        <v>0</v>
      </c>
      <c r="AC472" s="21">
        <f t="shared" si="115"/>
        <v>0</v>
      </c>
      <c r="AD472" s="21">
        <f t="shared" si="115"/>
        <v>0</v>
      </c>
      <c r="AE472" s="21">
        <f t="shared" si="115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6">+D480+D481+D482+D487+D488</f>
        <v>0</v>
      </c>
      <c r="E478" s="21">
        <f t="shared" si="116"/>
        <v>0</v>
      </c>
      <c r="F478" s="21">
        <f t="shared" si="116"/>
        <v>0</v>
      </c>
      <c r="G478" s="21">
        <f t="shared" si="116"/>
        <v>0</v>
      </c>
      <c r="H478" s="21">
        <f t="shared" si="116"/>
        <v>0</v>
      </c>
      <c r="I478" s="21">
        <f t="shared" si="116"/>
        <v>0</v>
      </c>
      <c r="J478" s="21">
        <f t="shared" si="116"/>
        <v>0</v>
      </c>
      <c r="K478" s="21">
        <f t="shared" si="116"/>
        <v>0</v>
      </c>
      <c r="L478" s="21">
        <f t="shared" si="116"/>
        <v>0</v>
      </c>
      <c r="M478" s="21">
        <f t="shared" si="116"/>
        <v>0</v>
      </c>
      <c r="N478" s="21">
        <f t="shared" si="116"/>
        <v>0</v>
      </c>
      <c r="O478" s="21">
        <f t="shared" si="116"/>
        <v>0</v>
      </c>
      <c r="P478" s="21">
        <f t="shared" si="116"/>
        <v>0</v>
      </c>
      <c r="Q478" s="21">
        <f t="shared" si="116"/>
        <v>0</v>
      </c>
      <c r="R478" s="21">
        <f t="shared" si="116"/>
        <v>0</v>
      </c>
      <c r="S478" s="21">
        <f t="shared" si="116"/>
        <v>0</v>
      </c>
      <c r="T478" s="21">
        <f t="shared" si="116"/>
        <v>0</v>
      </c>
      <c r="U478" s="21">
        <f t="shared" si="116"/>
        <v>0</v>
      </c>
      <c r="V478" s="21">
        <f t="shared" si="116"/>
        <v>0</v>
      </c>
      <c r="W478" s="21">
        <f t="shared" si="116"/>
        <v>0</v>
      </c>
      <c r="X478" s="21">
        <f t="shared" si="116"/>
        <v>0</v>
      </c>
      <c r="Y478" s="21">
        <f t="shared" si="116"/>
        <v>0</v>
      </c>
      <c r="Z478" s="21">
        <f t="shared" si="116"/>
        <v>0</v>
      </c>
      <c r="AA478" s="21">
        <f t="shared" si="116"/>
        <v>0</v>
      </c>
      <c r="AB478" s="21">
        <f t="shared" si="116"/>
        <v>0</v>
      </c>
      <c r="AC478" s="21">
        <f t="shared" si="116"/>
        <v>0</v>
      </c>
      <c r="AD478" s="21">
        <f t="shared" si="116"/>
        <v>0</v>
      </c>
      <c r="AE478" s="21">
        <f t="shared" si="116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7">+D124</f>
        <v>0</v>
      </c>
      <c r="E480" s="37">
        <f t="shared" si="117"/>
        <v>0</v>
      </c>
      <c r="F480" s="37">
        <f t="shared" si="117"/>
        <v>0</v>
      </c>
      <c r="G480" s="37">
        <f t="shared" si="117"/>
        <v>0</v>
      </c>
      <c r="H480" s="37">
        <f t="shared" si="117"/>
        <v>0</v>
      </c>
      <c r="I480" s="37">
        <f t="shared" si="117"/>
        <v>0</v>
      </c>
      <c r="J480" s="37">
        <f t="shared" si="117"/>
        <v>0</v>
      </c>
      <c r="K480" s="37">
        <f t="shared" si="117"/>
        <v>0</v>
      </c>
      <c r="L480" s="37">
        <f t="shared" si="117"/>
        <v>0</v>
      </c>
      <c r="M480" s="37">
        <f t="shared" si="117"/>
        <v>0</v>
      </c>
      <c r="N480" s="37">
        <f t="shared" si="117"/>
        <v>0</v>
      </c>
      <c r="O480" s="37">
        <f t="shared" si="117"/>
        <v>0</v>
      </c>
      <c r="P480" s="37">
        <f t="shared" si="117"/>
        <v>0</v>
      </c>
      <c r="Q480" s="37">
        <f t="shared" si="117"/>
        <v>0</v>
      </c>
      <c r="R480" s="37">
        <f t="shared" si="117"/>
        <v>0</v>
      </c>
      <c r="S480" s="37">
        <f t="shared" si="117"/>
        <v>0</v>
      </c>
      <c r="T480" s="37">
        <f t="shared" si="117"/>
        <v>0</v>
      </c>
      <c r="U480" s="37">
        <f t="shared" si="117"/>
        <v>0</v>
      </c>
      <c r="V480" s="37">
        <f t="shared" si="117"/>
        <v>0</v>
      </c>
      <c r="W480" s="37">
        <f t="shared" si="117"/>
        <v>0</v>
      </c>
      <c r="X480" s="37">
        <f t="shared" si="117"/>
        <v>0</v>
      </c>
      <c r="Y480" s="37">
        <f t="shared" si="117"/>
        <v>0</v>
      </c>
      <c r="Z480" s="37">
        <f t="shared" si="117"/>
        <v>0</v>
      </c>
      <c r="AA480" s="37">
        <f t="shared" si="117"/>
        <v>0</v>
      </c>
      <c r="AB480" s="37">
        <f t="shared" si="117"/>
        <v>0</v>
      </c>
      <c r="AC480" s="37">
        <f t="shared" si="117"/>
        <v>0</v>
      </c>
      <c r="AD480" s="37">
        <f t="shared" si="117"/>
        <v>0</v>
      </c>
      <c r="AE480" s="37">
        <f t="shared" si="117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8">+D125</f>
        <v>0</v>
      </c>
      <c r="E481" s="37">
        <f t="shared" si="118"/>
        <v>0</v>
      </c>
      <c r="F481" s="37">
        <f t="shared" si="118"/>
        <v>0</v>
      </c>
      <c r="G481" s="37">
        <f t="shared" si="118"/>
        <v>0</v>
      </c>
      <c r="H481" s="37">
        <f t="shared" si="118"/>
        <v>0</v>
      </c>
      <c r="I481" s="37">
        <f t="shared" si="118"/>
        <v>0</v>
      </c>
      <c r="J481" s="37">
        <f t="shared" si="118"/>
        <v>0</v>
      </c>
      <c r="K481" s="37">
        <f t="shared" si="118"/>
        <v>0</v>
      </c>
      <c r="L481" s="37">
        <f t="shared" si="118"/>
        <v>0</v>
      </c>
      <c r="M481" s="37">
        <f t="shared" si="118"/>
        <v>0</v>
      </c>
      <c r="N481" s="37">
        <f t="shared" si="118"/>
        <v>0</v>
      </c>
      <c r="O481" s="37">
        <f t="shared" si="118"/>
        <v>0</v>
      </c>
      <c r="P481" s="37">
        <f t="shared" si="118"/>
        <v>0</v>
      </c>
      <c r="Q481" s="37">
        <f t="shared" si="118"/>
        <v>0</v>
      </c>
      <c r="R481" s="37">
        <f t="shared" si="118"/>
        <v>0</v>
      </c>
      <c r="S481" s="37">
        <f t="shared" si="118"/>
        <v>0</v>
      </c>
      <c r="T481" s="37">
        <f t="shared" si="118"/>
        <v>0</v>
      </c>
      <c r="U481" s="37">
        <f t="shared" si="118"/>
        <v>0</v>
      </c>
      <c r="V481" s="37">
        <f t="shared" si="118"/>
        <v>0</v>
      </c>
      <c r="W481" s="37">
        <f t="shared" si="118"/>
        <v>0</v>
      </c>
      <c r="X481" s="37">
        <f t="shared" si="118"/>
        <v>0</v>
      </c>
      <c r="Y481" s="37">
        <f t="shared" si="118"/>
        <v>0</v>
      </c>
      <c r="Z481" s="37">
        <f t="shared" si="118"/>
        <v>0</v>
      </c>
      <c r="AA481" s="37">
        <f t="shared" si="118"/>
        <v>0</v>
      </c>
      <c r="AB481" s="37">
        <f t="shared" si="118"/>
        <v>0</v>
      </c>
      <c r="AC481" s="37">
        <f t="shared" si="118"/>
        <v>0</v>
      </c>
      <c r="AD481" s="37">
        <f t="shared" si="118"/>
        <v>0</v>
      </c>
      <c r="AE481" s="37">
        <f t="shared" si="118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9">+D126</f>
        <v>0</v>
      </c>
      <c r="E482" s="37">
        <f t="shared" si="119"/>
        <v>0</v>
      </c>
      <c r="F482" s="37">
        <f t="shared" si="119"/>
        <v>0</v>
      </c>
      <c r="G482" s="37">
        <f t="shared" si="119"/>
        <v>0</v>
      </c>
      <c r="H482" s="37">
        <f t="shared" si="119"/>
        <v>0</v>
      </c>
      <c r="I482" s="37">
        <f t="shared" si="119"/>
        <v>0</v>
      </c>
      <c r="J482" s="37">
        <f t="shared" si="119"/>
        <v>0</v>
      </c>
      <c r="K482" s="37">
        <f t="shared" si="119"/>
        <v>0</v>
      </c>
      <c r="L482" s="37">
        <f t="shared" si="119"/>
        <v>0</v>
      </c>
      <c r="M482" s="37">
        <f t="shared" si="119"/>
        <v>0</v>
      </c>
      <c r="N482" s="37">
        <f t="shared" si="119"/>
        <v>0</v>
      </c>
      <c r="O482" s="37">
        <f t="shared" si="119"/>
        <v>0</v>
      </c>
      <c r="P482" s="37">
        <f t="shared" si="119"/>
        <v>0</v>
      </c>
      <c r="Q482" s="37">
        <f t="shared" si="119"/>
        <v>0</v>
      </c>
      <c r="R482" s="37">
        <f t="shared" si="119"/>
        <v>0</v>
      </c>
      <c r="S482" s="37">
        <f t="shared" si="119"/>
        <v>0</v>
      </c>
      <c r="T482" s="37">
        <f t="shared" si="119"/>
        <v>0</v>
      </c>
      <c r="U482" s="37">
        <f t="shared" si="119"/>
        <v>0</v>
      </c>
      <c r="V482" s="37">
        <f t="shared" si="119"/>
        <v>0</v>
      </c>
      <c r="W482" s="37">
        <f t="shared" si="119"/>
        <v>0</v>
      </c>
      <c r="X482" s="37">
        <f t="shared" si="119"/>
        <v>0</v>
      </c>
      <c r="Y482" s="37">
        <f t="shared" si="119"/>
        <v>0</v>
      </c>
      <c r="Z482" s="37">
        <f t="shared" si="119"/>
        <v>0</v>
      </c>
      <c r="AA482" s="37">
        <f t="shared" si="119"/>
        <v>0</v>
      </c>
      <c r="AB482" s="37">
        <f t="shared" si="119"/>
        <v>0</v>
      </c>
      <c r="AC482" s="37">
        <f t="shared" si="119"/>
        <v>0</v>
      </c>
      <c r="AD482" s="37">
        <f t="shared" si="119"/>
        <v>0</v>
      </c>
      <c r="AE482" s="37">
        <f t="shared" si="119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20">+D137</f>
        <v>0</v>
      </c>
      <c r="E487" s="37">
        <f t="shared" si="120"/>
        <v>0</v>
      </c>
      <c r="F487" s="37">
        <f t="shared" si="120"/>
        <v>0</v>
      </c>
      <c r="G487" s="37">
        <f t="shared" si="120"/>
        <v>0</v>
      </c>
      <c r="H487" s="37">
        <f t="shared" si="120"/>
        <v>0</v>
      </c>
      <c r="I487" s="37">
        <f t="shared" si="120"/>
        <v>0</v>
      </c>
      <c r="J487" s="37">
        <f t="shared" si="120"/>
        <v>0</v>
      </c>
      <c r="K487" s="37">
        <f t="shared" si="120"/>
        <v>0</v>
      </c>
      <c r="L487" s="37">
        <f t="shared" si="120"/>
        <v>0</v>
      </c>
      <c r="M487" s="37">
        <f t="shared" si="120"/>
        <v>0</v>
      </c>
      <c r="N487" s="37">
        <f t="shared" si="120"/>
        <v>0</v>
      </c>
      <c r="O487" s="37">
        <f t="shared" si="120"/>
        <v>0</v>
      </c>
      <c r="P487" s="37">
        <f t="shared" si="120"/>
        <v>0</v>
      </c>
      <c r="Q487" s="37">
        <f t="shared" si="120"/>
        <v>0</v>
      </c>
      <c r="R487" s="37">
        <f t="shared" si="120"/>
        <v>0</v>
      </c>
      <c r="S487" s="37">
        <f t="shared" si="120"/>
        <v>0</v>
      </c>
      <c r="T487" s="37">
        <f t="shared" si="120"/>
        <v>0</v>
      </c>
      <c r="U487" s="37">
        <f t="shared" si="120"/>
        <v>0</v>
      </c>
      <c r="V487" s="37">
        <f t="shared" si="120"/>
        <v>0</v>
      </c>
      <c r="W487" s="37">
        <f t="shared" si="120"/>
        <v>0</v>
      </c>
      <c r="X487" s="37">
        <f t="shared" si="120"/>
        <v>0</v>
      </c>
      <c r="Y487" s="37">
        <f t="shared" si="120"/>
        <v>0</v>
      </c>
      <c r="Z487" s="37">
        <f t="shared" si="120"/>
        <v>0</v>
      </c>
      <c r="AA487" s="37">
        <f t="shared" si="120"/>
        <v>0</v>
      </c>
      <c r="AB487" s="37">
        <f t="shared" si="120"/>
        <v>0</v>
      </c>
      <c r="AC487" s="37">
        <f t="shared" si="120"/>
        <v>0</v>
      </c>
      <c r="AD487" s="37">
        <f t="shared" si="120"/>
        <v>0</v>
      </c>
      <c r="AE487" s="37">
        <f t="shared" si="120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21">+C140</f>
        <v>0</v>
      </c>
      <c r="D488" s="37">
        <f t="shared" si="121"/>
        <v>0</v>
      </c>
      <c r="E488" s="37">
        <f t="shared" si="121"/>
        <v>0</v>
      </c>
      <c r="F488" s="37">
        <f t="shared" si="121"/>
        <v>0</v>
      </c>
      <c r="G488" s="37">
        <f t="shared" si="121"/>
        <v>0</v>
      </c>
      <c r="H488" s="37">
        <f t="shared" si="121"/>
        <v>0</v>
      </c>
      <c r="I488" s="37">
        <f t="shared" si="121"/>
        <v>0</v>
      </c>
      <c r="J488" s="37">
        <f t="shared" si="121"/>
        <v>0</v>
      </c>
      <c r="K488" s="37">
        <f t="shared" si="121"/>
        <v>0</v>
      </c>
      <c r="L488" s="37">
        <f t="shared" si="121"/>
        <v>0</v>
      </c>
      <c r="M488" s="37">
        <f t="shared" si="121"/>
        <v>0</v>
      </c>
      <c r="N488" s="37">
        <f t="shared" si="121"/>
        <v>0</v>
      </c>
      <c r="O488" s="37">
        <f t="shared" si="121"/>
        <v>0</v>
      </c>
      <c r="P488" s="37">
        <f t="shared" si="121"/>
        <v>0</v>
      </c>
      <c r="Q488" s="37">
        <f t="shared" si="121"/>
        <v>0</v>
      </c>
      <c r="R488" s="37">
        <f t="shared" si="121"/>
        <v>0</v>
      </c>
      <c r="S488" s="37">
        <f t="shared" si="121"/>
        <v>0</v>
      </c>
      <c r="T488" s="37">
        <f t="shared" si="121"/>
        <v>0</v>
      </c>
      <c r="U488" s="37">
        <f t="shared" si="121"/>
        <v>0</v>
      </c>
      <c r="V488" s="37">
        <f t="shared" si="121"/>
        <v>0</v>
      </c>
      <c r="W488" s="37">
        <f t="shared" si="121"/>
        <v>0</v>
      </c>
      <c r="X488" s="37">
        <f t="shared" si="121"/>
        <v>0</v>
      </c>
      <c r="Y488" s="37">
        <f t="shared" si="121"/>
        <v>0</v>
      </c>
      <c r="Z488" s="37">
        <f t="shared" si="121"/>
        <v>0</v>
      </c>
      <c r="AA488" s="37">
        <f t="shared" si="121"/>
        <v>0</v>
      </c>
      <c r="AB488" s="37">
        <f t="shared" si="121"/>
        <v>0</v>
      </c>
      <c r="AC488" s="37">
        <f t="shared" si="121"/>
        <v>0</v>
      </c>
      <c r="AD488" s="37">
        <f t="shared" si="121"/>
        <v>0</v>
      </c>
      <c r="AE488" s="37">
        <f t="shared" si="12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5.0492662037930665E-5</v>
      </c>
      <c r="D515" s="21">
        <f t="shared" ref="D515:AE515" si="122">+D518</f>
        <v>5.0492662037930672E-5</v>
      </c>
      <c r="E515" s="21">
        <f t="shared" si="122"/>
        <v>5.0492662037930672E-5</v>
      </c>
      <c r="F515" s="21">
        <f t="shared" si="122"/>
        <v>5.0492662037930658E-5</v>
      </c>
      <c r="G515" s="21">
        <f t="shared" si="122"/>
        <v>5.0492662037930665E-5</v>
      </c>
      <c r="H515" s="21">
        <f t="shared" si="122"/>
        <v>5.0492662037930652E-5</v>
      </c>
      <c r="I515" s="21">
        <f t="shared" si="122"/>
        <v>5.0492662037930652E-5</v>
      </c>
      <c r="J515" s="21">
        <f t="shared" si="122"/>
        <v>5.0492662037930645E-5</v>
      </c>
      <c r="K515" s="21">
        <f t="shared" si="122"/>
        <v>5.0492662037930652E-5</v>
      </c>
      <c r="L515" s="21">
        <f t="shared" si="122"/>
        <v>5.0492662037930652E-5</v>
      </c>
      <c r="M515" s="21">
        <f t="shared" si="122"/>
        <v>5.0492662037930652E-5</v>
      </c>
      <c r="N515" s="21">
        <f t="shared" si="122"/>
        <v>5.0492662037930658E-5</v>
      </c>
      <c r="O515" s="21">
        <f t="shared" si="122"/>
        <v>5.0492662037930652E-5</v>
      </c>
      <c r="P515" s="21">
        <f t="shared" si="122"/>
        <v>5.0124636505573993E-5</v>
      </c>
      <c r="Q515" s="21">
        <f t="shared" si="122"/>
        <v>4.9752528341874036E-5</v>
      </c>
      <c r="R515" s="21">
        <f t="shared" si="122"/>
        <v>4.9427309150244697E-5</v>
      </c>
      <c r="S515" s="21">
        <f t="shared" si="122"/>
        <v>4.9117338298429076E-5</v>
      </c>
      <c r="T515" s="21">
        <f t="shared" si="122"/>
        <v>4.8821537854400739E-5</v>
      </c>
      <c r="U515" s="21">
        <f t="shared" si="122"/>
        <v>4.8536999929397764E-5</v>
      </c>
      <c r="V515" s="21">
        <f t="shared" si="122"/>
        <v>4.8274557386186203E-5</v>
      </c>
      <c r="W515" s="21">
        <f t="shared" si="122"/>
        <v>4.8054033267391335E-5</v>
      </c>
      <c r="X515" s="21">
        <f t="shared" si="122"/>
        <v>4.7829400260325188E-5</v>
      </c>
      <c r="Y515" s="21">
        <f t="shared" si="122"/>
        <v>3.9720741811565753E-5</v>
      </c>
      <c r="Z515" s="21">
        <f t="shared" si="122"/>
        <v>3.1703748452978947E-5</v>
      </c>
      <c r="AA515" s="21">
        <f t="shared" si="122"/>
        <v>3.3575634257058112E-5</v>
      </c>
      <c r="AB515" s="21">
        <f t="shared" si="122"/>
        <v>3.5408913224517048E-5</v>
      </c>
      <c r="AC515" s="21">
        <f t="shared" si="122"/>
        <v>2.8512115328259208E-5</v>
      </c>
      <c r="AD515" s="21">
        <f t="shared" si="122"/>
        <v>2.3081024626775345E-5</v>
      </c>
      <c r="AE515" s="21">
        <f t="shared" si="122"/>
        <v>1.7665043670180828E-5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5.0492662037930665E-5</v>
      </c>
      <c r="D518" s="37">
        <f t="shared" ref="D518:AE518" si="123">+D182</f>
        <v>5.0492662037930672E-5</v>
      </c>
      <c r="E518" s="37">
        <f t="shared" si="123"/>
        <v>5.0492662037930672E-5</v>
      </c>
      <c r="F518" s="37">
        <f t="shared" si="123"/>
        <v>5.0492662037930658E-5</v>
      </c>
      <c r="G518" s="37">
        <f t="shared" si="123"/>
        <v>5.0492662037930665E-5</v>
      </c>
      <c r="H518" s="37">
        <f t="shared" si="123"/>
        <v>5.0492662037930652E-5</v>
      </c>
      <c r="I518" s="37">
        <f t="shared" si="123"/>
        <v>5.0492662037930652E-5</v>
      </c>
      <c r="J518" s="37">
        <f t="shared" si="123"/>
        <v>5.0492662037930645E-5</v>
      </c>
      <c r="K518" s="37">
        <f t="shared" si="123"/>
        <v>5.0492662037930652E-5</v>
      </c>
      <c r="L518" s="37">
        <f t="shared" si="123"/>
        <v>5.0492662037930652E-5</v>
      </c>
      <c r="M518" s="37">
        <f t="shared" si="123"/>
        <v>5.0492662037930652E-5</v>
      </c>
      <c r="N518" s="37">
        <f t="shared" si="123"/>
        <v>5.0492662037930658E-5</v>
      </c>
      <c r="O518" s="37">
        <f t="shared" si="123"/>
        <v>5.0492662037930652E-5</v>
      </c>
      <c r="P518" s="37">
        <f t="shared" si="123"/>
        <v>5.0124636505573993E-5</v>
      </c>
      <c r="Q518" s="37">
        <f t="shared" si="123"/>
        <v>4.9752528341874036E-5</v>
      </c>
      <c r="R518" s="37">
        <f t="shared" si="123"/>
        <v>4.9427309150244697E-5</v>
      </c>
      <c r="S518" s="37">
        <f t="shared" si="123"/>
        <v>4.9117338298429076E-5</v>
      </c>
      <c r="T518" s="37">
        <f t="shared" si="123"/>
        <v>4.8821537854400739E-5</v>
      </c>
      <c r="U518" s="37">
        <f t="shared" si="123"/>
        <v>4.8536999929397764E-5</v>
      </c>
      <c r="V518" s="37">
        <f t="shared" si="123"/>
        <v>4.8274557386186203E-5</v>
      </c>
      <c r="W518" s="37">
        <f t="shared" si="123"/>
        <v>4.8054033267391335E-5</v>
      </c>
      <c r="X518" s="37">
        <f t="shared" si="123"/>
        <v>4.7829400260325188E-5</v>
      </c>
      <c r="Y518" s="37">
        <f t="shared" si="123"/>
        <v>3.9720741811565753E-5</v>
      </c>
      <c r="Z518" s="37">
        <f t="shared" si="123"/>
        <v>3.1703748452978947E-5</v>
      </c>
      <c r="AA518" s="37">
        <f t="shared" si="123"/>
        <v>3.3575634257058112E-5</v>
      </c>
      <c r="AB518" s="37">
        <f t="shared" si="123"/>
        <v>3.5408913224517048E-5</v>
      </c>
      <c r="AC518" s="37">
        <f t="shared" si="123"/>
        <v>2.8512115328259208E-5</v>
      </c>
      <c r="AD518" s="37">
        <f t="shared" si="123"/>
        <v>2.3081024626775345E-5</v>
      </c>
      <c r="AE518" s="37">
        <f t="shared" si="123"/>
        <v>1.7665043670180828E-5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4">+D523</f>
        <v>0</v>
      </c>
      <c r="E520" s="21">
        <f t="shared" si="124"/>
        <v>0</v>
      </c>
      <c r="F520" s="21">
        <f t="shared" si="124"/>
        <v>0</v>
      </c>
      <c r="G520" s="21">
        <f t="shared" si="124"/>
        <v>0</v>
      </c>
      <c r="H520" s="21">
        <f t="shared" si="124"/>
        <v>0</v>
      </c>
      <c r="I520" s="21">
        <f t="shared" si="124"/>
        <v>0</v>
      </c>
      <c r="J520" s="21">
        <f t="shared" si="124"/>
        <v>0</v>
      </c>
      <c r="K520" s="21">
        <f t="shared" si="124"/>
        <v>0</v>
      </c>
      <c r="L520" s="21">
        <f t="shared" si="124"/>
        <v>0</v>
      </c>
      <c r="M520" s="21">
        <f t="shared" si="124"/>
        <v>0</v>
      </c>
      <c r="N520" s="21">
        <f t="shared" si="124"/>
        <v>0</v>
      </c>
      <c r="O520" s="21">
        <f t="shared" si="124"/>
        <v>0</v>
      </c>
      <c r="P520" s="21">
        <f t="shared" si="124"/>
        <v>0</v>
      </c>
      <c r="Q520" s="21">
        <f t="shared" si="124"/>
        <v>0</v>
      </c>
      <c r="R520" s="21">
        <f t="shared" si="124"/>
        <v>0</v>
      </c>
      <c r="S520" s="21">
        <f t="shared" si="124"/>
        <v>0</v>
      </c>
      <c r="T520" s="21">
        <f t="shared" si="124"/>
        <v>0</v>
      </c>
      <c r="U520" s="21">
        <f t="shared" si="124"/>
        <v>0</v>
      </c>
      <c r="V520" s="21">
        <f t="shared" si="124"/>
        <v>0</v>
      </c>
      <c r="W520" s="21">
        <f t="shared" si="124"/>
        <v>0</v>
      </c>
      <c r="X520" s="21">
        <f t="shared" si="124"/>
        <v>0</v>
      </c>
      <c r="Y520" s="21">
        <f t="shared" si="124"/>
        <v>0</v>
      </c>
      <c r="Z520" s="21">
        <f t="shared" si="124"/>
        <v>0</v>
      </c>
      <c r="AA520" s="21">
        <f t="shared" si="124"/>
        <v>0</v>
      </c>
      <c r="AB520" s="21">
        <f t="shared" si="124"/>
        <v>0</v>
      </c>
      <c r="AC520" s="21">
        <f t="shared" si="124"/>
        <v>0</v>
      </c>
      <c r="AD520" s="21">
        <f t="shared" si="124"/>
        <v>0</v>
      </c>
      <c r="AE520" s="21">
        <f t="shared" si="12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5">+C525+C530+C536+C541+C544+C545+C549+C552++C553+C554</f>
        <v>2.0241233068089062</v>
      </c>
      <c r="D524" s="28">
        <f t="shared" si="125"/>
        <v>2.0268213061720686</v>
      </c>
      <c r="E524" s="28">
        <f t="shared" si="125"/>
        <v>2.0885886407338883</v>
      </c>
      <c r="F524" s="28">
        <f t="shared" si="125"/>
        <v>2.1474930646609116</v>
      </c>
      <c r="G524" s="28">
        <f t="shared" si="125"/>
        <v>2.2048650527148785</v>
      </c>
      <c r="H524" s="28">
        <f t="shared" si="125"/>
        <v>2.2295832485882361</v>
      </c>
      <c r="I524" s="28">
        <f t="shared" si="125"/>
        <v>2.2355722296096485</v>
      </c>
      <c r="J524" s="28">
        <f t="shared" si="125"/>
        <v>2.3797876403360219</v>
      </c>
      <c r="K524" s="28">
        <f t="shared" si="125"/>
        <v>2.3480667016145595</v>
      </c>
      <c r="L524" s="28">
        <f t="shared" si="125"/>
        <v>2.3303718172083139</v>
      </c>
      <c r="M524" s="28">
        <f t="shared" si="125"/>
        <v>2.2581493367840362</v>
      </c>
      <c r="N524" s="28">
        <f t="shared" si="125"/>
        <v>2.2507410595529098</v>
      </c>
      <c r="O524" s="28">
        <f t="shared" si="125"/>
        <v>2.2379568468779594</v>
      </c>
      <c r="P524" s="28">
        <f t="shared" si="125"/>
        <v>2.1611082509303676</v>
      </c>
      <c r="Q524" s="28">
        <f t="shared" si="125"/>
        <v>2.1948548380658752</v>
      </c>
      <c r="R524" s="28">
        <f t="shared" si="125"/>
        <v>2.1338256755951468</v>
      </c>
      <c r="S524" s="28">
        <f t="shared" si="125"/>
        <v>2.1167002745969334</v>
      </c>
      <c r="T524" s="28">
        <f t="shared" si="125"/>
        <v>2.1266755411215228</v>
      </c>
      <c r="U524" s="28">
        <f t="shared" si="125"/>
        <v>2.0891157146305908</v>
      </c>
      <c r="V524" s="28">
        <f t="shared" si="125"/>
        <v>2.0432345410787289</v>
      </c>
      <c r="W524" s="28">
        <f t="shared" si="125"/>
        <v>1.976123519621259</v>
      </c>
      <c r="X524" s="28">
        <f t="shared" si="125"/>
        <v>1.8476994341102768</v>
      </c>
      <c r="Y524" s="28">
        <f t="shared" si="125"/>
        <v>1.8583734751652901</v>
      </c>
      <c r="Z524" s="28">
        <f t="shared" si="125"/>
        <v>1.9469325995922377</v>
      </c>
      <c r="AA524" s="28">
        <f t="shared" si="125"/>
        <v>1.7916295076704336</v>
      </c>
      <c r="AB524" s="28">
        <f t="shared" si="125"/>
        <v>1.6471267305996566</v>
      </c>
      <c r="AC524" s="28">
        <f t="shared" si="125"/>
        <v>1.5459184232540122</v>
      </c>
      <c r="AD524" s="28">
        <f t="shared" si="125"/>
        <v>1.448959879066142</v>
      </c>
      <c r="AE524" s="28">
        <f t="shared" si="125"/>
        <v>1.355901687649028</v>
      </c>
    </row>
    <row r="525" spans="1:31" x14ac:dyDescent="0.2">
      <c r="A525" s="9" t="s">
        <v>392</v>
      </c>
      <c r="B525" s="4" t="s">
        <v>393</v>
      </c>
      <c r="C525" s="21">
        <f t="shared" ref="C525:AE525" si="126">+C526+C527+C528+C529</f>
        <v>0</v>
      </c>
      <c r="D525" s="21">
        <f t="shared" si="126"/>
        <v>0</v>
      </c>
      <c r="E525" s="21">
        <f t="shared" si="126"/>
        <v>0</v>
      </c>
      <c r="F525" s="21">
        <f t="shared" si="126"/>
        <v>0</v>
      </c>
      <c r="G525" s="21">
        <f t="shared" si="126"/>
        <v>0</v>
      </c>
      <c r="H525" s="21">
        <f t="shared" si="126"/>
        <v>0</v>
      </c>
      <c r="I525" s="21">
        <f t="shared" si="126"/>
        <v>0</v>
      </c>
      <c r="J525" s="21">
        <f t="shared" si="126"/>
        <v>0</v>
      </c>
      <c r="K525" s="21">
        <f t="shared" si="126"/>
        <v>0</v>
      </c>
      <c r="L525" s="21">
        <f t="shared" si="126"/>
        <v>0</v>
      </c>
      <c r="M525" s="21">
        <f t="shared" si="126"/>
        <v>0</v>
      </c>
      <c r="N525" s="21">
        <f t="shared" si="126"/>
        <v>0</v>
      </c>
      <c r="O525" s="21">
        <f t="shared" si="126"/>
        <v>0</v>
      </c>
      <c r="P525" s="21">
        <f t="shared" si="126"/>
        <v>0</v>
      </c>
      <c r="Q525" s="21">
        <f t="shared" si="126"/>
        <v>0</v>
      </c>
      <c r="R525" s="21">
        <f t="shared" si="126"/>
        <v>0</v>
      </c>
      <c r="S525" s="21">
        <f t="shared" si="126"/>
        <v>0</v>
      </c>
      <c r="T525" s="21">
        <f t="shared" si="126"/>
        <v>0</v>
      </c>
      <c r="U525" s="21">
        <f t="shared" si="126"/>
        <v>0</v>
      </c>
      <c r="V525" s="21">
        <f t="shared" si="126"/>
        <v>0</v>
      </c>
      <c r="W525" s="21">
        <f t="shared" si="126"/>
        <v>0</v>
      </c>
      <c r="X525" s="21">
        <f t="shared" si="126"/>
        <v>0</v>
      </c>
      <c r="Y525" s="21">
        <f t="shared" si="126"/>
        <v>0</v>
      </c>
      <c r="Z525" s="21">
        <f t="shared" si="126"/>
        <v>0</v>
      </c>
      <c r="AA525" s="21">
        <f t="shared" si="126"/>
        <v>0</v>
      </c>
      <c r="AB525" s="21">
        <f t="shared" si="126"/>
        <v>0</v>
      </c>
      <c r="AC525" s="21">
        <f t="shared" si="126"/>
        <v>0</v>
      </c>
      <c r="AD525" s="21">
        <f t="shared" si="126"/>
        <v>0</v>
      </c>
      <c r="AE525" s="21">
        <f t="shared" si="12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7">+C531+C532+C533+C534+C535</f>
        <v>3.9400587627940964E-2</v>
      </c>
      <c r="D530" s="21">
        <f t="shared" si="127"/>
        <v>3.9803986523659136E-2</v>
      </c>
      <c r="E530" s="21">
        <f t="shared" si="127"/>
        <v>4.1568534181016047E-2</v>
      </c>
      <c r="F530" s="21">
        <f t="shared" si="127"/>
        <v>4.3226835772130323E-2</v>
      </c>
      <c r="G530" s="21">
        <f t="shared" si="127"/>
        <v>4.4902882399156845E-2</v>
      </c>
      <c r="H530" s="21">
        <f t="shared" si="127"/>
        <v>4.6050550378938793E-2</v>
      </c>
      <c r="I530" s="21">
        <f t="shared" si="127"/>
        <v>4.7397707404381789E-2</v>
      </c>
      <c r="J530" s="21">
        <f t="shared" si="127"/>
        <v>5.1737610970561787E-2</v>
      </c>
      <c r="K530" s="21">
        <f t="shared" si="127"/>
        <v>5.1678385774674901E-2</v>
      </c>
      <c r="L530" s="21">
        <f t="shared" si="127"/>
        <v>5.1674117412095696E-2</v>
      </c>
      <c r="M530" s="21">
        <f t="shared" si="127"/>
        <v>5.1473081335308299E-2</v>
      </c>
      <c r="N530" s="21">
        <f t="shared" si="127"/>
        <v>5.3265807085152536E-2</v>
      </c>
      <c r="O530" s="21">
        <f t="shared" si="127"/>
        <v>5.3195176398233256E-2</v>
      </c>
      <c r="P530" s="21">
        <f t="shared" si="127"/>
        <v>5.2786096849805078E-2</v>
      </c>
      <c r="Q530" s="21">
        <f t="shared" si="127"/>
        <v>5.2830885250188669E-2</v>
      </c>
      <c r="R530" s="21">
        <f t="shared" si="127"/>
        <v>5.3073596614525737E-2</v>
      </c>
      <c r="S530" s="21">
        <f t="shared" si="127"/>
        <v>5.3357242138896629E-2</v>
      </c>
      <c r="T530" s="21">
        <f t="shared" si="127"/>
        <v>5.3224602524003954E-2</v>
      </c>
      <c r="U530" s="21">
        <f t="shared" si="127"/>
        <v>5.166116295856172E-2</v>
      </c>
      <c r="V530" s="21">
        <f t="shared" si="127"/>
        <v>5.0085909718010649E-2</v>
      </c>
      <c r="W530" s="21">
        <f t="shared" si="127"/>
        <v>4.8706364544638656E-2</v>
      </c>
      <c r="X530" s="21">
        <f t="shared" si="127"/>
        <v>4.7432116379591285E-2</v>
      </c>
      <c r="Y530" s="21">
        <f t="shared" si="127"/>
        <v>5.0394649560609135E-2</v>
      </c>
      <c r="Z530" s="21">
        <f t="shared" si="127"/>
        <v>5.2616660988185592E-2</v>
      </c>
      <c r="AA530" s="21">
        <f t="shared" si="127"/>
        <v>4.9268766615892925E-2</v>
      </c>
      <c r="AB530" s="21">
        <f t="shared" si="127"/>
        <v>4.6503849673151645E-2</v>
      </c>
      <c r="AC530" s="21">
        <f t="shared" si="127"/>
        <v>5.2869451464708395E-2</v>
      </c>
      <c r="AD530" s="21">
        <f t="shared" si="127"/>
        <v>5.8985527548779754E-2</v>
      </c>
      <c r="AE530" s="21">
        <f t="shared" si="127"/>
        <v>6.5295994139210098E-2</v>
      </c>
    </row>
    <row r="531" spans="1:31" x14ac:dyDescent="0.2">
      <c r="A531" s="9" t="s">
        <v>441</v>
      </c>
      <c r="B531" s="4" t="s">
        <v>395</v>
      </c>
      <c r="C531" s="35">
        <f>+C217</f>
        <v>2.1500270391726438E-2</v>
      </c>
      <c r="D531" s="35">
        <f t="shared" ref="D531:AE531" si="128">+D217</f>
        <v>2.169770799258159E-2</v>
      </c>
      <c r="E531" s="35">
        <f t="shared" si="128"/>
        <v>2.2752667205655011E-2</v>
      </c>
      <c r="F531" s="35">
        <f t="shared" si="128"/>
        <v>2.3743501822469957E-2</v>
      </c>
      <c r="G531" s="35">
        <f t="shared" si="128"/>
        <v>2.4694400483001457E-2</v>
      </c>
      <c r="H531" s="35">
        <f t="shared" si="128"/>
        <v>2.5277185294934494E-2</v>
      </c>
      <c r="I531" s="35">
        <f t="shared" si="128"/>
        <v>2.600742849141047E-2</v>
      </c>
      <c r="J531" s="35">
        <f t="shared" si="128"/>
        <v>2.8467435520107713E-2</v>
      </c>
      <c r="K531" s="35">
        <f t="shared" si="128"/>
        <v>2.84201861596932E-2</v>
      </c>
      <c r="L531" s="35">
        <f t="shared" si="128"/>
        <v>2.8372270234802655E-2</v>
      </c>
      <c r="M531" s="35">
        <f t="shared" si="128"/>
        <v>2.832368774543606E-2</v>
      </c>
      <c r="N531" s="35">
        <f t="shared" si="128"/>
        <v>2.8274438691593431E-2</v>
      </c>
      <c r="O531" s="35">
        <f t="shared" si="128"/>
        <v>2.8224523073274752E-2</v>
      </c>
      <c r="P531" s="35">
        <f t="shared" si="128"/>
        <v>2.8173940890480025E-2</v>
      </c>
      <c r="Q531" s="35">
        <f t="shared" si="128"/>
        <v>2.8122692143209262E-2</v>
      </c>
      <c r="R531" s="35">
        <f t="shared" si="128"/>
        <v>2.8070776831462457E-2</v>
      </c>
      <c r="S531" s="35">
        <f t="shared" si="128"/>
        <v>2.8018194955239602E-2</v>
      </c>
      <c r="T531" s="35">
        <f t="shared" si="128"/>
        <v>2.7964946514540699E-2</v>
      </c>
      <c r="U531" s="35">
        <f t="shared" si="128"/>
        <v>2.7151357518479215E-2</v>
      </c>
      <c r="V531" s="35">
        <f t="shared" si="128"/>
        <v>2.6333124607204075E-2</v>
      </c>
      <c r="W531" s="35">
        <f t="shared" si="128"/>
        <v>2.5510247780715263E-2</v>
      </c>
      <c r="X531" s="35">
        <f t="shared" si="128"/>
        <v>2.468272703901277E-2</v>
      </c>
      <c r="Y531" s="35">
        <f t="shared" si="128"/>
        <v>2.6191862465779949E-2</v>
      </c>
      <c r="Z531" s="35">
        <f t="shared" si="128"/>
        <v>2.7708485065849952E-2</v>
      </c>
      <c r="AA531" s="35">
        <f t="shared" si="128"/>
        <v>2.5908221087193088E-2</v>
      </c>
      <c r="AB531" s="35">
        <f t="shared" si="128"/>
        <v>2.4098308334663643E-2</v>
      </c>
      <c r="AC531" s="35">
        <f t="shared" si="128"/>
        <v>2.7763979664268721E-2</v>
      </c>
      <c r="AD531" s="35">
        <f t="shared" si="128"/>
        <v>3.13677016151215E-2</v>
      </c>
      <c r="AE531" s="35">
        <f t="shared" si="128"/>
        <v>3.4971423565974276E-2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9">+D225</f>
        <v>0</v>
      </c>
      <c r="E532" s="35">
        <f t="shared" si="129"/>
        <v>0</v>
      </c>
      <c r="F532" s="35">
        <f t="shared" si="129"/>
        <v>0</v>
      </c>
      <c r="G532" s="35">
        <f t="shared" si="129"/>
        <v>0</v>
      </c>
      <c r="H532" s="35">
        <f t="shared" si="129"/>
        <v>0</v>
      </c>
      <c r="I532" s="35">
        <f t="shared" si="129"/>
        <v>0</v>
      </c>
      <c r="J532" s="35">
        <f t="shared" si="129"/>
        <v>0</v>
      </c>
      <c r="K532" s="35">
        <f t="shared" si="129"/>
        <v>0</v>
      </c>
      <c r="L532" s="35">
        <f t="shared" si="129"/>
        <v>0</v>
      </c>
      <c r="M532" s="35">
        <f t="shared" si="129"/>
        <v>0</v>
      </c>
      <c r="N532" s="35">
        <f t="shared" si="129"/>
        <v>0</v>
      </c>
      <c r="O532" s="35">
        <f t="shared" si="129"/>
        <v>0</v>
      </c>
      <c r="P532" s="35">
        <f t="shared" si="129"/>
        <v>0</v>
      </c>
      <c r="Q532" s="35">
        <f t="shared" si="129"/>
        <v>0</v>
      </c>
      <c r="R532" s="35">
        <f t="shared" si="129"/>
        <v>0</v>
      </c>
      <c r="S532" s="35">
        <f t="shared" si="129"/>
        <v>0</v>
      </c>
      <c r="T532" s="35">
        <f t="shared" si="129"/>
        <v>0</v>
      </c>
      <c r="U532" s="35">
        <f t="shared" si="129"/>
        <v>0</v>
      </c>
      <c r="V532" s="35">
        <f t="shared" si="129"/>
        <v>0</v>
      </c>
      <c r="W532" s="35">
        <f t="shared" si="129"/>
        <v>0</v>
      </c>
      <c r="X532" s="35">
        <f t="shared" si="129"/>
        <v>0</v>
      </c>
      <c r="Y532" s="35">
        <f t="shared" si="129"/>
        <v>0</v>
      </c>
      <c r="Z532" s="35">
        <f t="shared" si="129"/>
        <v>0</v>
      </c>
      <c r="AA532" s="35">
        <f t="shared" si="129"/>
        <v>0</v>
      </c>
      <c r="AB532" s="35">
        <f t="shared" si="129"/>
        <v>0</v>
      </c>
      <c r="AC532" s="35">
        <f t="shared" si="129"/>
        <v>0</v>
      </c>
      <c r="AD532" s="35">
        <f t="shared" si="129"/>
        <v>0</v>
      </c>
      <c r="AE532" s="35">
        <f t="shared" si="129"/>
        <v>0</v>
      </c>
    </row>
    <row r="533" spans="1:31" x14ac:dyDescent="0.2">
      <c r="A533" s="9" t="s">
        <v>450</v>
      </c>
      <c r="B533" s="4" t="s">
        <v>413</v>
      </c>
      <c r="C533" s="35">
        <f>+C226</f>
        <v>7.117881311676671E-4</v>
      </c>
      <c r="D533" s="35">
        <f t="shared" ref="D533:AE533" si="130">+D226</f>
        <v>7.22660735003083E-4</v>
      </c>
      <c r="E533" s="35">
        <f t="shared" si="130"/>
        <v>6.2523390063554118E-4</v>
      </c>
      <c r="F533" s="35">
        <f t="shared" si="130"/>
        <v>5.9171767187656758E-4</v>
      </c>
      <c r="G533" s="35">
        <f t="shared" si="130"/>
        <v>6.0702923483861809E-4</v>
      </c>
      <c r="H533" s="35">
        <f t="shared" si="130"/>
        <v>4.7360208609304767E-4</v>
      </c>
      <c r="I533" s="35">
        <f t="shared" si="130"/>
        <v>4.6206661982858024E-4</v>
      </c>
      <c r="J533" s="35">
        <f t="shared" si="130"/>
        <v>4.5879993102583496E-4</v>
      </c>
      <c r="K533" s="35">
        <f t="shared" si="130"/>
        <v>4.3031334815909095E-4</v>
      </c>
      <c r="L533" s="35">
        <f t="shared" si="130"/>
        <v>3.9983372631492296E-4</v>
      </c>
      <c r="M533" s="35">
        <f t="shared" si="130"/>
        <v>3.7487891597949119E-4</v>
      </c>
      <c r="N533" s="35">
        <f t="shared" si="130"/>
        <v>8.6180865477065527E-4</v>
      </c>
      <c r="O533" s="35">
        <f t="shared" si="130"/>
        <v>8.7262987581001672E-4</v>
      </c>
      <c r="P533" s="35">
        <f t="shared" si="130"/>
        <v>7.9477083305401041E-4</v>
      </c>
      <c r="Q533" s="35">
        <f t="shared" si="130"/>
        <v>1.0586111056831405E-3</v>
      </c>
      <c r="R533" s="35">
        <f t="shared" si="130"/>
        <v>1.3943530991138008E-3</v>
      </c>
      <c r="S533" s="35">
        <f t="shared" si="130"/>
        <v>1.7038768707754882E-3</v>
      </c>
      <c r="T533" s="35">
        <f t="shared" si="130"/>
        <v>1.7776318644717021E-3</v>
      </c>
      <c r="U533" s="35">
        <f t="shared" si="130"/>
        <v>1.728861409476246E-3</v>
      </c>
      <c r="V533" s="35">
        <f t="shared" si="130"/>
        <v>1.6783158637817376E-3</v>
      </c>
      <c r="W533" s="35">
        <f t="shared" si="130"/>
        <v>1.767325783987231E-3</v>
      </c>
      <c r="X533" s="35">
        <f t="shared" si="130"/>
        <v>1.8270625249624281E-3</v>
      </c>
      <c r="Y533" s="35">
        <f t="shared" si="130"/>
        <v>2.0126944205789425E-3</v>
      </c>
      <c r="Z533" s="35">
        <f t="shared" si="130"/>
        <v>1.8099943575693956E-3</v>
      </c>
      <c r="AA533" s="35">
        <f t="shared" si="130"/>
        <v>1.7175780549728624E-3</v>
      </c>
      <c r="AB533" s="35">
        <f t="shared" si="130"/>
        <v>1.8234034979367276E-3</v>
      </c>
      <c r="AC533" s="35">
        <f t="shared" si="130"/>
        <v>1.8454819019154205E-3</v>
      </c>
      <c r="AD533" s="35">
        <f t="shared" si="130"/>
        <v>1.7840763390739079E-3</v>
      </c>
      <c r="AE533" s="35">
        <f t="shared" si="130"/>
        <v>1.8154139397199079E-3</v>
      </c>
    </row>
    <row r="534" spans="1:31" x14ac:dyDescent="0.2">
      <c r="A534" s="9" t="s">
        <v>454</v>
      </c>
      <c r="B534" s="4" t="s">
        <v>421</v>
      </c>
      <c r="C534" s="35">
        <f>+C230</f>
        <v>3.6755237428962479E-4</v>
      </c>
      <c r="D534" s="35">
        <f t="shared" ref="D534:AE534" si="131">+D230</f>
        <v>3.7301389652376002E-4</v>
      </c>
      <c r="E534" s="35">
        <f t="shared" si="131"/>
        <v>3.784754187578953E-4</v>
      </c>
      <c r="F534" s="35">
        <f t="shared" si="131"/>
        <v>3.8393694099203042E-4</v>
      </c>
      <c r="G534" s="35">
        <f t="shared" si="131"/>
        <v>3.8939846322616565E-4</v>
      </c>
      <c r="H534" s="35">
        <f t="shared" si="131"/>
        <v>3.9485998546030094E-4</v>
      </c>
      <c r="I534" s="35">
        <f t="shared" si="131"/>
        <v>4.0032150769443622E-4</v>
      </c>
      <c r="J534" s="35">
        <f t="shared" si="131"/>
        <v>4.0578302992857134E-4</v>
      </c>
      <c r="K534" s="35">
        <f t="shared" si="131"/>
        <v>4.0039600405357136E-4</v>
      </c>
      <c r="L534" s="35">
        <f t="shared" si="131"/>
        <v>3.9500897817857142E-4</v>
      </c>
      <c r="M534" s="35">
        <f t="shared" si="131"/>
        <v>3.8962195230357133E-4</v>
      </c>
      <c r="N534" s="35">
        <f t="shared" si="131"/>
        <v>3.8423492642857134E-4</v>
      </c>
      <c r="O534" s="35">
        <f t="shared" si="131"/>
        <v>3.788479005535713E-4</v>
      </c>
      <c r="P534" s="35">
        <f t="shared" si="131"/>
        <v>3.7346087467857137E-4</v>
      </c>
      <c r="Q534" s="35">
        <f t="shared" si="131"/>
        <v>3.6807384880357139E-4</v>
      </c>
      <c r="R534" s="35">
        <f t="shared" si="131"/>
        <v>3.6268682292857135E-4</v>
      </c>
      <c r="S534" s="35">
        <f t="shared" si="131"/>
        <v>3.5729979705357136E-4</v>
      </c>
      <c r="T534" s="35">
        <f t="shared" si="131"/>
        <v>3.5191277117857143E-4</v>
      </c>
      <c r="U534" s="35">
        <f t="shared" si="131"/>
        <v>3.373800559905686E-4</v>
      </c>
      <c r="V534" s="35">
        <f t="shared" si="131"/>
        <v>3.2284734080256577E-4</v>
      </c>
      <c r="W534" s="35">
        <f t="shared" si="131"/>
        <v>3.083146256145631E-4</v>
      </c>
      <c r="X534" s="35">
        <f t="shared" si="131"/>
        <v>3.0915133693330495E-4</v>
      </c>
      <c r="Y534" s="35">
        <f t="shared" si="131"/>
        <v>3.0878021497741356E-4</v>
      </c>
      <c r="Z534" s="35">
        <f t="shared" si="131"/>
        <v>3.2463724400205751E-4</v>
      </c>
      <c r="AA534" s="35">
        <f t="shared" si="131"/>
        <v>3.1312571569735715E-4</v>
      </c>
      <c r="AB534" s="35">
        <f t="shared" si="131"/>
        <v>3.368167918273727E-4</v>
      </c>
      <c r="AC534" s="35">
        <f t="shared" si="131"/>
        <v>3.6050786795738829E-4</v>
      </c>
      <c r="AD534" s="35">
        <f t="shared" si="131"/>
        <v>3.8419894408740378E-4</v>
      </c>
      <c r="AE534" s="35">
        <f t="shared" si="131"/>
        <v>4.0789002021741932E-4</v>
      </c>
    </row>
    <row r="535" spans="1:31" x14ac:dyDescent="0.2">
      <c r="A535" s="9" t="s">
        <v>464</v>
      </c>
      <c r="B535" s="4" t="s">
        <v>465</v>
      </c>
      <c r="C535" s="35">
        <f>+C240</f>
        <v>1.6820976730757234E-2</v>
      </c>
      <c r="D535" s="35">
        <f t="shared" ref="D535:AE535" si="132">+D240</f>
        <v>1.7010603899550704E-2</v>
      </c>
      <c r="E535" s="35">
        <f t="shared" si="132"/>
        <v>1.7812157655967598E-2</v>
      </c>
      <c r="F535" s="35">
        <f t="shared" si="132"/>
        <v>1.8507679336791767E-2</v>
      </c>
      <c r="G535" s="35">
        <f t="shared" si="132"/>
        <v>1.9212054218090604E-2</v>
      </c>
      <c r="H535" s="35">
        <f t="shared" si="132"/>
        <v>1.9904903012450948E-2</v>
      </c>
      <c r="I535" s="35">
        <f t="shared" si="132"/>
        <v>2.05278907854483E-2</v>
      </c>
      <c r="J535" s="35">
        <f t="shared" si="132"/>
        <v>2.2405592489499668E-2</v>
      </c>
      <c r="K535" s="35">
        <f t="shared" si="132"/>
        <v>2.242749026276904E-2</v>
      </c>
      <c r="L535" s="35">
        <f t="shared" si="132"/>
        <v>2.2507004472799543E-2</v>
      </c>
      <c r="M535" s="35">
        <f t="shared" si="132"/>
        <v>2.238489272158917E-2</v>
      </c>
      <c r="N535" s="35">
        <f t="shared" si="132"/>
        <v>2.3745324812359879E-2</v>
      </c>
      <c r="O535" s="35">
        <f t="shared" si="132"/>
        <v>2.3719175548594915E-2</v>
      </c>
      <c r="P535" s="35">
        <f t="shared" si="132"/>
        <v>2.3443924251592474E-2</v>
      </c>
      <c r="Q535" s="35">
        <f t="shared" si="132"/>
        <v>2.3281508152492691E-2</v>
      </c>
      <c r="R535" s="35">
        <f t="shared" si="132"/>
        <v>2.3245779861020908E-2</v>
      </c>
      <c r="S535" s="35">
        <f t="shared" si="132"/>
        <v>2.3277870515827966E-2</v>
      </c>
      <c r="T535" s="35">
        <f t="shared" si="132"/>
        <v>2.3130111373812982E-2</v>
      </c>
      <c r="U535" s="35">
        <f t="shared" si="132"/>
        <v>2.244356397461569E-2</v>
      </c>
      <c r="V535" s="35">
        <f t="shared" si="132"/>
        <v>2.1751621906222277E-2</v>
      </c>
      <c r="W535" s="35">
        <f t="shared" si="132"/>
        <v>2.1120476354321596E-2</v>
      </c>
      <c r="X535" s="35">
        <f t="shared" si="132"/>
        <v>2.0613175478682782E-2</v>
      </c>
      <c r="Y535" s="35">
        <f t="shared" si="132"/>
        <v>2.1881312459272832E-2</v>
      </c>
      <c r="Z535" s="35">
        <f t="shared" si="132"/>
        <v>2.2773544320764186E-2</v>
      </c>
      <c r="AA535" s="35">
        <f t="shared" si="132"/>
        <v>2.132984175802962E-2</v>
      </c>
      <c r="AB535" s="35">
        <f t="shared" si="132"/>
        <v>2.0245321048723904E-2</v>
      </c>
      <c r="AC535" s="35">
        <f t="shared" si="132"/>
        <v>2.2899482030566864E-2</v>
      </c>
      <c r="AD535" s="35">
        <f t="shared" si="132"/>
        <v>2.5449550650496939E-2</v>
      </c>
      <c r="AE535" s="35">
        <f t="shared" si="132"/>
        <v>2.8101266613298495E-2</v>
      </c>
    </row>
    <row r="536" spans="1:31" x14ac:dyDescent="0.2">
      <c r="A536" s="9" t="s">
        <v>477</v>
      </c>
      <c r="B536" s="4" t="s">
        <v>478</v>
      </c>
      <c r="C536" s="21">
        <f t="shared" ref="C536:AE536" si="133">+C537+C538+C539+C540</f>
        <v>0</v>
      </c>
      <c r="D536" s="21">
        <f t="shared" si="133"/>
        <v>0</v>
      </c>
      <c r="E536" s="21">
        <f t="shared" si="133"/>
        <v>0</v>
      </c>
      <c r="F536" s="21">
        <f t="shared" si="133"/>
        <v>0</v>
      </c>
      <c r="G536" s="21">
        <f t="shared" si="133"/>
        <v>0</v>
      </c>
      <c r="H536" s="21">
        <f t="shared" si="133"/>
        <v>0</v>
      </c>
      <c r="I536" s="21">
        <f t="shared" si="133"/>
        <v>0</v>
      </c>
      <c r="J536" s="21">
        <f t="shared" si="133"/>
        <v>0</v>
      </c>
      <c r="K536" s="21">
        <f t="shared" si="133"/>
        <v>0</v>
      </c>
      <c r="L536" s="21">
        <f t="shared" si="133"/>
        <v>0</v>
      </c>
      <c r="M536" s="21">
        <f t="shared" si="133"/>
        <v>0</v>
      </c>
      <c r="N536" s="21">
        <f t="shared" si="133"/>
        <v>0</v>
      </c>
      <c r="O536" s="21">
        <f t="shared" si="133"/>
        <v>0</v>
      </c>
      <c r="P536" s="21">
        <f t="shared" si="133"/>
        <v>0</v>
      </c>
      <c r="Q536" s="21">
        <f t="shared" si="133"/>
        <v>0</v>
      </c>
      <c r="R536" s="21">
        <f t="shared" si="133"/>
        <v>0</v>
      </c>
      <c r="S536" s="21">
        <f t="shared" si="133"/>
        <v>0</v>
      </c>
      <c r="T536" s="21">
        <f t="shared" si="133"/>
        <v>0</v>
      </c>
      <c r="U536" s="21">
        <f t="shared" si="133"/>
        <v>0</v>
      </c>
      <c r="V536" s="21">
        <f t="shared" si="133"/>
        <v>0</v>
      </c>
      <c r="W536" s="21">
        <f t="shared" si="133"/>
        <v>0</v>
      </c>
      <c r="X536" s="21">
        <f t="shared" si="133"/>
        <v>0</v>
      </c>
      <c r="Y536" s="21">
        <f t="shared" si="133"/>
        <v>0</v>
      </c>
      <c r="Z536" s="21">
        <f t="shared" si="133"/>
        <v>0</v>
      </c>
      <c r="AA536" s="21">
        <f t="shared" si="133"/>
        <v>0</v>
      </c>
      <c r="AB536" s="21">
        <f t="shared" si="133"/>
        <v>0</v>
      </c>
      <c r="AC536" s="21">
        <f t="shared" si="133"/>
        <v>0</v>
      </c>
      <c r="AD536" s="21">
        <f t="shared" si="133"/>
        <v>0</v>
      </c>
      <c r="AE536" s="21">
        <f t="shared" si="13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4">+C542+C543</f>
        <v>1.9820920560079625</v>
      </c>
      <c r="D541" s="21">
        <f t="shared" si="134"/>
        <v>1.9852256905337518</v>
      </c>
      <c r="E541" s="21">
        <f t="shared" si="134"/>
        <v>2.0450888051006602</v>
      </c>
      <c r="F541" s="21">
        <f t="shared" si="134"/>
        <v>2.1027306067363272</v>
      </c>
      <c r="G541" s="21">
        <f t="shared" si="134"/>
        <v>2.1585459418305937</v>
      </c>
      <c r="H541" s="21">
        <f t="shared" si="134"/>
        <v>2.1821772843346223</v>
      </c>
      <c r="I541" s="21">
        <f t="shared" si="134"/>
        <v>2.1870617307566209</v>
      </c>
      <c r="J541" s="21">
        <f t="shared" si="134"/>
        <v>2.3263547203538373</v>
      </c>
      <c r="K541" s="21">
        <f t="shared" si="134"/>
        <v>2.295026920411293</v>
      </c>
      <c r="L541" s="21">
        <f t="shared" si="134"/>
        <v>2.2774588363902812</v>
      </c>
      <c r="M541" s="21">
        <f t="shared" si="134"/>
        <v>2.2054714322841438</v>
      </c>
      <c r="N541" s="21">
        <f t="shared" si="134"/>
        <v>2.1960209045973573</v>
      </c>
      <c r="O541" s="21">
        <f t="shared" si="134"/>
        <v>2.1832913525180486</v>
      </c>
      <c r="P541" s="21">
        <f t="shared" si="134"/>
        <v>2.1068945309468301</v>
      </c>
      <c r="Q541" s="21">
        <f t="shared" si="134"/>
        <v>2.1405945083885505</v>
      </c>
      <c r="R541" s="21">
        <f t="shared" si="134"/>
        <v>2.0792691434479122</v>
      </c>
      <c r="S541" s="21">
        <f t="shared" si="134"/>
        <v>2.0620761799966827</v>
      </c>
      <c r="T541" s="21">
        <f t="shared" si="134"/>
        <v>2.0725382076660721</v>
      </c>
      <c r="U541" s="21">
        <f t="shared" si="134"/>
        <v>2.0362746420610862</v>
      </c>
      <c r="V541" s="21">
        <f t="shared" si="134"/>
        <v>1.9920131051942329</v>
      </c>
      <c r="W541" s="21">
        <f t="shared" si="134"/>
        <v>1.926024864088296</v>
      </c>
      <c r="X541" s="21">
        <f t="shared" si="134"/>
        <v>1.7987535565172812</v>
      </c>
      <c r="Y541" s="21">
        <f t="shared" si="134"/>
        <v>1.8069293636236627</v>
      </c>
      <c r="Z541" s="21">
        <f t="shared" si="134"/>
        <v>1.8931980558646577</v>
      </c>
      <c r="AA541" s="21">
        <f t="shared" si="134"/>
        <v>1.7414288469030246</v>
      </c>
      <c r="AB541" s="21">
        <f t="shared" si="134"/>
        <v>1.599554039021799</v>
      </c>
      <c r="AC541" s="21">
        <f t="shared" si="134"/>
        <v>1.4924820708256485</v>
      </c>
      <c r="AD541" s="21">
        <f t="shared" si="134"/>
        <v>1.3899345478373704</v>
      </c>
      <c r="AE541" s="21">
        <f t="shared" si="134"/>
        <v>1.2905730601713179</v>
      </c>
    </row>
    <row r="542" spans="1:31" x14ac:dyDescent="0.2">
      <c r="A542" s="9" t="s">
        <v>488</v>
      </c>
      <c r="B542" s="4" t="s">
        <v>489</v>
      </c>
      <c r="C542" s="35">
        <f>+C258</f>
        <v>1.5800349828078426</v>
      </c>
      <c r="D542" s="35">
        <f t="shared" ref="D542:AE542" si="135">+D258</f>
        <v>1.583768352849072</v>
      </c>
      <c r="E542" s="35">
        <f t="shared" si="135"/>
        <v>1.6322856026321733</v>
      </c>
      <c r="F542" s="35">
        <f t="shared" si="135"/>
        <v>1.6779209804602684</v>
      </c>
      <c r="G542" s="35">
        <f t="shared" si="135"/>
        <v>1.7250540122752989</v>
      </c>
      <c r="H542" s="35">
        <f t="shared" si="135"/>
        <v>1.7428397309554049</v>
      </c>
      <c r="I542" s="35">
        <f t="shared" si="135"/>
        <v>1.7483253194932653</v>
      </c>
      <c r="J542" s="35">
        <f t="shared" si="135"/>
        <v>1.8616247585810337</v>
      </c>
      <c r="K542" s="35">
        <f t="shared" si="135"/>
        <v>1.8375985628410978</v>
      </c>
      <c r="L542" s="35">
        <f t="shared" si="135"/>
        <v>1.8195381980455241</v>
      </c>
      <c r="M542" s="35">
        <f t="shared" si="135"/>
        <v>1.763048487971238</v>
      </c>
      <c r="N542" s="35">
        <f t="shared" si="135"/>
        <v>1.7516237227850446</v>
      </c>
      <c r="O542" s="35">
        <f t="shared" si="135"/>
        <v>1.7402414223673874</v>
      </c>
      <c r="P542" s="35">
        <f t="shared" si="135"/>
        <v>1.6798349579923333</v>
      </c>
      <c r="Q542" s="35">
        <f t="shared" si="135"/>
        <v>1.702322693649635</v>
      </c>
      <c r="R542" s="35">
        <f t="shared" si="135"/>
        <v>1.6568378372675794</v>
      </c>
      <c r="S542" s="35">
        <f t="shared" si="135"/>
        <v>1.6399082531632092</v>
      </c>
      <c r="T542" s="35">
        <f t="shared" si="135"/>
        <v>1.6461418607443195</v>
      </c>
      <c r="U542" s="35">
        <f t="shared" si="135"/>
        <v>1.6149165567700925</v>
      </c>
      <c r="V542" s="35">
        <f t="shared" si="135"/>
        <v>1.5781438074614629</v>
      </c>
      <c r="W542" s="35">
        <f t="shared" si="135"/>
        <v>1.5255769700302704</v>
      </c>
      <c r="X542" s="35">
        <f t="shared" si="135"/>
        <v>1.4254875947340502</v>
      </c>
      <c r="Y542" s="35">
        <f t="shared" si="135"/>
        <v>1.4347710276109036</v>
      </c>
      <c r="Z542" s="35">
        <f t="shared" si="135"/>
        <v>1.5055442730932278</v>
      </c>
      <c r="AA542" s="35">
        <f t="shared" si="135"/>
        <v>1.3827428761105474</v>
      </c>
      <c r="AB542" s="35">
        <f t="shared" si="135"/>
        <v>1.2687728195933436</v>
      </c>
      <c r="AC542" s="35">
        <f t="shared" si="135"/>
        <v>1.1814926395468375</v>
      </c>
      <c r="AD542" s="35">
        <f t="shared" si="135"/>
        <v>1.0987286345320069</v>
      </c>
      <c r="AE542" s="35">
        <f t="shared" si="135"/>
        <v>1.0181784745918736</v>
      </c>
    </row>
    <row r="543" spans="1:31" x14ac:dyDescent="0.2">
      <c r="A543" s="9" t="s">
        <v>509</v>
      </c>
      <c r="B543" s="4" t="s">
        <v>510</v>
      </c>
      <c r="C543" s="35">
        <f>+C269</f>
        <v>0.40205707320011974</v>
      </c>
      <c r="D543" s="35">
        <f t="shared" ref="D543:AE543" si="136">+D269</f>
        <v>0.40145733768467984</v>
      </c>
      <c r="E543" s="35">
        <f t="shared" si="136"/>
        <v>0.41280320246848701</v>
      </c>
      <c r="F543" s="35">
        <f t="shared" si="136"/>
        <v>0.42480962627605873</v>
      </c>
      <c r="G543" s="35">
        <f t="shared" si="136"/>
        <v>0.43349192955529481</v>
      </c>
      <c r="H543" s="35">
        <f t="shared" si="136"/>
        <v>0.43933755337921732</v>
      </c>
      <c r="I543" s="35">
        <f t="shared" si="136"/>
        <v>0.43873641126335572</v>
      </c>
      <c r="J543" s="35">
        <f t="shared" si="136"/>
        <v>0.46472996177280351</v>
      </c>
      <c r="K543" s="35">
        <f t="shared" si="136"/>
        <v>0.45742835757019507</v>
      </c>
      <c r="L543" s="35">
        <f t="shared" si="136"/>
        <v>0.45792063834475721</v>
      </c>
      <c r="M543" s="35">
        <f t="shared" si="136"/>
        <v>0.44242294431290574</v>
      </c>
      <c r="N543" s="35">
        <f t="shared" si="136"/>
        <v>0.4443971818123128</v>
      </c>
      <c r="O543" s="35">
        <f t="shared" si="136"/>
        <v>0.44304993015066124</v>
      </c>
      <c r="P543" s="35">
        <f t="shared" si="136"/>
        <v>0.42705957295449704</v>
      </c>
      <c r="Q543" s="35">
        <f t="shared" si="136"/>
        <v>0.43827181473891547</v>
      </c>
      <c r="R543" s="35">
        <f t="shared" si="136"/>
        <v>0.42243130618033298</v>
      </c>
      <c r="S543" s="35">
        <f t="shared" si="136"/>
        <v>0.42216792683347348</v>
      </c>
      <c r="T543" s="35">
        <f t="shared" si="136"/>
        <v>0.42639634692175254</v>
      </c>
      <c r="U543" s="35">
        <f t="shared" si="136"/>
        <v>0.42135808529099361</v>
      </c>
      <c r="V543" s="35">
        <f t="shared" si="136"/>
        <v>0.41386929773277015</v>
      </c>
      <c r="W543" s="35">
        <f t="shared" si="136"/>
        <v>0.40044789405802561</v>
      </c>
      <c r="X543" s="35">
        <f t="shared" si="136"/>
        <v>0.3732659617832309</v>
      </c>
      <c r="Y543" s="35">
        <f t="shared" si="136"/>
        <v>0.37215833601275916</v>
      </c>
      <c r="Z543" s="35">
        <f t="shared" si="136"/>
        <v>0.38765378277142992</v>
      </c>
      <c r="AA543" s="35">
        <f t="shared" si="136"/>
        <v>0.35868597079247722</v>
      </c>
      <c r="AB543" s="35">
        <f t="shared" si="136"/>
        <v>0.33078121942845551</v>
      </c>
      <c r="AC543" s="35">
        <f t="shared" si="136"/>
        <v>0.31098943127881107</v>
      </c>
      <c r="AD543" s="35">
        <f t="shared" si="136"/>
        <v>0.29120591330536361</v>
      </c>
      <c r="AE543" s="35">
        <f t="shared" si="136"/>
        <v>0.2723945855794444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7">+C546+C547+C548</f>
        <v>2.6306631730027745E-3</v>
      </c>
      <c r="D545" s="21">
        <f t="shared" si="137"/>
        <v>1.7916291146575346E-3</v>
      </c>
      <c r="E545" s="21">
        <f t="shared" si="137"/>
        <v>1.9313014522120465E-3</v>
      </c>
      <c r="F545" s="21">
        <f t="shared" si="137"/>
        <v>1.5356221524539355E-3</v>
      </c>
      <c r="G545" s="21">
        <f t="shared" si="137"/>
        <v>1.4162284851278301E-3</v>
      </c>
      <c r="H545" s="21">
        <f t="shared" si="137"/>
        <v>1.3554138746753504E-3</v>
      </c>
      <c r="I545" s="21">
        <f t="shared" si="137"/>
        <v>1.1127914486457116E-3</v>
      </c>
      <c r="J545" s="21">
        <f t="shared" si="137"/>
        <v>1.6953090116228319E-3</v>
      </c>
      <c r="K545" s="21">
        <f t="shared" si="137"/>
        <v>1.3613954285918949E-3</v>
      </c>
      <c r="L545" s="21">
        <f t="shared" si="137"/>
        <v>1.23886340593682E-3</v>
      </c>
      <c r="M545" s="21">
        <f t="shared" si="137"/>
        <v>1.2048231645840971E-3</v>
      </c>
      <c r="N545" s="21">
        <f t="shared" si="137"/>
        <v>1.4543478703999489E-3</v>
      </c>
      <c r="O545" s="21">
        <f t="shared" si="137"/>
        <v>1.4703179616771269E-3</v>
      </c>
      <c r="P545" s="21">
        <f t="shared" si="137"/>
        <v>1.4276231337320968E-3</v>
      </c>
      <c r="Q545" s="21">
        <f t="shared" si="137"/>
        <v>1.4294444271360576E-3</v>
      </c>
      <c r="R545" s="21">
        <f t="shared" si="137"/>
        <v>1.4829355327088843E-3</v>
      </c>
      <c r="S545" s="21">
        <f t="shared" si="137"/>
        <v>1.2668524613541254E-3</v>
      </c>
      <c r="T545" s="21">
        <f t="shared" si="137"/>
        <v>9.1273093144677556E-4</v>
      </c>
      <c r="U545" s="21">
        <f t="shared" si="137"/>
        <v>1.1799096109426958E-3</v>
      </c>
      <c r="V545" s="21">
        <f t="shared" si="137"/>
        <v>1.1355261664850427E-3</v>
      </c>
      <c r="W545" s="21">
        <f t="shared" si="137"/>
        <v>1.3922909883244327E-3</v>
      </c>
      <c r="X545" s="21">
        <f t="shared" si="137"/>
        <v>1.5137612134043417E-3</v>
      </c>
      <c r="Y545" s="21">
        <f t="shared" si="137"/>
        <v>1.0494619810182671E-3</v>
      </c>
      <c r="Z545" s="21">
        <f t="shared" si="137"/>
        <v>1.117882739394436E-3</v>
      </c>
      <c r="AA545" s="21">
        <f t="shared" si="137"/>
        <v>9.318941515161597E-4</v>
      </c>
      <c r="AB545" s="21">
        <f t="shared" si="137"/>
        <v>1.0688419047059879E-3</v>
      </c>
      <c r="AC545" s="21">
        <f t="shared" si="137"/>
        <v>5.669009636553201E-4</v>
      </c>
      <c r="AD545" s="21">
        <f t="shared" si="137"/>
        <v>3.9803679991808858E-5</v>
      </c>
      <c r="AE545" s="21">
        <f t="shared" si="137"/>
        <v>3.2633338500000007E-5</v>
      </c>
    </row>
    <row r="546" spans="1:31" x14ac:dyDescent="0.2">
      <c r="A546" s="9" t="s">
        <v>534</v>
      </c>
      <c r="B546" s="4" t="s">
        <v>798</v>
      </c>
      <c r="C546" s="36">
        <f t="shared" ref="C546:R548" si="138">+C288</f>
        <v>2.5569274186027745E-3</v>
      </c>
      <c r="D546" s="36">
        <f t="shared" si="138"/>
        <v>1.7223265159075345E-3</v>
      </c>
      <c r="E546" s="36">
        <f t="shared" si="138"/>
        <v>1.8662614769320465E-3</v>
      </c>
      <c r="F546" s="36">
        <f t="shared" si="138"/>
        <v>1.4746742684639354E-3</v>
      </c>
      <c r="G546" s="36">
        <f t="shared" si="138"/>
        <v>1.3592021602478301E-3</v>
      </c>
      <c r="H546" s="36">
        <f t="shared" si="138"/>
        <v>1.3021385767253504E-3</v>
      </c>
      <c r="I546" s="36">
        <f t="shared" si="138"/>
        <v>1.0630966454457116E-3</v>
      </c>
      <c r="J546" s="36">
        <f t="shared" si="138"/>
        <v>1.6476353158328318E-3</v>
      </c>
      <c r="K546" s="36">
        <f t="shared" si="138"/>
        <v>1.3135725821918948E-3</v>
      </c>
      <c r="L546" s="36">
        <f t="shared" si="138"/>
        <v>1.1908963897068199E-3</v>
      </c>
      <c r="M546" s="36">
        <f t="shared" si="138"/>
        <v>1.1567583729840971E-3</v>
      </c>
      <c r="N546" s="36">
        <f t="shared" si="138"/>
        <v>1.4071786746199489E-3</v>
      </c>
      <c r="O546" s="36">
        <f t="shared" si="138"/>
        <v>1.4245707724971268E-3</v>
      </c>
      <c r="P546" s="36">
        <f t="shared" si="138"/>
        <v>1.3836844392470969E-3</v>
      </c>
      <c r="Q546" s="36">
        <f t="shared" si="138"/>
        <v>1.3880362289760576E-3</v>
      </c>
      <c r="R546" s="36">
        <f t="shared" si="138"/>
        <v>1.4445752143838844E-3</v>
      </c>
      <c r="S546" s="36">
        <f t="shared" ref="D546:AE548" si="139">+S288</f>
        <v>1.2320574063741255E-3</v>
      </c>
      <c r="T546" s="36">
        <f t="shared" si="139"/>
        <v>8.7927066481677555E-4</v>
      </c>
      <c r="U546" s="36">
        <f t="shared" si="139"/>
        <v>1.1494240268626957E-3</v>
      </c>
      <c r="V546" s="36">
        <f t="shared" si="139"/>
        <v>1.1097513192050428E-3</v>
      </c>
      <c r="W546" s="36">
        <f t="shared" si="139"/>
        <v>1.3729107309244327E-3</v>
      </c>
      <c r="X546" s="36">
        <f t="shared" si="139"/>
        <v>1.4930867512043416E-3</v>
      </c>
      <c r="Y546" s="36">
        <f t="shared" si="139"/>
        <v>1.0274835017682672E-3</v>
      </c>
      <c r="Z546" s="36">
        <f t="shared" si="139"/>
        <v>1.0957386961444361E-3</v>
      </c>
      <c r="AA546" s="36">
        <f t="shared" si="139"/>
        <v>9.095943565161597E-4</v>
      </c>
      <c r="AB546" s="36">
        <f t="shared" si="139"/>
        <v>1.0463883204059879E-3</v>
      </c>
      <c r="AC546" s="36">
        <f t="shared" si="139"/>
        <v>5.4436816315532014E-4</v>
      </c>
      <c r="AD546" s="36">
        <f t="shared" si="139"/>
        <v>1.2220610491808854E-5</v>
      </c>
      <c r="AE546" s="36">
        <f t="shared" si="139"/>
        <v>0</v>
      </c>
    </row>
    <row r="547" spans="1:31" x14ac:dyDescent="0.2">
      <c r="A547" s="9" t="s">
        <v>535</v>
      </c>
      <c r="B547" s="4" t="s">
        <v>799</v>
      </c>
      <c r="C547" s="36">
        <f t="shared" si="138"/>
        <v>7.3735754400000068E-5</v>
      </c>
      <c r="D547" s="36">
        <f t="shared" si="139"/>
        <v>6.9302598750000042E-5</v>
      </c>
      <c r="E547" s="36">
        <f t="shared" si="139"/>
        <v>6.5039975280000055E-5</v>
      </c>
      <c r="F547" s="36">
        <f t="shared" si="139"/>
        <v>6.0947883990000033E-5</v>
      </c>
      <c r="G547" s="36">
        <f t="shared" si="139"/>
        <v>5.7026324880000038E-5</v>
      </c>
      <c r="H547" s="36">
        <f t="shared" si="139"/>
        <v>5.3275297950000034E-5</v>
      </c>
      <c r="I547" s="36">
        <f t="shared" si="139"/>
        <v>4.9694803200000022E-5</v>
      </c>
      <c r="J547" s="36">
        <f t="shared" si="139"/>
        <v>4.7673695790000034E-5</v>
      </c>
      <c r="K547" s="36">
        <f t="shared" si="139"/>
        <v>4.7822846400000032E-5</v>
      </c>
      <c r="L547" s="36">
        <f t="shared" si="139"/>
        <v>4.796701623000002E-5</v>
      </c>
      <c r="M547" s="36">
        <f t="shared" si="139"/>
        <v>4.806479160000002E-5</v>
      </c>
      <c r="N547" s="36">
        <f t="shared" si="139"/>
        <v>4.7169195780000015E-5</v>
      </c>
      <c r="O547" s="36">
        <f t="shared" si="139"/>
        <v>4.5747189180000002E-5</v>
      </c>
      <c r="P547" s="36">
        <f t="shared" si="139"/>
        <v>4.3938694484999997E-5</v>
      </c>
      <c r="Q547" s="36">
        <f t="shared" si="139"/>
        <v>4.1408198160000006E-5</v>
      </c>
      <c r="R547" s="36">
        <f t="shared" si="139"/>
        <v>3.8360318325000005E-5</v>
      </c>
      <c r="S547" s="36">
        <f t="shared" si="139"/>
        <v>3.4795054980000006E-5</v>
      </c>
      <c r="T547" s="36">
        <f t="shared" si="139"/>
        <v>3.3460266630000008E-5</v>
      </c>
      <c r="U547" s="36">
        <f t="shared" si="139"/>
        <v>3.0485584080000007E-5</v>
      </c>
      <c r="V547" s="36">
        <f t="shared" si="139"/>
        <v>2.5774847280000006E-5</v>
      </c>
      <c r="W547" s="36">
        <f t="shared" si="139"/>
        <v>1.9380257400000004E-5</v>
      </c>
      <c r="X547" s="36">
        <f t="shared" si="139"/>
        <v>2.0674462200000003E-5</v>
      </c>
      <c r="Y547" s="36">
        <f t="shared" si="139"/>
        <v>2.1978479250000001E-5</v>
      </c>
      <c r="Z547" s="36">
        <f t="shared" si="139"/>
        <v>2.2144043250000007E-5</v>
      </c>
      <c r="AA547" s="36">
        <f t="shared" si="139"/>
        <v>2.2299795000000003E-5</v>
      </c>
      <c r="AB547" s="36">
        <f t="shared" si="139"/>
        <v>2.2453584300000002E-5</v>
      </c>
      <c r="AC547" s="36">
        <f t="shared" si="139"/>
        <v>2.2532800500000007E-5</v>
      </c>
      <c r="AD547" s="36">
        <f t="shared" si="139"/>
        <v>2.7583069500000007E-5</v>
      </c>
      <c r="AE547" s="36">
        <f t="shared" si="139"/>
        <v>3.2633338500000007E-5</v>
      </c>
    </row>
    <row r="548" spans="1:31" x14ac:dyDescent="0.2">
      <c r="A548" s="9" t="s">
        <v>536</v>
      </c>
      <c r="B548" s="4" t="s">
        <v>184</v>
      </c>
      <c r="C548" s="36">
        <f t="shared" si="138"/>
        <v>0</v>
      </c>
      <c r="D548" s="36">
        <f t="shared" si="139"/>
        <v>0</v>
      </c>
      <c r="E548" s="36">
        <f t="shared" si="139"/>
        <v>0</v>
      </c>
      <c r="F548" s="36">
        <f t="shared" si="139"/>
        <v>0</v>
      </c>
      <c r="G548" s="36">
        <f t="shared" si="139"/>
        <v>0</v>
      </c>
      <c r="H548" s="36">
        <f t="shared" si="139"/>
        <v>0</v>
      </c>
      <c r="I548" s="36">
        <f t="shared" si="139"/>
        <v>0</v>
      </c>
      <c r="J548" s="36">
        <f t="shared" si="139"/>
        <v>0</v>
      </c>
      <c r="K548" s="36">
        <f t="shared" si="139"/>
        <v>0</v>
      </c>
      <c r="L548" s="36">
        <f t="shared" si="139"/>
        <v>0</v>
      </c>
      <c r="M548" s="36">
        <f t="shared" si="139"/>
        <v>0</v>
      </c>
      <c r="N548" s="36">
        <f t="shared" si="139"/>
        <v>0</v>
      </c>
      <c r="O548" s="36">
        <f t="shared" si="139"/>
        <v>0</v>
      </c>
      <c r="P548" s="36">
        <f t="shared" si="139"/>
        <v>0</v>
      </c>
      <c r="Q548" s="36">
        <f t="shared" si="139"/>
        <v>0</v>
      </c>
      <c r="R548" s="36">
        <f t="shared" si="139"/>
        <v>0</v>
      </c>
      <c r="S548" s="36">
        <f t="shared" si="139"/>
        <v>0</v>
      </c>
      <c r="T548" s="36">
        <f t="shared" si="139"/>
        <v>0</v>
      </c>
      <c r="U548" s="36">
        <f t="shared" si="139"/>
        <v>0</v>
      </c>
      <c r="V548" s="36">
        <f t="shared" si="139"/>
        <v>0</v>
      </c>
      <c r="W548" s="36">
        <f t="shared" si="139"/>
        <v>0</v>
      </c>
      <c r="X548" s="36">
        <f t="shared" si="139"/>
        <v>0</v>
      </c>
      <c r="Y548" s="36">
        <f t="shared" si="139"/>
        <v>0</v>
      </c>
      <c r="Z548" s="36">
        <f t="shared" si="139"/>
        <v>0</v>
      </c>
      <c r="AA548" s="36">
        <f t="shared" si="139"/>
        <v>0</v>
      </c>
      <c r="AB548" s="36">
        <f t="shared" si="139"/>
        <v>0</v>
      </c>
      <c r="AC548" s="36">
        <f t="shared" si="139"/>
        <v>0</v>
      </c>
      <c r="AD548" s="36">
        <f t="shared" si="139"/>
        <v>0</v>
      </c>
      <c r="AE548" s="36">
        <f t="shared" si="13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40">+C550+C551</f>
        <v>0</v>
      </c>
      <c r="D549" s="21">
        <f t="shared" si="140"/>
        <v>0</v>
      </c>
      <c r="E549" s="21">
        <f t="shared" si="140"/>
        <v>0</v>
      </c>
      <c r="F549" s="21">
        <f t="shared" si="140"/>
        <v>0</v>
      </c>
      <c r="G549" s="21">
        <f t="shared" si="140"/>
        <v>0</v>
      </c>
      <c r="H549" s="21">
        <f t="shared" si="140"/>
        <v>0</v>
      </c>
      <c r="I549" s="21">
        <f t="shared" si="140"/>
        <v>0</v>
      </c>
      <c r="J549" s="21">
        <f t="shared" si="140"/>
        <v>0</v>
      </c>
      <c r="K549" s="21">
        <f t="shared" si="140"/>
        <v>0</v>
      </c>
      <c r="L549" s="21">
        <f t="shared" si="140"/>
        <v>0</v>
      </c>
      <c r="M549" s="21">
        <f t="shared" si="140"/>
        <v>0</v>
      </c>
      <c r="N549" s="21">
        <f t="shared" si="140"/>
        <v>0</v>
      </c>
      <c r="O549" s="21">
        <f t="shared" si="140"/>
        <v>0</v>
      </c>
      <c r="P549" s="21">
        <f t="shared" si="140"/>
        <v>0</v>
      </c>
      <c r="Q549" s="21">
        <f t="shared" si="140"/>
        <v>0</v>
      </c>
      <c r="R549" s="21">
        <f t="shared" si="140"/>
        <v>0</v>
      </c>
      <c r="S549" s="21">
        <f t="shared" si="140"/>
        <v>0</v>
      </c>
      <c r="T549" s="21">
        <f t="shared" si="140"/>
        <v>0</v>
      </c>
      <c r="U549" s="21">
        <f t="shared" si="140"/>
        <v>0</v>
      </c>
      <c r="V549" s="21">
        <f t="shared" si="140"/>
        <v>0</v>
      </c>
      <c r="W549" s="21">
        <f t="shared" si="140"/>
        <v>0</v>
      </c>
      <c r="X549" s="21">
        <f t="shared" si="140"/>
        <v>0</v>
      </c>
      <c r="Y549" s="21">
        <f t="shared" si="140"/>
        <v>0</v>
      </c>
      <c r="Z549" s="21">
        <f t="shared" si="140"/>
        <v>0</v>
      </c>
      <c r="AA549" s="21">
        <f t="shared" si="140"/>
        <v>0</v>
      </c>
      <c r="AB549" s="21">
        <f t="shared" si="140"/>
        <v>0</v>
      </c>
      <c r="AC549" s="21">
        <f t="shared" si="140"/>
        <v>0</v>
      </c>
      <c r="AD549" s="21">
        <f t="shared" si="140"/>
        <v>0</v>
      </c>
      <c r="AE549" s="21">
        <f t="shared" si="140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41">+D296</f>
        <v>0</v>
      </c>
      <c r="E554" s="35">
        <f t="shared" si="141"/>
        <v>0</v>
      </c>
      <c r="F554" s="35">
        <f t="shared" si="141"/>
        <v>0</v>
      </c>
      <c r="G554" s="35">
        <f t="shared" si="141"/>
        <v>0</v>
      </c>
      <c r="H554" s="35">
        <f t="shared" si="141"/>
        <v>0</v>
      </c>
      <c r="I554" s="35">
        <f t="shared" si="141"/>
        <v>0</v>
      </c>
      <c r="J554" s="35">
        <f t="shared" si="141"/>
        <v>0</v>
      </c>
      <c r="K554" s="35">
        <f t="shared" si="141"/>
        <v>0</v>
      </c>
      <c r="L554" s="35">
        <f t="shared" si="141"/>
        <v>0</v>
      </c>
      <c r="M554" s="35">
        <f t="shared" si="141"/>
        <v>0</v>
      </c>
      <c r="N554" s="35">
        <f t="shared" si="141"/>
        <v>0</v>
      </c>
      <c r="O554" s="35">
        <f t="shared" si="141"/>
        <v>0</v>
      </c>
      <c r="P554" s="35">
        <f t="shared" si="141"/>
        <v>0</v>
      </c>
      <c r="Q554" s="35">
        <f t="shared" si="141"/>
        <v>0</v>
      </c>
      <c r="R554" s="35">
        <f t="shared" si="141"/>
        <v>0</v>
      </c>
      <c r="S554" s="35">
        <f t="shared" si="141"/>
        <v>0</v>
      </c>
      <c r="T554" s="35">
        <f t="shared" si="141"/>
        <v>0</v>
      </c>
      <c r="U554" s="35">
        <f t="shared" si="141"/>
        <v>0</v>
      </c>
      <c r="V554" s="35">
        <f t="shared" si="141"/>
        <v>0</v>
      </c>
      <c r="W554" s="35">
        <f t="shared" si="141"/>
        <v>0</v>
      </c>
      <c r="X554" s="35">
        <f t="shared" si="141"/>
        <v>0</v>
      </c>
      <c r="Y554" s="35">
        <f t="shared" si="141"/>
        <v>0</v>
      </c>
      <c r="Z554" s="35">
        <f t="shared" si="141"/>
        <v>0</v>
      </c>
      <c r="AA554" s="35">
        <f t="shared" si="141"/>
        <v>0</v>
      </c>
      <c r="AB554" s="35">
        <f t="shared" si="141"/>
        <v>0</v>
      </c>
      <c r="AC554" s="35">
        <f t="shared" si="141"/>
        <v>0</v>
      </c>
      <c r="AD554" s="35">
        <f t="shared" si="141"/>
        <v>0</v>
      </c>
      <c r="AE554" s="35">
        <f t="shared" si="141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2">+C556+C559+C562+C565+C568++C571+C574+C575</f>
        <v>2.9141603020711379E-2</v>
      </c>
      <c r="D555" s="28">
        <f t="shared" si="142"/>
        <v>5.4111945699273037E-2</v>
      </c>
      <c r="E555" s="28">
        <f t="shared" si="142"/>
        <v>2.4532476145508714E-2</v>
      </c>
      <c r="F555" s="28">
        <f t="shared" si="142"/>
        <v>2.480654663330031E-2</v>
      </c>
      <c r="G555" s="28">
        <f t="shared" si="142"/>
        <v>2.6626788793089017E-2</v>
      </c>
      <c r="H555" s="28">
        <f t="shared" si="142"/>
        <v>1.5617650232235582E-2</v>
      </c>
      <c r="I555" s="28">
        <f t="shared" si="142"/>
        <v>3.7590148466778724E-2</v>
      </c>
      <c r="J555" s="28">
        <f t="shared" si="142"/>
        <v>1.7146616851700745E-2</v>
      </c>
      <c r="K555" s="28">
        <f t="shared" si="142"/>
        <v>3.4934592424464027E-2</v>
      </c>
      <c r="L555" s="28">
        <f t="shared" si="142"/>
        <v>3.1901839296938635E-2</v>
      </c>
      <c r="M555" s="28">
        <f t="shared" si="142"/>
        <v>7.9123034763307117E-3</v>
      </c>
      <c r="N555" s="28">
        <f t="shared" si="142"/>
        <v>2.8466797541071343E-3</v>
      </c>
      <c r="O555" s="28">
        <f t="shared" si="142"/>
        <v>4.3031304582625003E-2</v>
      </c>
      <c r="P555" s="28">
        <f t="shared" si="142"/>
        <v>1.9783840594186203E-3</v>
      </c>
      <c r="Q555" s="28">
        <f t="shared" si="142"/>
        <v>9.1089927845543484E-3</v>
      </c>
      <c r="R555" s="28">
        <f t="shared" si="142"/>
        <v>1.9006317248404863E-3</v>
      </c>
      <c r="S555" s="28">
        <f t="shared" si="142"/>
        <v>1.3628644951028645E-2</v>
      </c>
      <c r="T555" s="28">
        <f t="shared" si="142"/>
        <v>1.2842046688066079E-3</v>
      </c>
      <c r="U555" s="28">
        <f t="shared" si="142"/>
        <v>8.7989432278650481E-3</v>
      </c>
      <c r="V555" s="28">
        <f t="shared" si="142"/>
        <v>1.9105489964669906E-2</v>
      </c>
      <c r="W555" s="28">
        <f t="shared" si="142"/>
        <v>3.6583237555628807E-4</v>
      </c>
      <c r="X555" s="28">
        <f t="shared" si="142"/>
        <v>3.4289391180237128E-4</v>
      </c>
      <c r="Y555" s="28">
        <f t="shared" si="142"/>
        <v>1.5183246420459042E-3</v>
      </c>
      <c r="Z555" s="28">
        <f t="shared" si="142"/>
        <v>9.915746627018236E-4</v>
      </c>
      <c r="AA555" s="28">
        <f t="shared" si="142"/>
        <v>3.153553190469581E-3</v>
      </c>
      <c r="AB555" s="28">
        <f t="shared" si="142"/>
        <v>7.7923546456231734E-3</v>
      </c>
      <c r="AC555" s="28">
        <f t="shared" si="142"/>
        <v>1.0445786711678966E-2</v>
      </c>
      <c r="AD555" s="28">
        <f t="shared" si="142"/>
        <v>1.5139189901419213E-3</v>
      </c>
      <c r="AE555" s="28">
        <f t="shared" si="142"/>
        <v>5.533900124971923E-3</v>
      </c>
    </row>
    <row r="556" spans="1:31" x14ac:dyDescent="0.2">
      <c r="A556" s="9" t="s">
        <v>549</v>
      </c>
      <c r="B556" s="4" t="s">
        <v>550</v>
      </c>
      <c r="C556" s="21">
        <f t="shared" ref="C556:AE556" si="143">+C557+C558</f>
        <v>2.9081567620313584E-2</v>
      </c>
      <c r="D556" s="21">
        <f t="shared" si="143"/>
        <v>5.3799406350219528E-2</v>
      </c>
      <c r="E556" s="21">
        <f t="shared" si="143"/>
        <v>2.4461110218260994E-2</v>
      </c>
      <c r="F556" s="21">
        <f t="shared" si="143"/>
        <v>2.4758325249022529E-2</v>
      </c>
      <c r="G556" s="21">
        <f t="shared" si="143"/>
        <v>2.6466244578507193E-2</v>
      </c>
      <c r="H556" s="21">
        <f t="shared" si="143"/>
        <v>1.5598699684427576E-2</v>
      </c>
      <c r="I556" s="21">
        <f t="shared" si="143"/>
        <v>3.7289247952564414E-2</v>
      </c>
      <c r="J556" s="21">
        <f t="shared" si="143"/>
        <v>1.7126647767202095E-2</v>
      </c>
      <c r="K556" s="21">
        <f t="shared" si="143"/>
        <v>3.4480246504826201E-2</v>
      </c>
      <c r="L556" s="21">
        <f t="shared" si="143"/>
        <v>3.1725295448999526E-2</v>
      </c>
      <c r="M556" s="21">
        <f t="shared" si="143"/>
        <v>7.8991398618172559E-3</v>
      </c>
      <c r="N556" s="21">
        <f t="shared" si="143"/>
        <v>2.8430489567459541E-3</v>
      </c>
      <c r="O556" s="21">
        <f t="shared" si="143"/>
        <v>4.2412831042888718E-2</v>
      </c>
      <c r="P556" s="21">
        <f t="shared" si="143"/>
        <v>1.9380285778186203E-3</v>
      </c>
      <c r="Q556" s="21">
        <f t="shared" si="143"/>
        <v>9.0661017419543487E-3</v>
      </c>
      <c r="R556" s="21">
        <f t="shared" si="143"/>
        <v>1.8537968066404862E-3</v>
      </c>
      <c r="S556" s="21">
        <f t="shared" si="143"/>
        <v>1.3268485282779143E-3</v>
      </c>
      <c r="T556" s="21">
        <f t="shared" si="143"/>
        <v>1.265909506606608E-3</v>
      </c>
      <c r="U556" s="21">
        <f t="shared" si="143"/>
        <v>8.698745029065048E-3</v>
      </c>
      <c r="V556" s="21">
        <f t="shared" si="143"/>
        <v>1.8968862431669908E-2</v>
      </c>
      <c r="W556" s="21">
        <f t="shared" si="143"/>
        <v>3.4900148455628804E-4</v>
      </c>
      <c r="X556" s="21">
        <f t="shared" si="143"/>
        <v>3.2701859220237128E-4</v>
      </c>
      <c r="Y556" s="21">
        <f t="shared" si="143"/>
        <v>1.4489356608459042E-3</v>
      </c>
      <c r="Z556" s="21">
        <f t="shared" si="143"/>
        <v>9.7021863542182357E-4</v>
      </c>
      <c r="AA556" s="21">
        <f t="shared" si="143"/>
        <v>3.0962723430695807E-3</v>
      </c>
      <c r="AB556" s="21">
        <f t="shared" si="143"/>
        <v>7.5728824492951735E-3</v>
      </c>
      <c r="AC556" s="21">
        <f t="shared" si="143"/>
        <v>1.0291445643566965E-2</v>
      </c>
      <c r="AD556" s="21">
        <f t="shared" si="143"/>
        <v>1.4889496344019214E-3</v>
      </c>
      <c r="AE556" s="21">
        <f t="shared" si="143"/>
        <v>5.4972237085519227E-3</v>
      </c>
    </row>
    <row r="557" spans="1:31" x14ac:dyDescent="0.2">
      <c r="A557" s="9" t="s">
        <v>551</v>
      </c>
      <c r="B557" s="4" t="s">
        <v>552</v>
      </c>
      <c r="C557" s="35">
        <f>+C299</f>
        <v>2.9081567620313584E-2</v>
      </c>
      <c r="D557" s="35">
        <f t="shared" ref="D557:AE557" si="144">+D299</f>
        <v>5.3799406350219528E-2</v>
      </c>
      <c r="E557" s="35">
        <f t="shared" si="144"/>
        <v>2.4461110218260994E-2</v>
      </c>
      <c r="F557" s="35">
        <f t="shared" si="144"/>
        <v>2.4758325249022529E-2</v>
      </c>
      <c r="G557" s="35">
        <f t="shared" si="144"/>
        <v>2.6466244578507193E-2</v>
      </c>
      <c r="H557" s="35">
        <f t="shared" si="144"/>
        <v>1.5598699684427576E-2</v>
      </c>
      <c r="I557" s="35">
        <f t="shared" si="144"/>
        <v>3.7289247952564414E-2</v>
      </c>
      <c r="J557" s="35">
        <f t="shared" si="144"/>
        <v>1.7126647767202095E-2</v>
      </c>
      <c r="K557" s="35">
        <f t="shared" si="144"/>
        <v>3.4480246504826201E-2</v>
      </c>
      <c r="L557" s="35">
        <f t="shared" si="144"/>
        <v>3.1725295448999526E-2</v>
      </c>
      <c r="M557" s="35">
        <f t="shared" si="144"/>
        <v>7.8991398618172559E-3</v>
      </c>
      <c r="N557" s="35">
        <f t="shared" si="144"/>
        <v>2.8430489567459541E-3</v>
      </c>
      <c r="O557" s="35">
        <f t="shared" si="144"/>
        <v>4.2412831042888718E-2</v>
      </c>
      <c r="P557" s="35">
        <f t="shared" si="144"/>
        <v>1.9380285778186203E-3</v>
      </c>
      <c r="Q557" s="35">
        <f t="shared" si="144"/>
        <v>9.0661017419543487E-3</v>
      </c>
      <c r="R557" s="35">
        <f t="shared" si="144"/>
        <v>1.8537968066404862E-3</v>
      </c>
      <c r="S557" s="35">
        <f t="shared" si="144"/>
        <v>1.3268485282779143E-3</v>
      </c>
      <c r="T557" s="35">
        <f t="shared" si="144"/>
        <v>1.265909506606608E-3</v>
      </c>
      <c r="U557" s="35">
        <f t="shared" si="144"/>
        <v>8.698745029065048E-3</v>
      </c>
      <c r="V557" s="35">
        <f t="shared" si="144"/>
        <v>1.8968862431669908E-2</v>
      </c>
      <c r="W557" s="35">
        <f t="shared" si="144"/>
        <v>3.4900148455628804E-4</v>
      </c>
      <c r="X557" s="35">
        <f t="shared" si="144"/>
        <v>3.2701859220237128E-4</v>
      </c>
      <c r="Y557" s="35">
        <f t="shared" si="144"/>
        <v>1.4489356608459042E-3</v>
      </c>
      <c r="Z557" s="35">
        <f t="shared" si="144"/>
        <v>9.7021863542182357E-4</v>
      </c>
      <c r="AA557" s="35">
        <f t="shared" si="144"/>
        <v>3.0962723430695807E-3</v>
      </c>
      <c r="AB557" s="35">
        <f t="shared" si="144"/>
        <v>7.5728824492951735E-3</v>
      </c>
      <c r="AC557" s="35">
        <f t="shared" si="144"/>
        <v>1.0291445643566965E-2</v>
      </c>
      <c r="AD557" s="35">
        <f t="shared" si="144"/>
        <v>1.4889496344019214E-3</v>
      </c>
      <c r="AE557" s="35">
        <f t="shared" si="144"/>
        <v>5.4972237085519227E-3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5">+C560+C561</f>
        <v>2.0850143797795576E-5</v>
      </c>
      <c r="D559" s="21">
        <f t="shared" si="145"/>
        <v>2.2738502105351026E-4</v>
      </c>
      <c r="E559" s="21">
        <f t="shared" si="145"/>
        <v>5.0498059247722217E-5</v>
      </c>
      <c r="F559" s="21">
        <f t="shared" si="145"/>
        <v>1.7141279277779543E-5</v>
      </c>
      <c r="G559" s="21">
        <f t="shared" si="145"/>
        <v>5.609873218182395E-5</v>
      </c>
      <c r="H559" s="21">
        <f t="shared" si="145"/>
        <v>1.4835458080064146E-6</v>
      </c>
      <c r="I559" s="21">
        <f t="shared" si="145"/>
        <v>3.8416936214305637E-5</v>
      </c>
      <c r="J559" s="21">
        <f t="shared" si="145"/>
        <v>5.0360054986512311E-6</v>
      </c>
      <c r="K559" s="21">
        <f t="shared" si="145"/>
        <v>2.8267872837827648E-5</v>
      </c>
      <c r="L559" s="21">
        <f t="shared" si="145"/>
        <v>1.6152248739108599E-5</v>
      </c>
      <c r="M559" s="21">
        <f t="shared" si="145"/>
        <v>3.9871731134560001E-6</v>
      </c>
      <c r="N559" s="21">
        <f t="shared" si="145"/>
        <v>4.1976296118010953E-7</v>
      </c>
      <c r="O559" s="21">
        <f t="shared" si="145"/>
        <v>1.9708158536283665E-5</v>
      </c>
      <c r="P559" s="21">
        <f t="shared" si="145"/>
        <v>6.1740000000000005E-6</v>
      </c>
      <c r="Q559" s="21">
        <f t="shared" si="145"/>
        <v>1.6713900000000004E-6</v>
      </c>
      <c r="R559" s="21">
        <f t="shared" si="145"/>
        <v>1.2568500000000002E-5</v>
      </c>
      <c r="S559" s="21">
        <f t="shared" si="145"/>
        <v>0</v>
      </c>
      <c r="T559" s="21">
        <f t="shared" si="145"/>
        <v>0</v>
      </c>
      <c r="U559" s="21">
        <f t="shared" si="145"/>
        <v>0</v>
      </c>
      <c r="V559" s="21">
        <f t="shared" si="145"/>
        <v>3.9359250000000004E-5</v>
      </c>
      <c r="W559" s="21">
        <f t="shared" si="145"/>
        <v>9.7020000000000026E-7</v>
      </c>
      <c r="X559" s="21">
        <f t="shared" si="145"/>
        <v>0</v>
      </c>
      <c r="Y559" s="21">
        <f t="shared" si="145"/>
        <v>8.8199999999999998E-7</v>
      </c>
      <c r="Z559" s="21">
        <f t="shared" si="145"/>
        <v>1.3671000000000002E-6</v>
      </c>
      <c r="AA559" s="21">
        <f t="shared" si="145"/>
        <v>1.3450499999999999E-6</v>
      </c>
      <c r="AB559" s="21">
        <f t="shared" si="145"/>
        <v>3.0600990000000007E-5</v>
      </c>
      <c r="AC559" s="21">
        <f t="shared" si="145"/>
        <v>2.2358700000000003E-5</v>
      </c>
      <c r="AD559" s="21">
        <f t="shared" si="145"/>
        <v>5.0715000000000005E-6</v>
      </c>
      <c r="AE559" s="21">
        <f t="shared" si="145"/>
        <v>4.4099999999999999E-7</v>
      </c>
    </row>
    <row r="560" spans="1:31" x14ac:dyDescent="0.2">
      <c r="A560" s="9" t="s">
        <v>669</v>
      </c>
      <c r="B560" s="4" t="s">
        <v>670</v>
      </c>
      <c r="C560" s="35">
        <f t="shared" ref="C560:AE560" si="146">+C384</f>
        <v>2.0850143797795576E-5</v>
      </c>
      <c r="D560" s="35">
        <f t="shared" si="146"/>
        <v>2.2738502105351026E-4</v>
      </c>
      <c r="E560" s="35">
        <f t="shared" si="146"/>
        <v>5.0498059247722217E-5</v>
      </c>
      <c r="F560" s="35">
        <f t="shared" si="146"/>
        <v>1.7141279277779543E-5</v>
      </c>
      <c r="G560" s="35">
        <f t="shared" si="146"/>
        <v>5.609873218182395E-5</v>
      </c>
      <c r="H560" s="35">
        <f t="shared" si="146"/>
        <v>1.4835458080064146E-6</v>
      </c>
      <c r="I560" s="35">
        <f t="shared" si="146"/>
        <v>3.8416936214305637E-5</v>
      </c>
      <c r="J560" s="35">
        <f t="shared" si="146"/>
        <v>5.0360054986512311E-6</v>
      </c>
      <c r="K560" s="35">
        <f t="shared" si="146"/>
        <v>2.8267872837827648E-5</v>
      </c>
      <c r="L560" s="35">
        <f t="shared" si="146"/>
        <v>1.6152248739108599E-5</v>
      </c>
      <c r="M560" s="35">
        <f t="shared" si="146"/>
        <v>3.9871731134560001E-6</v>
      </c>
      <c r="N560" s="35">
        <f t="shared" si="146"/>
        <v>4.1976296118010953E-7</v>
      </c>
      <c r="O560" s="35">
        <f t="shared" si="146"/>
        <v>1.9708158536283665E-5</v>
      </c>
      <c r="P560" s="35">
        <f t="shared" si="146"/>
        <v>6.1740000000000005E-6</v>
      </c>
      <c r="Q560" s="35">
        <f t="shared" si="146"/>
        <v>1.6713900000000004E-6</v>
      </c>
      <c r="R560" s="35">
        <f t="shared" si="146"/>
        <v>1.2568500000000002E-5</v>
      </c>
      <c r="S560" s="35">
        <f t="shared" si="146"/>
        <v>0</v>
      </c>
      <c r="T560" s="35">
        <f t="shared" si="146"/>
        <v>0</v>
      </c>
      <c r="U560" s="35">
        <f t="shared" si="146"/>
        <v>0</v>
      </c>
      <c r="V560" s="35">
        <f t="shared" si="146"/>
        <v>3.9359250000000004E-5</v>
      </c>
      <c r="W560" s="35">
        <f t="shared" si="146"/>
        <v>9.7020000000000026E-7</v>
      </c>
      <c r="X560" s="35">
        <f t="shared" si="146"/>
        <v>0</v>
      </c>
      <c r="Y560" s="35">
        <f t="shared" si="146"/>
        <v>8.8199999999999998E-7</v>
      </c>
      <c r="Z560" s="35">
        <f t="shared" si="146"/>
        <v>1.3671000000000002E-6</v>
      </c>
      <c r="AA560" s="35">
        <f t="shared" si="146"/>
        <v>1.3450499999999999E-6</v>
      </c>
      <c r="AB560" s="35">
        <f t="shared" si="146"/>
        <v>3.0600990000000007E-5</v>
      </c>
      <c r="AC560" s="35">
        <f t="shared" si="146"/>
        <v>2.2358700000000003E-5</v>
      </c>
      <c r="AD560" s="35">
        <f t="shared" si="146"/>
        <v>5.0715000000000005E-6</v>
      </c>
      <c r="AE560" s="35">
        <f t="shared" si="146"/>
        <v>4.4099999999999999E-7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7">+C563+C564</f>
        <v>3.9185256600000002E-5</v>
      </c>
      <c r="D562" s="21">
        <f t="shared" si="147"/>
        <v>8.5154327999999995E-5</v>
      </c>
      <c r="E562" s="21">
        <f t="shared" si="147"/>
        <v>2.0867867999999996E-5</v>
      </c>
      <c r="F562" s="21">
        <f t="shared" si="147"/>
        <v>3.1080105000000001E-5</v>
      </c>
      <c r="G562" s="21">
        <f t="shared" si="147"/>
        <v>1.044454824E-4</v>
      </c>
      <c r="H562" s="21">
        <f t="shared" si="147"/>
        <v>1.7467001999999999E-5</v>
      </c>
      <c r="I562" s="21">
        <f t="shared" si="147"/>
        <v>2.6248357800000001E-4</v>
      </c>
      <c r="J562" s="21">
        <f t="shared" si="147"/>
        <v>1.4933079000000002E-5</v>
      </c>
      <c r="K562" s="21">
        <f t="shared" si="147"/>
        <v>4.260780468E-4</v>
      </c>
      <c r="L562" s="21">
        <f t="shared" si="147"/>
        <v>1.6039159920000002E-4</v>
      </c>
      <c r="M562" s="21">
        <f t="shared" si="147"/>
        <v>9.176441400000001E-6</v>
      </c>
      <c r="N562" s="21">
        <f t="shared" si="147"/>
        <v>3.2110343999999993E-6</v>
      </c>
      <c r="O562" s="21">
        <f t="shared" si="147"/>
        <v>5.9876538119999997E-4</v>
      </c>
      <c r="P562" s="21">
        <f t="shared" si="147"/>
        <v>3.4181481599999996E-5</v>
      </c>
      <c r="Q562" s="21">
        <f t="shared" si="147"/>
        <v>4.1219652600000006E-5</v>
      </c>
      <c r="R562" s="21">
        <f t="shared" si="147"/>
        <v>3.42664182E-5</v>
      </c>
      <c r="S562" s="21">
        <f t="shared" si="147"/>
        <v>1.2301796422750731E-2</v>
      </c>
      <c r="T562" s="21">
        <f t="shared" si="147"/>
        <v>1.8295162199999996E-5</v>
      </c>
      <c r="U562" s="21">
        <f t="shared" si="147"/>
        <v>1.001981988E-4</v>
      </c>
      <c r="V562" s="21">
        <f t="shared" si="147"/>
        <v>9.7268282999999985E-5</v>
      </c>
      <c r="W562" s="21">
        <f t="shared" si="147"/>
        <v>1.5860691000000004E-5</v>
      </c>
      <c r="X562" s="21">
        <f t="shared" si="147"/>
        <v>1.5875319599999999E-5</v>
      </c>
      <c r="Y562" s="21">
        <f t="shared" si="147"/>
        <v>6.8506981200000005E-5</v>
      </c>
      <c r="Z562" s="21">
        <f t="shared" si="147"/>
        <v>1.9988927280000003E-5</v>
      </c>
      <c r="AA562" s="21">
        <f t="shared" si="147"/>
        <v>5.5935797399999999E-5</v>
      </c>
      <c r="AB562" s="21">
        <f t="shared" si="147"/>
        <v>1.8887120632800003E-4</v>
      </c>
      <c r="AC562" s="21">
        <f t="shared" si="147"/>
        <v>1.3198236811200003E-4</v>
      </c>
      <c r="AD562" s="21">
        <f t="shared" si="147"/>
        <v>1.9897855740000002E-5</v>
      </c>
      <c r="AE562" s="21">
        <f t="shared" si="147"/>
        <v>3.6235416420000005E-5</v>
      </c>
    </row>
    <row r="563" spans="1:31" x14ac:dyDescent="0.2">
      <c r="A563" s="9" t="s">
        <v>679</v>
      </c>
      <c r="B563" s="4" t="s">
        <v>680</v>
      </c>
      <c r="C563" s="35">
        <f>+C392</f>
        <v>3.9185256600000002E-5</v>
      </c>
      <c r="D563" s="35">
        <f t="shared" ref="D563:AE563" si="148">+D392</f>
        <v>8.5154327999999995E-5</v>
      </c>
      <c r="E563" s="35">
        <f t="shared" si="148"/>
        <v>2.0867867999999996E-5</v>
      </c>
      <c r="F563" s="35">
        <f t="shared" si="148"/>
        <v>3.1080105000000001E-5</v>
      </c>
      <c r="G563" s="35">
        <f t="shared" si="148"/>
        <v>1.044454824E-4</v>
      </c>
      <c r="H563" s="35">
        <f t="shared" si="148"/>
        <v>1.7467001999999999E-5</v>
      </c>
      <c r="I563" s="35">
        <f t="shared" si="148"/>
        <v>2.6248357800000001E-4</v>
      </c>
      <c r="J563" s="35">
        <f t="shared" si="148"/>
        <v>1.4933079000000002E-5</v>
      </c>
      <c r="K563" s="35">
        <f t="shared" si="148"/>
        <v>4.260780468E-4</v>
      </c>
      <c r="L563" s="35">
        <f t="shared" si="148"/>
        <v>1.6039159920000002E-4</v>
      </c>
      <c r="M563" s="35">
        <f t="shared" si="148"/>
        <v>9.176441400000001E-6</v>
      </c>
      <c r="N563" s="35">
        <f t="shared" si="148"/>
        <v>3.2110343999999993E-6</v>
      </c>
      <c r="O563" s="35">
        <f t="shared" si="148"/>
        <v>5.9876538119999997E-4</v>
      </c>
      <c r="P563" s="35">
        <f t="shared" si="148"/>
        <v>3.4181481599999996E-5</v>
      </c>
      <c r="Q563" s="35">
        <f t="shared" si="148"/>
        <v>4.1219652600000006E-5</v>
      </c>
      <c r="R563" s="35">
        <f t="shared" si="148"/>
        <v>3.42664182E-5</v>
      </c>
      <c r="S563" s="35">
        <f t="shared" si="148"/>
        <v>2.4966937799999997E-5</v>
      </c>
      <c r="T563" s="35">
        <f t="shared" si="148"/>
        <v>1.8295162199999996E-5</v>
      </c>
      <c r="U563" s="35">
        <f t="shared" si="148"/>
        <v>1.001981988E-4</v>
      </c>
      <c r="V563" s="35">
        <f t="shared" si="148"/>
        <v>9.7268282999999985E-5</v>
      </c>
      <c r="W563" s="35">
        <f t="shared" si="148"/>
        <v>1.5860691000000004E-5</v>
      </c>
      <c r="X563" s="35">
        <f t="shared" si="148"/>
        <v>1.5875319599999999E-5</v>
      </c>
      <c r="Y563" s="35">
        <f t="shared" si="148"/>
        <v>6.8506981200000005E-5</v>
      </c>
      <c r="Z563" s="35">
        <f t="shared" si="148"/>
        <v>1.9988927280000003E-5</v>
      </c>
      <c r="AA563" s="35">
        <f t="shared" si="148"/>
        <v>5.5935797399999999E-5</v>
      </c>
      <c r="AB563" s="35">
        <f t="shared" si="148"/>
        <v>1.8887120632800003E-4</v>
      </c>
      <c r="AC563" s="35">
        <f t="shared" si="148"/>
        <v>1.3198236811200003E-4</v>
      </c>
      <c r="AD563" s="35">
        <f t="shared" si="148"/>
        <v>1.9897855740000002E-5</v>
      </c>
      <c r="AE563" s="35">
        <f t="shared" si="148"/>
        <v>3.6235416420000005E-5</v>
      </c>
    </row>
    <row r="564" spans="1:31" x14ac:dyDescent="0.2">
      <c r="A564" s="9" t="s">
        <v>681</v>
      </c>
      <c r="B564" s="4" t="s">
        <v>682</v>
      </c>
      <c r="C564" s="35">
        <f t="shared" ref="C564:AE564" si="149">+C393</f>
        <v>0</v>
      </c>
      <c r="D564" s="35">
        <f t="shared" si="149"/>
        <v>0</v>
      </c>
      <c r="E564" s="35">
        <f t="shared" si="149"/>
        <v>0</v>
      </c>
      <c r="F564" s="35">
        <f t="shared" si="149"/>
        <v>0</v>
      </c>
      <c r="G564" s="35">
        <f t="shared" si="149"/>
        <v>0</v>
      </c>
      <c r="H564" s="35">
        <f t="shared" si="149"/>
        <v>0</v>
      </c>
      <c r="I564" s="35">
        <f t="shared" si="149"/>
        <v>0</v>
      </c>
      <c r="J564" s="35">
        <f t="shared" si="149"/>
        <v>0</v>
      </c>
      <c r="K564" s="35">
        <f t="shared" si="149"/>
        <v>0</v>
      </c>
      <c r="L564" s="35">
        <f t="shared" si="149"/>
        <v>0</v>
      </c>
      <c r="M564" s="35">
        <f t="shared" si="149"/>
        <v>0</v>
      </c>
      <c r="N564" s="35">
        <f t="shared" si="149"/>
        <v>0</v>
      </c>
      <c r="O564" s="35">
        <f t="shared" si="149"/>
        <v>0</v>
      </c>
      <c r="P564" s="35">
        <f t="shared" si="149"/>
        <v>0</v>
      </c>
      <c r="Q564" s="35">
        <f t="shared" si="149"/>
        <v>0</v>
      </c>
      <c r="R564" s="35">
        <f t="shared" si="149"/>
        <v>0</v>
      </c>
      <c r="S564" s="35">
        <f t="shared" si="149"/>
        <v>1.227682948495073E-2</v>
      </c>
      <c r="T564" s="35">
        <f t="shared" si="149"/>
        <v>0</v>
      </c>
      <c r="U564" s="35">
        <f t="shared" si="149"/>
        <v>0</v>
      </c>
      <c r="V564" s="35">
        <f t="shared" si="149"/>
        <v>0</v>
      </c>
      <c r="W564" s="35">
        <f t="shared" si="149"/>
        <v>0</v>
      </c>
      <c r="X564" s="35">
        <f t="shared" si="149"/>
        <v>0</v>
      </c>
      <c r="Y564" s="35">
        <f t="shared" si="149"/>
        <v>0</v>
      </c>
      <c r="Z564" s="35">
        <f t="shared" si="149"/>
        <v>0</v>
      </c>
      <c r="AA564" s="35">
        <f t="shared" si="149"/>
        <v>0</v>
      </c>
      <c r="AB564" s="35">
        <f t="shared" si="149"/>
        <v>0</v>
      </c>
      <c r="AC564" s="35">
        <f t="shared" si="149"/>
        <v>0</v>
      </c>
      <c r="AD564" s="35">
        <f t="shared" si="149"/>
        <v>0</v>
      </c>
      <c r="AE564" s="35">
        <f t="shared" si="149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50">+C566+C567</f>
        <v>0</v>
      </c>
      <c r="D565" s="21">
        <f t="shared" si="150"/>
        <v>0</v>
      </c>
      <c r="E565" s="21">
        <f t="shared" si="150"/>
        <v>0</v>
      </c>
      <c r="F565" s="21">
        <f t="shared" si="150"/>
        <v>0</v>
      </c>
      <c r="G565" s="21">
        <f t="shared" si="150"/>
        <v>0</v>
      </c>
      <c r="H565" s="21">
        <f t="shared" si="150"/>
        <v>0</v>
      </c>
      <c r="I565" s="21">
        <f t="shared" si="150"/>
        <v>0</v>
      </c>
      <c r="J565" s="21">
        <f t="shared" si="150"/>
        <v>0</v>
      </c>
      <c r="K565" s="21">
        <f t="shared" si="150"/>
        <v>0</v>
      </c>
      <c r="L565" s="21">
        <f t="shared" si="150"/>
        <v>0</v>
      </c>
      <c r="M565" s="21">
        <f t="shared" si="150"/>
        <v>0</v>
      </c>
      <c r="N565" s="21">
        <f t="shared" si="150"/>
        <v>0</v>
      </c>
      <c r="O565" s="21">
        <f t="shared" si="150"/>
        <v>0</v>
      </c>
      <c r="P565" s="21">
        <f t="shared" si="150"/>
        <v>0</v>
      </c>
      <c r="Q565" s="21">
        <f t="shared" si="150"/>
        <v>0</v>
      </c>
      <c r="R565" s="21">
        <f t="shared" si="150"/>
        <v>0</v>
      </c>
      <c r="S565" s="21">
        <f t="shared" si="150"/>
        <v>0</v>
      </c>
      <c r="T565" s="21">
        <f t="shared" si="150"/>
        <v>0</v>
      </c>
      <c r="U565" s="21">
        <f t="shared" si="150"/>
        <v>0</v>
      </c>
      <c r="V565" s="21">
        <f t="shared" si="150"/>
        <v>0</v>
      </c>
      <c r="W565" s="21">
        <f t="shared" si="150"/>
        <v>0</v>
      </c>
      <c r="X565" s="21">
        <f t="shared" si="150"/>
        <v>0</v>
      </c>
      <c r="Y565" s="21">
        <f t="shared" si="150"/>
        <v>0</v>
      </c>
      <c r="Z565" s="21">
        <f t="shared" si="150"/>
        <v>0</v>
      </c>
      <c r="AA565" s="21">
        <f t="shared" si="150"/>
        <v>0</v>
      </c>
      <c r="AB565" s="21">
        <f t="shared" si="150"/>
        <v>0</v>
      </c>
      <c r="AC565" s="21">
        <f t="shared" si="150"/>
        <v>0</v>
      </c>
      <c r="AD565" s="21">
        <f t="shared" si="150"/>
        <v>0</v>
      </c>
      <c r="AE565" s="21">
        <f t="shared" si="15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51">+C569+C570</f>
        <v>0</v>
      </c>
      <c r="D568" s="21">
        <f t="shared" si="151"/>
        <v>0</v>
      </c>
      <c r="E568" s="21">
        <f t="shared" si="151"/>
        <v>0</v>
      </c>
      <c r="F568" s="21">
        <f t="shared" si="151"/>
        <v>0</v>
      </c>
      <c r="G568" s="21">
        <f t="shared" si="151"/>
        <v>0</v>
      </c>
      <c r="H568" s="21">
        <f t="shared" si="151"/>
        <v>0</v>
      </c>
      <c r="I568" s="21">
        <f t="shared" si="151"/>
        <v>0</v>
      </c>
      <c r="J568" s="21">
        <f t="shared" si="151"/>
        <v>0</v>
      </c>
      <c r="K568" s="21">
        <f t="shared" si="151"/>
        <v>0</v>
      </c>
      <c r="L568" s="21">
        <f t="shared" si="151"/>
        <v>0</v>
      </c>
      <c r="M568" s="21">
        <f t="shared" si="151"/>
        <v>0</v>
      </c>
      <c r="N568" s="21">
        <f t="shared" si="151"/>
        <v>0</v>
      </c>
      <c r="O568" s="21">
        <f t="shared" si="151"/>
        <v>0</v>
      </c>
      <c r="P568" s="21">
        <f t="shared" si="151"/>
        <v>0</v>
      </c>
      <c r="Q568" s="21">
        <f t="shared" si="151"/>
        <v>0</v>
      </c>
      <c r="R568" s="21">
        <f t="shared" si="151"/>
        <v>0</v>
      </c>
      <c r="S568" s="21">
        <f t="shared" si="151"/>
        <v>0</v>
      </c>
      <c r="T568" s="21">
        <f t="shared" si="151"/>
        <v>0</v>
      </c>
      <c r="U568" s="21">
        <f t="shared" si="151"/>
        <v>0</v>
      </c>
      <c r="V568" s="21">
        <f t="shared" si="151"/>
        <v>0</v>
      </c>
      <c r="W568" s="21">
        <f t="shared" si="151"/>
        <v>0</v>
      </c>
      <c r="X568" s="21">
        <f t="shared" si="151"/>
        <v>0</v>
      </c>
      <c r="Y568" s="21">
        <f t="shared" si="151"/>
        <v>0</v>
      </c>
      <c r="Z568" s="21">
        <f t="shared" si="151"/>
        <v>0</v>
      </c>
      <c r="AA568" s="21">
        <f t="shared" si="151"/>
        <v>0</v>
      </c>
      <c r="AB568" s="21">
        <f t="shared" si="151"/>
        <v>0</v>
      </c>
      <c r="AC568" s="21">
        <f t="shared" si="151"/>
        <v>0</v>
      </c>
      <c r="AD568" s="21">
        <f t="shared" si="151"/>
        <v>0</v>
      </c>
      <c r="AE568" s="21">
        <f t="shared" si="15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2">+C572+C573</f>
        <v>0</v>
      </c>
      <c r="D571" s="21">
        <f t="shared" si="152"/>
        <v>0</v>
      </c>
      <c r="E571" s="21">
        <f t="shared" si="152"/>
        <v>0</v>
      </c>
      <c r="F571" s="21">
        <f t="shared" si="152"/>
        <v>0</v>
      </c>
      <c r="G571" s="21">
        <f t="shared" si="152"/>
        <v>0</v>
      </c>
      <c r="H571" s="21">
        <f t="shared" si="152"/>
        <v>0</v>
      </c>
      <c r="I571" s="21">
        <f t="shared" si="152"/>
        <v>0</v>
      </c>
      <c r="J571" s="21">
        <f t="shared" si="152"/>
        <v>0</v>
      </c>
      <c r="K571" s="21">
        <f t="shared" si="152"/>
        <v>0</v>
      </c>
      <c r="L571" s="21">
        <f t="shared" si="152"/>
        <v>0</v>
      </c>
      <c r="M571" s="21">
        <f t="shared" si="152"/>
        <v>0</v>
      </c>
      <c r="N571" s="21">
        <f t="shared" si="152"/>
        <v>0</v>
      </c>
      <c r="O571" s="21">
        <f t="shared" si="152"/>
        <v>0</v>
      </c>
      <c r="P571" s="21">
        <f t="shared" si="152"/>
        <v>0</v>
      </c>
      <c r="Q571" s="21">
        <f t="shared" si="152"/>
        <v>0</v>
      </c>
      <c r="R571" s="21">
        <f t="shared" si="152"/>
        <v>0</v>
      </c>
      <c r="S571" s="21">
        <f t="shared" si="152"/>
        <v>0</v>
      </c>
      <c r="T571" s="21">
        <f t="shared" si="152"/>
        <v>0</v>
      </c>
      <c r="U571" s="21">
        <f t="shared" si="152"/>
        <v>0</v>
      </c>
      <c r="V571" s="21">
        <f t="shared" si="152"/>
        <v>0</v>
      </c>
      <c r="W571" s="21">
        <f t="shared" si="152"/>
        <v>0</v>
      </c>
      <c r="X571" s="21">
        <f t="shared" si="152"/>
        <v>0</v>
      </c>
      <c r="Y571" s="21">
        <f t="shared" si="152"/>
        <v>0</v>
      </c>
      <c r="Z571" s="21">
        <f t="shared" si="152"/>
        <v>0</v>
      </c>
      <c r="AA571" s="21">
        <f t="shared" si="152"/>
        <v>0</v>
      </c>
      <c r="AB571" s="21">
        <f t="shared" si="152"/>
        <v>0</v>
      </c>
      <c r="AC571" s="21">
        <f t="shared" si="152"/>
        <v>0</v>
      </c>
      <c r="AD571" s="21">
        <f t="shared" si="152"/>
        <v>0</v>
      </c>
      <c r="AE571" s="21">
        <f t="shared" si="152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3">+C416</f>
        <v>0</v>
      </c>
      <c r="D572" s="35">
        <f t="shared" si="153"/>
        <v>0</v>
      </c>
      <c r="E572" s="35">
        <f t="shared" si="153"/>
        <v>0</v>
      </c>
      <c r="F572" s="35">
        <f t="shared" si="153"/>
        <v>0</v>
      </c>
      <c r="G572" s="35">
        <f t="shared" si="153"/>
        <v>0</v>
      </c>
      <c r="H572" s="35">
        <f t="shared" si="153"/>
        <v>0</v>
      </c>
      <c r="I572" s="35">
        <f t="shared" si="153"/>
        <v>0</v>
      </c>
      <c r="J572" s="35">
        <f t="shared" si="153"/>
        <v>0</v>
      </c>
      <c r="K572" s="35">
        <f t="shared" si="153"/>
        <v>0</v>
      </c>
      <c r="L572" s="35">
        <f t="shared" si="153"/>
        <v>0</v>
      </c>
      <c r="M572" s="35">
        <f t="shared" si="153"/>
        <v>0</v>
      </c>
      <c r="N572" s="35">
        <f t="shared" si="153"/>
        <v>0</v>
      </c>
      <c r="O572" s="35">
        <f t="shared" si="153"/>
        <v>0</v>
      </c>
      <c r="P572" s="35">
        <f t="shared" si="153"/>
        <v>0</v>
      </c>
      <c r="Q572" s="35">
        <f t="shared" si="153"/>
        <v>0</v>
      </c>
      <c r="R572" s="35">
        <f t="shared" si="153"/>
        <v>0</v>
      </c>
      <c r="S572" s="35">
        <f t="shared" ref="D572:AE573" si="154">+S416</f>
        <v>0</v>
      </c>
      <c r="T572" s="35">
        <f t="shared" si="154"/>
        <v>0</v>
      </c>
      <c r="U572" s="35">
        <f t="shared" si="154"/>
        <v>0</v>
      </c>
      <c r="V572" s="35">
        <f t="shared" si="154"/>
        <v>0</v>
      </c>
      <c r="W572" s="35">
        <f t="shared" si="154"/>
        <v>0</v>
      </c>
      <c r="X572" s="35">
        <f t="shared" si="154"/>
        <v>0</v>
      </c>
      <c r="Y572" s="35">
        <f t="shared" si="154"/>
        <v>0</v>
      </c>
      <c r="Z572" s="35">
        <f t="shared" si="154"/>
        <v>0</v>
      </c>
      <c r="AA572" s="35">
        <f t="shared" si="154"/>
        <v>0</v>
      </c>
      <c r="AB572" s="35">
        <f t="shared" si="154"/>
        <v>0</v>
      </c>
      <c r="AC572" s="35">
        <f t="shared" si="154"/>
        <v>0</v>
      </c>
      <c r="AD572" s="35">
        <f t="shared" si="154"/>
        <v>0</v>
      </c>
      <c r="AE572" s="35">
        <f t="shared" si="154"/>
        <v>0</v>
      </c>
    </row>
    <row r="573" spans="1:31" x14ac:dyDescent="0.2">
      <c r="A573" s="9" t="s">
        <v>711</v>
      </c>
      <c r="B573" s="4" t="s">
        <v>712</v>
      </c>
      <c r="C573" s="35">
        <f t="shared" si="153"/>
        <v>0</v>
      </c>
      <c r="D573" s="35">
        <f t="shared" si="154"/>
        <v>0</v>
      </c>
      <c r="E573" s="35">
        <f t="shared" si="154"/>
        <v>0</v>
      </c>
      <c r="F573" s="35">
        <f t="shared" si="154"/>
        <v>0</v>
      </c>
      <c r="G573" s="35">
        <f t="shared" si="154"/>
        <v>0</v>
      </c>
      <c r="H573" s="35">
        <f t="shared" si="154"/>
        <v>0</v>
      </c>
      <c r="I573" s="35">
        <f t="shared" si="154"/>
        <v>0</v>
      </c>
      <c r="J573" s="35">
        <f t="shared" si="154"/>
        <v>0</v>
      </c>
      <c r="K573" s="35">
        <f t="shared" si="154"/>
        <v>0</v>
      </c>
      <c r="L573" s="35">
        <f t="shared" si="154"/>
        <v>0</v>
      </c>
      <c r="M573" s="35">
        <f t="shared" si="154"/>
        <v>0</v>
      </c>
      <c r="N573" s="35">
        <f t="shared" si="154"/>
        <v>0</v>
      </c>
      <c r="O573" s="35">
        <f t="shared" si="154"/>
        <v>0</v>
      </c>
      <c r="P573" s="35">
        <f t="shared" si="154"/>
        <v>0</v>
      </c>
      <c r="Q573" s="35">
        <f t="shared" si="154"/>
        <v>0</v>
      </c>
      <c r="R573" s="35">
        <f t="shared" si="154"/>
        <v>0</v>
      </c>
      <c r="S573" s="35">
        <f t="shared" si="154"/>
        <v>0</v>
      </c>
      <c r="T573" s="35">
        <f t="shared" si="154"/>
        <v>0</v>
      </c>
      <c r="U573" s="35">
        <f t="shared" si="154"/>
        <v>0</v>
      </c>
      <c r="V573" s="35">
        <f t="shared" si="154"/>
        <v>0</v>
      </c>
      <c r="W573" s="35">
        <f t="shared" si="154"/>
        <v>0</v>
      </c>
      <c r="X573" s="35">
        <f t="shared" si="154"/>
        <v>0</v>
      </c>
      <c r="Y573" s="35">
        <f t="shared" si="154"/>
        <v>0</v>
      </c>
      <c r="Z573" s="35">
        <f t="shared" si="154"/>
        <v>0</v>
      </c>
      <c r="AA573" s="35">
        <f t="shared" si="154"/>
        <v>0</v>
      </c>
      <c r="AB573" s="35">
        <f t="shared" si="154"/>
        <v>0</v>
      </c>
      <c r="AC573" s="35">
        <f t="shared" si="154"/>
        <v>0</v>
      </c>
      <c r="AD573" s="35">
        <f t="shared" si="154"/>
        <v>0</v>
      </c>
      <c r="AE573" s="35">
        <f t="shared" si="15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5">+C577+C578+C579+C580+C581</f>
        <v>5.6051594688150574E-2</v>
      </c>
      <c r="D576" s="28">
        <f t="shared" si="155"/>
        <v>5.008170183624245E-2</v>
      </c>
      <c r="E576" s="28">
        <f t="shared" si="155"/>
        <v>4.6645748944019072E-2</v>
      </c>
      <c r="F576" s="28">
        <f t="shared" si="155"/>
        <v>4.9817669051361924E-2</v>
      </c>
      <c r="G576" s="28">
        <f t="shared" si="155"/>
        <v>5.2417755366990455E-2</v>
      </c>
      <c r="H576" s="28">
        <f t="shared" si="155"/>
        <v>5.8008925500239436E-2</v>
      </c>
      <c r="I576" s="28">
        <f t="shared" si="155"/>
        <v>6.2358319630795966E-2</v>
      </c>
      <c r="J576" s="28">
        <f t="shared" si="155"/>
        <v>6.0107097570427891E-2</v>
      </c>
      <c r="K576" s="28">
        <f t="shared" si="155"/>
        <v>5.8307291891484841E-2</v>
      </c>
      <c r="L576" s="28">
        <f t="shared" si="155"/>
        <v>5.7933261877434326E-2</v>
      </c>
      <c r="M576" s="28">
        <f t="shared" si="155"/>
        <v>5.8122944280150135E-2</v>
      </c>
      <c r="N576" s="28">
        <f t="shared" si="155"/>
        <v>4.236369547775673E-2</v>
      </c>
      <c r="O576" s="28">
        <f t="shared" si="155"/>
        <v>3.4409739641382116E-2</v>
      </c>
      <c r="P576" s="28">
        <f t="shared" si="155"/>
        <v>3.4602786183940103E-2</v>
      </c>
      <c r="Q576" s="28">
        <f t="shared" si="155"/>
        <v>3.672672108766456E-2</v>
      </c>
      <c r="R576" s="28">
        <f t="shared" si="155"/>
        <v>3.6726766123534316E-2</v>
      </c>
      <c r="S576" s="28">
        <f t="shared" si="155"/>
        <v>3.7035933612932795E-2</v>
      </c>
      <c r="T576" s="28">
        <f t="shared" si="155"/>
        <v>3.451631244754829E-2</v>
      </c>
      <c r="U576" s="28">
        <f t="shared" si="155"/>
        <v>3.3746857042167483E-2</v>
      </c>
      <c r="V576" s="28">
        <f t="shared" si="155"/>
        <v>5.0002803400689882E-2</v>
      </c>
      <c r="W576" s="28">
        <f t="shared" si="155"/>
        <v>4.6749702286149442E-2</v>
      </c>
      <c r="X576" s="28">
        <f t="shared" si="155"/>
        <v>4.5466740474463814E-2</v>
      </c>
      <c r="Y576" s="28">
        <f t="shared" si="155"/>
        <v>4.4500663098945736E-2</v>
      </c>
      <c r="Z576" s="28">
        <f t="shared" si="155"/>
        <v>4.4870567968737507E-2</v>
      </c>
      <c r="AA576" s="28">
        <f t="shared" si="155"/>
        <v>4.3767431954609588E-2</v>
      </c>
      <c r="AB576" s="28">
        <f t="shared" si="155"/>
        <v>5.2621840580844972E-2</v>
      </c>
      <c r="AC576" s="28">
        <f t="shared" si="155"/>
        <v>4.846088291612205E-2</v>
      </c>
      <c r="AD576" s="28">
        <f t="shared" si="155"/>
        <v>5.4112581303707982E-2</v>
      </c>
      <c r="AE576" s="28">
        <f t="shared" si="155"/>
        <v>4.9480826759457509E-2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6">+C430</f>
        <v>0</v>
      </c>
      <c r="D578" s="35">
        <f t="shared" si="156"/>
        <v>0</v>
      </c>
      <c r="E578" s="35">
        <f t="shared" si="156"/>
        <v>0</v>
      </c>
      <c r="F578" s="35">
        <f t="shared" si="156"/>
        <v>0</v>
      </c>
      <c r="G578" s="35">
        <f t="shared" si="156"/>
        <v>0</v>
      </c>
      <c r="H578" s="35">
        <f t="shared" si="156"/>
        <v>0</v>
      </c>
      <c r="I578" s="35">
        <f t="shared" si="156"/>
        <v>0</v>
      </c>
      <c r="J578" s="35">
        <f t="shared" si="156"/>
        <v>0</v>
      </c>
      <c r="K578" s="35">
        <f t="shared" si="156"/>
        <v>0</v>
      </c>
      <c r="L578" s="35">
        <f t="shared" si="156"/>
        <v>0</v>
      </c>
      <c r="M578" s="35">
        <f t="shared" si="156"/>
        <v>0</v>
      </c>
      <c r="N578" s="35">
        <f t="shared" si="156"/>
        <v>0</v>
      </c>
      <c r="O578" s="35">
        <f t="shared" si="156"/>
        <v>0</v>
      </c>
      <c r="P578" s="35">
        <f t="shared" si="156"/>
        <v>0</v>
      </c>
      <c r="Q578" s="35">
        <f t="shared" si="156"/>
        <v>0</v>
      </c>
      <c r="R578" s="35">
        <f t="shared" si="156"/>
        <v>0</v>
      </c>
      <c r="S578" s="35">
        <f t="shared" ref="D578:AE579" si="157">+S430</f>
        <v>0</v>
      </c>
      <c r="T578" s="35">
        <f t="shared" si="157"/>
        <v>0</v>
      </c>
      <c r="U578" s="35">
        <f t="shared" si="157"/>
        <v>0</v>
      </c>
      <c r="V578" s="35">
        <f t="shared" si="157"/>
        <v>1.6067516999999996E-2</v>
      </c>
      <c r="W578" s="35">
        <f t="shared" si="157"/>
        <v>1.6067517E-2</v>
      </c>
      <c r="X578" s="35">
        <f t="shared" si="157"/>
        <v>1.6067517000000003E-2</v>
      </c>
      <c r="Y578" s="35">
        <f t="shared" si="157"/>
        <v>1.6067517E-2</v>
      </c>
      <c r="Z578" s="35">
        <f t="shared" si="157"/>
        <v>1.6067517E-2</v>
      </c>
      <c r="AA578" s="35">
        <f t="shared" si="157"/>
        <v>1.6067517E-2</v>
      </c>
      <c r="AB578" s="35">
        <f t="shared" si="157"/>
        <v>2.5869132599999997E-2</v>
      </c>
      <c r="AC578" s="35">
        <f t="shared" si="157"/>
        <v>2.2356321300000009E-2</v>
      </c>
      <c r="AD578" s="35">
        <f t="shared" si="157"/>
        <v>2.7256049999999969E-2</v>
      </c>
      <c r="AE578" s="35">
        <f t="shared" si="157"/>
        <v>2.2684056000000001E-2</v>
      </c>
    </row>
    <row r="579" spans="1:31" x14ac:dyDescent="0.2">
      <c r="A579" s="9" t="s">
        <v>730</v>
      </c>
      <c r="B579" s="4" t="s">
        <v>731</v>
      </c>
      <c r="C579" s="35">
        <f t="shared" si="156"/>
        <v>6.7016343758992305E-4</v>
      </c>
      <c r="D579" s="35">
        <f t="shared" si="157"/>
        <v>6.8245399824096902E-4</v>
      </c>
      <c r="E579" s="35">
        <f t="shared" si="157"/>
        <v>6.6486739624845904E-4</v>
      </c>
      <c r="F579" s="35">
        <f t="shared" si="157"/>
        <v>6.747971471947156E-4</v>
      </c>
      <c r="G579" s="35">
        <f t="shared" si="157"/>
        <v>6.8052550068200992E-4</v>
      </c>
      <c r="H579" s="35">
        <f t="shared" si="157"/>
        <v>6.9696736307504469E-4</v>
      </c>
      <c r="I579" s="35">
        <f t="shared" si="157"/>
        <v>7.138432930594539E-4</v>
      </c>
      <c r="J579" s="35">
        <f t="shared" si="157"/>
        <v>7.3267348366888802E-4</v>
      </c>
      <c r="K579" s="35">
        <f t="shared" si="157"/>
        <v>7.4224177580795253E-4</v>
      </c>
      <c r="L579" s="35">
        <f t="shared" si="157"/>
        <v>7.3656909438984106E-4</v>
      </c>
      <c r="M579" s="35">
        <f t="shared" si="157"/>
        <v>7.4879327848740098E-4</v>
      </c>
      <c r="N579" s="35">
        <f t="shared" si="157"/>
        <v>7.5596242922202413E-4</v>
      </c>
      <c r="O579" s="35">
        <f t="shared" si="157"/>
        <v>9.2160220961217309E-4</v>
      </c>
      <c r="P579" s="35">
        <f t="shared" si="157"/>
        <v>1.0342697281240294E-3</v>
      </c>
      <c r="Q579" s="35">
        <f t="shared" si="157"/>
        <v>1.0561886907063266E-3</v>
      </c>
      <c r="R579" s="35">
        <f t="shared" si="157"/>
        <v>1.0021647428480685E-3</v>
      </c>
      <c r="S579" s="35">
        <f t="shared" si="157"/>
        <v>1.0388885740880564E-3</v>
      </c>
      <c r="T579" s="35">
        <f t="shared" si="157"/>
        <v>1.056080488959522E-3</v>
      </c>
      <c r="U579" s="35">
        <f t="shared" si="157"/>
        <v>1.1100214999423623E-3</v>
      </c>
      <c r="V579" s="35">
        <f t="shared" si="157"/>
        <v>1.1193843754632906E-3</v>
      </c>
      <c r="W579" s="35">
        <f t="shared" si="157"/>
        <v>1.1760312583469588E-3</v>
      </c>
      <c r="X579" s="35">
        <f t="shared" si="157"/>
        <v>1.1525372195039156E-3</v>
      </c>
      <c r="Y579" s="35">
        <f t="shared" si="157"/>
        <v>1.1969050035715617E-3</v>
      </c>
      <c r="Z579" s="35">
        <f t="shared" si="157"/>
        <v>1.2561201646037082E-3</v>
      </c>
      <c r="AA579" s="35">
        <f t="shared" si="157"/>
        <v>1.483666600059096E-3</v>
      </c>
      <c r="AB579" s="35">
        <f t="shared" si="157"/>
        <v>1.4140327492966258E-3</v>
      </c>
      <c r="AC579" s="35">
        <f t="shared" si="157"/>
        <v>1.4273578433261979E-3</v>
      </c>
      <c r="AD579" s="35">
        <f t="shared" si="157"/>
        <v>1.5016127958628494E-3</v>
      </c>
      <c r="AE579" s="35">
        <f t="shared" si="157"/>
        <v>1.4948091224907529E-3</v>
      </c>
    </row>
    <row r="580" spans="1:31" x14ac:dyDescent="0.2">
      <c r="A580" s="9" t="s">
        <v>736</v>
      </c>
      <c r="B580" s="4" t="s">
        <v>737</v>
      </c>
      <c r="C580" s="35">
        <f>+C434</f>
        <v>5.538143125056065E-2</v>
      </c>
      <c r="D580" s="35">
        <f t="shared" ref="D580:AE580" si="158">+D434</f>
        <v>4.9399247838001481E-2</v>
      </c>
      <c r="E580" s="35">
        <f t="shared" si="158"/>
        <v>4.5980881547770615E-2</v>
      </c>
      <c r="F580" s="35">
        <f t="shared" si="158"/>
        <v>4.9142871904167211E-2</v>
      </c>
      <c r="G580" s="35">
        <f t="shared" si="158"/>
        <v>5.1737229866308444E-2</v>
      </c>
      <c r="H580" s="35">
        <f t="shared" si="158"/>
        <v>5.7311958137164394E-2</v>
      </c>
      <c r="I580" s="35">
        <f t="shared" si="158"/>
        <v>6.1644476337736516E-2</v>
      </c>
      <c r="J580" s="35">
        <f t="shared" si="158"/>
        <v>5.9374424086759005E-2</v>
      </c>
      <c r="K580" s="35">
        <f t="shared" si="158"/>
        <v>5.7565050115676891E-2</v>
      </c>
      <c r="L580" s="35">
        <f t="shared" si="158"/>
        <v>5.7196692783044484E-2</v>
      </c>
      <c r="M580" s="35">
        <f t="shared" si="158"/>
        <v>5.7374151001662731E-2</v>
      </c>
      <c r="N580" s="35">
        <f t="shared" si="158"/>
        <v>4.1607733048534705E-2</v>
      </c>
      <c r="O580" s="35">
        <f t="shared" si="158"/>
        <v>3.348813743176994E-2</v>
      </c>
      <c r="P580" s="35">
        <f t="shared" si="158"/>
        <v>3.3568516455816072E-2</v>
      </c>
      <c r="Q580" s="35">
        <f t="shared" si="158"/>
        <v>3.5670532396958235E-2</v>
      </c>
      <c r="R580" s="35">
        <f t="shared" si="158"/>
        <v>3.5724601380686248E-2</v>
      </c>
      <c r="S580" s="35">
        <f t="shared" si="158"/>
        <v>3.5997045038844738E-2</v>
      </c>
      <c r="T580" s="35">
        <f t="shared" si="158"/>
        <v>3.3460231958588771E-2</v>
      </c>
      <c r="U580" s="35">
        <f t="shared" si="158"/>
        <v>3.2636835542225122E-2</v>
      </c>
      <c r="V580" s="35">
        <f t="shared" si="158"/>
        <v>3.2815902025226593E-2</v>
      </c>
      <c r="W580" s="35">
        <f t="shared" si="158"/>
        <v>2.9506154027802482E-2</v>
      </c>
      <c r="X580" s="35">
        <f t="shared" si="158"/>
        <v>2.8246686254959893E-2</v>
      </c>
      <c r="Y580" s="35">
        <f t="shared" si="158"/>
        <v>2.7236241095374179E-2</v>
      </c>
      <c r="Z580" s="35">
        <f t="shared" si="158"/>
        <v>2.7546930804133795E-2</v>
      </c>
      <c r="AA580" s="35">
        <f t="shared" si="158"/>
        <v>2.6216248354550491E-2</v>
      </c>
      <c r="AB580" s="35">
        <f t="shared" si="158"/>
        <v>2.5338675231548348E-2</v>
      </c>
      <c r="AC580" s="35">
        <f t="shared" si="158"/>
        <v>2.4677203772795839E-2</v>
      </c>
      <c r="AD580" s="35">
        <f t="shared" si="158"/>
        <v>2.5354918507845162E-2</v>
      </c>
      <c r="AE580" s="35">
        <f t="shared" si="158"/>
        <v>2.5301961636966755E-2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9">+C585+C586</f>
        <v>0</v>
      </c>
      <c r="D584" s="21">
        <f t="shared" si="159"/>
        <v>0</v>
      </c>
      <c r="E584" s="21">
        <f t="shared" si="159"/>
        <v>0</v>
      </c>
      <c r="F584" s="21">
        <f t="shared" si="159"/>
        <v>0</v>
      </c>
      <c r="G584" s="21">
        <f t="shared" si="159"/>
        <v>0</v>
      </c>
      <c r="H584" s="21">
        <f t="shared" si="159"/>
        <v>0</v>
      </c>
      <c r="I584" s="21">
        <f t="shared" si="159"/>
        <v>0</v>
      </c>
      <c r="J584" s="21">
        <f t="shared" si="159"/>
        <v>0</v>
      </c>
      <c r="K584" s="21">
        <f t="shared" si="159"/>
        <v>0</v>
      </c>
      <c r="L584" s="21">
        <f t="shared" si="159"/>
        <v>0</v>
      </c>
      <c r="M584" s="21">
        <f t="shared" si="159"/>
        <v>0</v>
      </c>
      <c r="N584" s="21">
        <f t="shared" si="159"/>
        <v>0</v>
      </c>
      <c r="O584" s="21">
        <f t="shared" si="159"/>
        <v>0</v>
      </c>
      <c r="P584" s="21">
        <f t="shared" si="159"/>
        <v>0</v>
      </c>
      <c r="Q584" s="21">
        <f t="shared" si="159"/>
        <v>0</v>
      </c>
      <c r="R584" s="21">
        <f t="shared" si="159"/>
        <v>0</v>
      </c>
      <c r="S584" s="21">
        <f t="shared" si="159"/>
        <v>0</v>
      </c>
      <c r="T584" s="21">
        <f t="shared" si="159"/>
        <v>0</v>
      </c>
      <c r="U584" s="21">
        <f t="shared" si="159"/>
        <v>0</v>
      </c>
      <c r="V584" s="21">
        <f t="shared" si="159"/>
        <v>0</v>
      </c>
      <c r="W584" s="21">
        <f t="shared" si="159"/>
        <v>0</v>
      </c>
      <c r="X584" s="21">
        <f t="shared" si="159"/>
        <v>0</v>
      </c>
      <c r="Y584" s="21">
        <f t="shared" si="159"/>
        <v>0</v>
      </c>
      <c r="Z584" s="21">
        <f t="shared" si="159"/>
        <v>0</v>
      </c>
      <c r="AA584" s="21">
        <f t="shared" si="159"/>
        <v>0</v>
      </c>
      <c r="AB584" s="21">
        <f t="shared" si="159"/>
        <v>0</v>
      </c>
      <c r="AC584" s="21">
        <f t="shared" si="159"/>
        <v>0</v>
      </c>
      <c r="AD584" s="21">
        <f t="shared" si="159"/>
        <v>0</v>
      </c>
      <c r="AE584" s="21">
        <f t="shared" si="159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60">+C441</f>
        <v>0</v>
      </c>
      <c r="D585" s="35">
        <f t="shared" si="160"/>
        <v>0</v>
      </c>
      <c r="E585" s="35">
        <f t="shared" si="160"/>
        <v>0</v>
      </c>
      <c r="F585" s="35">
        <f t="shared" si="160"/>
        <v>0</v>
      </c>
      <c r="G585" s="35">
        <f t="shared" si="160"/>
        <v>0</v>
      </c>
      <c r="H585" s="35">
        <f t="shared" si="160"/>
        <v>0</v>
      </c>
      <c r="I585" s="35">
        <f t="shared" si="160"/>
        <v>0</v>
      </c>
      <c r="J585" s="35">
        <f t="shared" si="160"/>
        <v>0</v>
      </c>
      <c r="K585" s="35">
        <f t="shared" si="160"/>
        <v>0</v>
      </c>
      <c r="L585" s="35">
        <f t="shared" si="160"/>
        <v>0</v>
      </c>
      <c r="M585" s="35">
        <f t="shared" si="160"/>
        <v>0</v>
      </c>
      <c r="N585" s="35">
        <f t="shared" si="160"/>
        <v>0</v>
      </c>
      <c r="O585" s="35">
        <f t="shared" si="160"/>
        <v>0</v>
      </c>
      <c r="P585" s="35">
        <f t="shared" si="160"/>
        <v>0</v>
      </c>
      <c r="Q585" s="35">
        <f t="shared" si="160"/>
        <v>0</v>
      </c>
      <c r="R585" s="35">
        <f t="shared" si="160"/>
        <v>0</v>
      </c>
      <c r="S585" s="35">
        <f t="shared" ref="D585:AE587" si="161">+S441</f>
        <v>0</v>
      </c>
      <c r="T585" s="35">
        <f t="shared" si="161"/>
        <v>0</v>
      </c>
      <c r="U585" s="35">
        <f t="shared" si="161"/>
        <v>0</v>
      </c>
      <c r="V585" s="35">
        <f t="shared" si="161"/>
        <v>0</v>
      </c>
      <c r="W585" s="35">
        <f t="shared" si="161"/>
        <v>0</v>
      </c>
      <c r="X585" s="35">
        <f t="shared" si="161"/>
        <v>0</v>
      </c>
      <c r="Y585" s="35">
        <f t="shared" si="161"/>
        <v>0</v>
      </c>
      <c r="Z585" s="35">
        <f t="shared" si="161"/>
        <v>0</v>
      </c>
      <c r="AA585" s="35">
        <f t="shared" si="161"/>
        <v>0</v>
      </c>
      <c r="AB585" s="35">
        <f t="shared" si="161"/>
        <v>0</v>
      </c>
      <c r="AC585" s="35">
        <f t="shared" si="161"/>
        <v>0</v>
      </c>
      <c r="AD585" s="35">
        <f t="shared" si="161"/>
        <v>0</v>
      </c>
      <c r="AE585" s="35">
        <f t="shared" si="161"/>
        <v>0</v>
      </c>
    </row>
    <row r="586" spans="1:31" x14ac:dyDescent="0.2">
      <c r="A586" s="9" t="s">
        <v>224</v>
      </c>
      <c r="B586" s="4" t="s">
        <v>225</v>
      </c>
      <c r="C586" s="35">
        <f t="shared" si="160"/>
        <v>0</v>
      </c>
      <c r="D586" s="35">
        <f t="shared" si="161"/>
        <v>0</v>
      </c>
      <c r="E586" s="35">
        <f t="shared" si="161"/>
        <v>0</v>
      </c>
      <c r="F586" s="35">
        <f t="shared" si="161"/>
        <v>0</v>
      </c>
      <c r="G586" s="35">
        <f t="shared" si="161"/>
        <v>0</v>
      </c>
      <c r="H586" s="35">
        <f t="shared" si="161"/>
        <v>0</v>
      </c>
      <c r="I586" s="35">
        <f t="shared" si="161"/>
        <v>0</v>
      </c>
      <c r="J586" s="35">
        <f t="shared" si="161"/>
        <v>0</v>
      </c>
      <c r="K586" s="35">
        <f t="shared" si="161"/>
        <v>0</v>
      </c>
      <c r="L586" s="35">
        <f t="shared" si="161"/>
        <v>0</v>
      </c>
      <c r="M586" s="35">
        <f t="shared" si="161"/>
        <v>0</v>
      </c>
      <c r="N586" s="35">
        <f t="shared" si="161"/>
        <v>0</v>
      </c>
      <c r="O586" s="35">
        <f t="shared" si="161"/>
        <v>0</v>
      </c>
      <c r="P586" s="35">
        <f t="shared" si="161"/>
        <v>0</v>
      </c>
      <c r="Q586" s="35">
        <f t="shared" si="161"/>
        <v>0</v>
      </c>
      <c r="R586" s="35">
        <f t="shared" si="161"/>
        <v>0</v>
      </c>
      <c r="S586" s="35">
        <f t="shared" si="161"/>
        <v>0</v>
      </c>
      <c r="T586" s="35">
        <f t="shared" si="161"/>
        <v>0</v>
      </c>
      <c r="U586" s="35">
        <f t="shared" si="161"/>
        <v>0</v>
      </c>
      <c r="V586" s="35">
        <f t="shared" si="161"/>
        <v>0</v>
      </c>
      <c r="W586" s="35">
        <f t="shared" si="161"/>
        <v>0</v>
      </c>
      <c r="X586" s="35">
        <f t="shared" si="161"/>
        <v>0</v>
      </c>
      <c r="Y586" s="35">
        <f t="shared" si="161"/>
        <v>0</v>
      </c>
      <c r="Z586" s="35">
        <f t="shared" si="161"/>
        <v>0</v>
      </c>
      <c r="AA586" s="35">
        <f t="shared" si="161"/>
        <v>0</v>
      </c>
      <c r="AB586" s="35">
        <f t="shared" si="161"/>
        <v>0</v>
      </c>
      <c r="AC586" s="35">
        <f t="shared" si="161"/>
        <v>0</v>
      </c>
      <c r="AD586" s="35">
        <f t="shared" si="161"/>
        <v>0</v>
      </c>
      <c r="AE586" s="35">
        <f t="shared" si="161"/>
        <v>0</v>
      </c>
    </row>
    <row r="587" spans="1:31" x14ac:dyDescent="0.2">
      <c r="A587" s="9" t="s">
        <v>226</v>
      </c>
      <c r="B587" s="4" t="s">
        <v>141</v>
      </c>
      <c r="C587" s="37">
        <f t="shared" si="160"/>
        <v>0</v>
      </c>
      <c r="D587" s="37">
        <f t="shared" si="161"/>
        <v>0</v>
      </c>
      <c r="E587" s="37">
        <f t="shared" si="161"/>
        <v>0</v>
      </c>
      <c r="F587" s="37">
        <f t="shared" si="161"/>
        <v>0</v>
      </c>
      <c r="G587" s="37">
        <f t="shared" si="161"/>
        <v>0</v>
      </c>
      <c r="H587" s="37">
        <f t="shared" si="161"/>
        <v>0</v>
      </c>
      <c r="I587" s="37">
        <f t="shared" si="161"/>
        <v>0</v>
      </c>
      <c r="J587" s="37">
        <f t="shared" si="161"/>
        <v>0</v>
      </c>
      <c r="K587" s="37">
        <f t="shared" si="161"/>
        <v>0</v>
      </c>
      <c r="L587" s="37">
        <f t="shared" si="161"/>
        <v>0</v>
      </c>
      <c r="M587" s="37">
        <f t="shared" si="161"/>
        <v>0</v>
      </c>
      <c r="N587" s="37">
        <f t="shared" si="161"/>
        <v>0</v>
      </c>
      <c r="O587" s="37">
        <f t="shared" si="161"/>
        <v>0</v>
      </c>
      <c r="P587" s="37">
        <f t="shared" si="161"/>
        <v>0</v>
      </c>
      <c r="Q587" s="37">
        <f t="shared" si="161"/>
        <v>0</v>
      </c>
      <c r="R587" s="37">
        <f t="shared" si="161"/>
        <v>0</v>
      </c>
      <c r="S587" s="37">
        <f t="shared" si="161"/>
        <v>0</v>
      </c>
      <c r="T587" s="37">
        <f t="shared" si="161"/>
        <v>0</v>
      </c>
      <c r="U587" s="37">
        <f t="shared" si="161"/>
        <v>0</v>
      </c>
      <c r="V587" s="37">
        <f t="shared" si="161"/>
        <v>0</v>
      </c>
      <c r="W587" s="37">
        <f t="shared" si="161"/>
        <v>0</v>
      </c>
      <c r="X587" s="37">
        <f t="shared" si="161"/>
        <v>0</v>
      </c>
      <c r="Y587" s="37">
        <f t="shared" si="161"/>
        <v>0</v>
      </c>
      <c r="Z587" s="37">
        <f t="shared" si="161"/>
        <v>0</v>
      </c>
      <c r="AA587" s="37">
        <f t="shared" si="161"/>
        <v>0</v>
      </c>
      <c r="AB587" s="37">
        <f t="shared" si="161"/>
        <v>0</v>
      </c>
      <c r="AC587" s="37">
        <f t="shared" si="161"/>
        <v>0</v>
      </c>
      <c r="AD587" s="37">
        <f t="shared" si="161"/>
        <v>0</v>
      </c>
      <c r="AE587" s="37">
        <f t="shared" si="161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2">+C599-C4</f>
        <v>0</v>
      </c>
      <c r="D597" s="72">
        <f t="shared" si="162"/>
        <v>0</v>
      </c>
      <c r="E597" s="72">
        <f t="shared" si="162"/>
        <v>0</v>
      </c>
      <c r="F597" s="72">
        <f t="shared" si="162"/>
        <v>0</v>
      </c>
      <c r="G597" s="72">
        <f t="shared" si="162"/>
        <v>0</v>
      </c>
      <c r="H597" s="72">
        <f t="shared" si="162"/>
        <v>0</v>
      </c>
      <c r="I597" s="72">
        <f t="shared" si="162"/>
        <v>0</v>
      </c>
      <c r="J597" s="72">
        <f t="shared" si="162"/>
        <v>0</v>
      </c>
      <c r="K597" s="72">
        <f t="shared" si="162"/>
        <v>0</v>
      </c>
      <c r="L597" s="72">
        <f t="shared" si="162"/>
        <v>0</v>
      </c>
      <c r="M597" s="72">
        <f t="shared" si="162"/>
        <v>0</v>
      </c>
      <c r="N597" s="72">
        <f t="shared" si="162"/>
        <v>0</v>
      </c>
      <c r="O597" s="72">
        <f t="shared" si="162"/>
        <v>0</v>
      </c>
      <c r="P597" s="72">
        <f t="shared" si="162"/>
        <v>0</v>
      </c>
      <c r="Q597" s="72">
        <f t="shared" si="162"/>
        <v>0</v>
      </c>
      <c r="R597" s="72">
        <f t="shared" si="162"/>
        <v>0</v>
      </c>
      <c r="S597" s="72">
        <f t="shared" si="162"/>
        <v>0</v>
      </c>
      <c r="T597" s="72">
        <f t="shared" si="162"/>
        <v>0</v>
      </c>
      <c r="U597" s="72">
        <f t="shared" si="162"/>
        <v>0</v>
      </c>
      <c r="V597" s="72">
        <f t="shared" si="162"/>
        <v>0</v>
      </c>
      <c r="W597" s="72">
        <f t="shared" si="162"/>
        <v>0</v>
      </c>
      <c r="X597" s="72">
        <f t="shared" si="162"/>
        <v>0</v>
      </c>
      <c r="Y597" s="72">
        <f t="shared" si="162"/>
        <v>0</v>
      </c>
      <c r="Z597" s="72">
        <f t="shared" si="162"/>
        <v>0</v>
      </c>
      <c r="AA597" s="72">
        <f t="shared" si="162"/>
        <v>0</v>
      </c>
      <c r="AB597" s="72">
        <f t="shared" si="162"/>
        <v>0</v>
      </c>
      <c r="AC597" s="72">
        <f t="shared" si="162"/>
        <v>0</v>
      </c>
      <c r="AD597" s="72">
        <f t="shared" si="162"/>
        <v>0</v>
      </c>
      <c r="AE597" s="72">
        <f t="shared" si="162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3">+C600+C604+C613+C624+C633</f>
        <v>2.1333459861490001</v>
      </c>
      <c r="D599" s="28">
        <f t="shared" si="163"/>
        <v>2.1554694099608964</v>
      </c>
      <c r="E599" s="28">
        <f t="shared" si="163"/>
        <v>2.1856390004096116</v>
      </c>
      <c r="F599" s="28">
        <f t="shared" si="163"/>
        <v>2.2492264031571447</v>
      </c>
      <c r="G599" s="28">
        <f t="shared" si="163"/>
        <v>2.3125752037035392</v>
      </c>
      <c r="H599" s="28">
        <f t="shared" si="163"/>
        <v>2.3323382291111994</v>
      </c>
      <c r="I599" s="28">
        <f t="shared" si="163"/>
        <v>2.3892433099900563</v>
      </c>
      <c r="J599" s="28">
        <f t="shared" si="163"/>
        <v>2.5068510199812954</v>
      </c>
      <c r="K599" s="28">
        <f t="shared" si="163"/>
        <v>2.5034889728535763</v>
      </c>
      <c r="L599" s="28">
        <f t="shared" si="163"/>
        <v>2.4861927590119755</v>
      </c>
      <c r="M599" s="28">
        <f t="shared" si="163"/>
        <v>2.3943407527220528</v>
      </c>
      <c r="N599" s="28">
        <f t="shared" si="163"/>
        <v>2.3762834909430981</v>
      </c>
      <c r="O599" s="28">
        <f t="shared" si="163"/>
        <v>2.394570793889689</v>
      </c>
      <c r="P599" s="28">
        <f t="shared" si="163"/>
        <v>2.2588723718970698</v>
      </c>
      <c r="Q599" s="28">
        <f t="shared" si="163"/>
        <v>2.3168423434824681</v>
      </c>
      <c r="R599" s="28">
        <f t="shared" si="163"/>
        <v>2.2491865818625945</v>
      </c>
      <c r="S599" s="28">
        <f t="shared" si="163"/>
        <v>2.2445211656348416</v>
      </c>
      <c r="T599" s="28">
        <f t="shared" si="163"/>
        <v>2.2353681578524376</v>
      </c>
      <c r="U599" s="28">
        <f t="shared" si="163"/>
        <v>2.2085616613699477</v>
      </c>
      <c r="V599" s="28">
        <f t="shared" si="163"/>
        <v>2.1880450641830871</v>
      </c>
      <c r="W599" s="28">
        <f t="shared" si="163"/>
        <v>2.0963486113777345</v>
      </c>
      <c r="X599" s="28">
        <f t="shared" si="163"/>
        <v>1.9926091548806908</v>
      </c>
      <c r="Y599" s="28">
        <f t="shared" si="163"/>
        <v>2.0176004603113236</v>
      </c>
      <c r="Z599" s="28">
        <f t="shared" si="163"/>
        <v>2.112519178267001</v>
      </c>
      <c r="AA599" s="28">
        <f t="shared" si="163"/>
        <v>1.9564245984432216</v>
      </c>
      <c r="AB599" s="28">
        <f t="shared" si="163"/>
        <v>1.8365429817042527</v>
      </c>
      <c r="AC599" s="28">
        <f t="shared" si="163"/>
        <v>1.740614632862338</v>
      </c>
      <c r="AD599" s="28">
        <f t="shared" si="163"/>
        <v>1.6426077308723779</v>
      </c>
      <c r="AE599" s="28">
        <f t="shared" si="163"/>
        <v>1.531889292306136</v>
      </c>
    </row>
    <row r="600" spans="1:31" x14ac:dyDescent="0.2">
      <c r="A600" s="6" t="s">
        <v>19</v>
      </c>
      <c r="B600" s="7" t="s">
        <v>20</v>
      </c>
      <c r="C600" s="28">
        <f t="shared" ref="C600:AE600" si="164">+C601+C602+C603</f>
        <v>2.3978988969194544E-2</v>
      </c>
      <c r="D600" s="28">
        <f t="shared" si="164"/>
        <v>2.4403963591274395E-2</v>
      </c>
      <c r="E600" s="28">
        <f t="shared" si="164"/>
        <v>2.5821641924157576E-2</v>
      </c>
      <c r="F600" s="28">
        <f t="shared" si="164"/>
        <v>2.7058630149533115E-2</v>
      </c>
      <c r="G600" s="28">
        <f t="shared" si="164"/>
        <v>2.8615114166543394E-2</v>
      </c>
      <c r="H600" s="28">
        <f t="shared" si="164"/>
        <v>2.9077912128450224E-2</v>
      </c>
      <c r="I600" s="28">
        <f t="shared" si="164"/>
        <v>5.3672119620795315E-2</v>
      </c>
      <c r="J600" s="28">
        <f t="shared" si="164"/>
        <v>4.9759172561106631E-2</v>
      </c>
      <c r="K600" s="28">
        <f t="shared" si="164"/>
        <v>6.2129894261030098E-2</v>
      </c>
      <c r="L600" s="28">
        <f t="shared" si="164"/>
        <v>6.5935347967251035E-2</v>
      </c>
      <c r="M600" s="28">
        <f t="shared" si="164"/>
        <v>7.0105675519497979E-2</v>
      </c>
      <c r="N600" s="28">
        <f t="shared" si="164"/>
        <v>8.028156349628647E-2</v>
      </c>
      <c r="O600" s="28">
        <f t="shared" si="164"/>
        <v>7.9122410125684536E-2</v>
      </c>
      <c r="P600" s="28">
        <f t="shared" si="164"/>
        <v>6.1132826086837483E-2</v>
      </c>
      <c r="Q600" s="28">
        <f t="shared" si="164"/>
        <v>7.6102039016031894E-2</v>
      </c>
      <c r="R600" s="28">
        <f t="shared" si="164"/>
        <v>7.6684081109922572E-2</v>
      </c>
      <c r="S600" s="28">
        <f t="shared" si="164"/>
        <v>7.7107195135648496E-2</v>
      </c>
      <c r="T600" s="28">
        <f t="shared" si="164"/>
        <v>7.2843278076705931E-2</v>
      </c>
      <c r="U600" s="28">
        <f t="shared" si="164"/>
        <v>7.6851609469394913E-2</v>
      </c>
      <c r="V600" s="28">
        <f t="shared" si="164"/>
        <v>7.5653955181611984E-2</v>
      </c>
      <c r="W600" s="28">
        <f t="shared" si="164"/>
        <v>7.3061503061502164E-2</v>
      </c>
      <c r="X600" s="28">
        <f t="shared" si="164"/>
        <v>9.9052256983887574E-2</v>
      </c>
      <c r="Y600" s="28">
        <f t="shared" si="164"/>
        <v>0.11316827666323043</v>
      </c>
      <c r="Z600" s="28">
        <f t="shared" si="164"/>
        <v>0.11969273229487108</v>
      </c>
      <c r="AA600" s="28">
        <f t="shared" si="164"/>
        <v>0.11784052999345181</v>
      </c>
      <c r="AB600" s="28">
        <f t="shared" si="164"/>
        <v>0.12896664696490334</v>
      </c>
      <c r="AC600" s="28">
        <f t="shared" si="164"/>
        <v>0.13576102786519656</v>
      </c>
      <c r="AD600" s="28">
        <f t="shared" si="164"/>
        <v>0.1379982704877592</v>
      </c>
      <c r="AE600" s="28">
        <f t="shared" si="164"/>
        <v>0.12095521272900847</v>
      </c>
    </row>
    <row r="601" spans="1:31" x14ac:dyDescent="0.2">
      <c r="A601" s="8" t="s">
        <v>23</v>
      </c>
      <c r="B601" s="4" t="s">
        <v>24</v>
      </c>
      <c r="C601" s="37">
        <f>+C457</f>
        <v>2.3978988969194544E-2</v>
      </c>
      <c r="D601" s="37">
        <f t="shared" ref="D601:AE601" si="165">+D457</f>
        <v>2.4403963591274395E-2</v>
      </c>
      <c r="E601" s="37">
        <f t="shared" si="165"/>
        <v>2.5821641924157576E-2</v>
      </c>
      <c r="F601" s="37">
        <f t="shared" si="165"/>
        <v>2.7058630149533115E-2</v>
      </c>
      <c r="G601" s="37">
        <f t="shared" si="165"/>
        <v>2.8615114166543394E-2</v>
      </c>
      <c r="H601" s="37">
        <f t="shared" si="165"/>
        <v>2.9077912128450224E-2</v>
      </c>
      <c r="I601" s="37">
        <f t="shared" si="165"/>
        <v>5.3672119620795315E-2</v>
      </c>
      <c r="J601" s="37">
        <f t="shared" si="165"/>
        <v>4.9759172561106631E-2</v>
      </c>
      <c r="K601" s="37">
        <f t="shared" si="165"/>
        <v>6.2129894261030098E-2</v>
      </c>
      <c r="L601" s="37">
        <f t="shared" si="165"/>
        <v>6.5935347967251035E-2</v>
      </c>
      <c r="M601" s="37">
        <f t="shared" si="165"/>
        <v>7.0105675519497979E-2</v>
      </c>
      <c r="N601" s="37">
        <f t="shared" si="165"/>
        <v>8.028156349628647E-2</v>
      </c>
      <c r="O601" s="37">
        <f t="shared" si="165"/>
        <v>7.9122410125684536E-2</v>
      </c>
      <c r="P601" s="37">
        <f t="shared" si="165"/>
        <v>6.1132826086837483E-2</v>
      </c>
      <c r="Q601" s="37">
        <f t="shared" si="165"/>
        <v>7.6102039016031894E-2</v>
      </c>
      <c r="R601" s="37">
        <f t="shared" si="165"/>
        <v>7.6684081109922572E-2</v>
      </c>
      <c r="S601" s="37">
        <f t="shared" si="165"/>
        <v>7.7107195135648496E-2</v>
      </c>
      <c r="T601" s="37">
        <f t="shared" si="165"/>
        <v>7.2843278076705931E-2</v>
      </c>
      <c r="U601" s="37">
        <f t="shared" si="165"/>
        <v>7.6851609469394913E-2</v>
      </c>
      <c r="V601" s="37">
        <f t="shared" si="165"/>
        <v>7.5653955181611984E-2</v>
      </c>
      <c r="W601" s="37">
        <f t="shared" si="165"/>
        <v>7.3061503061502164E-2</v>
      </c>
      <c r="X601" s="37">
        <f t="shared" si="165"/>
        <v>9.9052256983887574E-2</v>
      </c>
      <c r="Y601" s="37">
        <f t="shared" si="165"/>
        <v>0.11316827666323043</v>
      </c>
      <c r="Z601" s="37">
        <f t="shared" si="165"/>
        <v>0.11969273229487108</v>
      </c>
      <c r="AA601" s="37">
        <f t="shared" si="165"/>
        <v>0.11784052999345181</v>
      </c>
      <c r="AB601" s="37">
        <f t="shared" si="165"/>
        <v>0.12896664696490334</v>
      </c>
      <c r="AC601" s="37">
        <f t="shared" si="165"/>
        <v>0.13576102786519656</v>
      </c>
      <c r="AD601" s="37">
        <f t="shared" si="165"/>
        <v>0.1379982704877592</v>
      </c>
      <c r="AE601" s="37">
        <f t="shared" si="165"/>
        <v>0.12095521272900847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6">+D463</f>
        <v>0</v>
      </c>
      <c r="E602" s="37">
        <f t="shared" si="166"/>
        <v>0</v>
      </c>
      <c r="F602" s="37">
        <f t="shared" si="166"/>
        <v>0</v>
      </c>
      <c r="G602" s="37">
        <f t="shared" si="166"/>
        <v>0</v>
      </c>
      <c r="H602" s="37">
        <f t="shared" si="166"/>
        <v>0</v>
      </c>
      <c r="I602" s="37">
        <f t="shared" si="166"/>
        <v>0</v>
      </c>
      <c r="J602" s="37">
        <f t="shared" si="166"/>
        <v>0</v>
      </c>
      <c r="K602" s="37">
        <f t="shared" si="166"/>
        <v>0</v>
      </c>
      <c r="L602" s="37">
        <f t="shared" si="166"/>
        <v>0</v>
      </c>
      <c r="M602" s="37">
        <f t="shared" si="166"/>
        <v>0</v>
      </c>
      <c r="N602" s="37">
        <f t="shared" si="166"/>
        <v>0</v>
      </c>
      <c r="O602" s="37">
        <f t="shared" si="166"/>
        <v>0</v>
      </c>
      <c r="P602" s="37">
        <f t="shared" si="166"/>
        <v>0</v>
      </c>
      <c r="Q602" s="37">
        <f t="shared" si="166"/>
        <v>0</v>
      </c>
      <c r="R602" s="37">
        <f t="shared" si="166"/>
        <v>0</v>
      </c>
      <c r="S602" s="37">
        <f t="shared" si="166"/>
        <v>0</v>
      </c>
      <c r="T602" s="37">
        <f t="shared" si="166"/>
        <v>0</v>
      </c>
      <c r="U602" s="37">
        <f t="shared" si="166"/>
        <v>0</v>
      </c>
      <c r="V602" s="37">
        <f t="shared" si="166"/>
        <v>0</v>
      </c>
      <c r="W602" s="37">
        <f t="shared" si="166"/>
        <v>0</v>
      </c>
      <c r="X602" s="37">
        <f t="shared" si="166"/>
        <v>0</v>
      </c>
      <c r="Y602" s="37">
        <f t="shared" si="166"/>
        <v>0</v>
      </c>
      <c r="Z602" s="37">
        <f t="shared" si="166"/>
        <v>0</v>
      </c>
      <c r="AA602" s="37">
        <f t="shared" si="166"/>
        <v>0</v>
      </c>
      <c r="AB602" s="37">
        <f t="shared" si="166"/>
        <v>0</v>
      </c>
      <c r="AC602" s="37">
        <f t="shared" si="166"/>
        <v>0</v>
      </c>
      <c r="AD602" s="37">
        <f t="shared" si="166"/>
        <v>0</v>
      </c>
      <c r="AE602" s="37">
        <f t="shared" si="166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7">+C605+C606+C607+C608+C609+C611+C612</f>
        <v>5.0492662037930665E-5</v>
      </c>
      <c r="D604" s="28">
        <f t="shared" si="167"/>
        <v>5.0492662037930672E-5</v>
      </c>
      <c r="E604" s="28">
        <f t="shared" si="167"/>
        <v>5.0492662037930672E-5</v>
      </c>
      <c r="F604" s="28">
        <f t="shared" si="167"/>
        <v>5.0492662037930658E-5</v>
      </c>
      <c r="G604" s="28">
        <f t="shared" si="167"/>
        <v>5.0492662037930665E-5</v>
      </c>
      <c r="H604" s="28">
        <f t="shared" si="167"/>
        <v>5.0492662037930652E-5</v>
      </c>
      <c r="I604" s="28">
        <f t="shared" si="167"/>
        <v>5.0492662037930652E-5</v>
      </c>
      <c r="J604" s="28">
        <f t="shared" si="167"/>
        <v>5.0492662037930645E-5</v>
      </c>
      <c r="K604" s="28">
        <f t="shared" si="167"/>
        <v>5.0492662037930652E-5</v>
      </c>
      <c r="L604" s="28">
        <f t="shared" si="167"/>
        <v>5.0492662037930652E-5</v>
      </c>
      <c r="M604" s="28">
        <f t="shared" si="167"/>
        <v>5.0492662037930652E-5</v>
      </c>
      <c r="N604" s="28">
        <f t="shared" si="167"/>
        <v>5.0492662037930658E-5</v>
      </c>
      <c r="O604" s="28">
        <f t="shared" si="167"/>
        <v>5.0492662037930652E-5</v>
      </c>
      <c r="P604" s="28">
        <f t="shared" si="167"/>
        <v>5.0124636505573993E-5</v>
      </c>
      <c r="Q604" s="28">
        <f t="shared" si="167"/>
        <v>4.9752528341874036E-5</v>
      </c>
      <c r="R604" s="28">
        <f t="shared" si="167"/>
        <v>4.9427309150244697E-5</v>
      </c>
      <c r="S604" s="28">
        <f t="shared" si="167"/>
        <v>4.9117338298429076E-5</v>
      </c>
      <c r="T604" s="28">
        <f t="shared" si="167"/>
        <v>4.8821537854400739E-5</v>
      </c>
      <c r="U604" s="28">
        <f t="shared" si="167"/>
        <v>4.8536999929397764E-5</v>
      </c>
      <c r="V604" s="28">
        <f t="shared" si="167"/>
        <v>4.8274557386186203E-5</v>
      </c>
      <c r="W604" s="28">
        <f t="shared" si="167"/>
        <v>4.8054033267391335E-5</v>
      </c>
      <c r="X604" s="28">
        <f t="shared" si="167"/>
        <v>4.7829400260325188E-5</v>
      </c>
      <c r="Y604" s="28">
        <f t="shared" si="167"/>
        <v>3.9720741811565753E-5</v>
      </c>
      <c r="Z604" s="28">
        <f t="shared" si="167"/>
        <v>3.1703748452978947E-5</v>
      </c>
      <c r="AA604" s="28">
        <f t="shared" si="167"/>
        <v>3.3575634257058112E-5</v>
      </c>
      <c r="AB604" s="28">
        <f t="shared" si="167"/>
        <v>3.5408913224517048E-5</v>
      </c>
      <c r="AC604" s="28">
        <f t="shared" si="167"/>
        <v>2.8512115328259208E-5</v>
      </c>
      <c r="AD604" s="28">
        <f t="shared" si="167"/>
        <v>2.3081024626775345E-5</v>
      </c>
      <c r="AE604" s="28">
        <f t="shared" si="167"/>
        <v>1.7665043670180828E-5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8">+D472</f>
        <v>0</v>
      </c>
      <c r="E605" s="37">
        <f t="shared" si="168"/>
        <v>0</v>
      </c>
      <c r="F605" s="37">
        <f t="shared" si="168"/>
        <v>0</v>
      </c>
      <c r="G605" s="37">
        <f t="shared" si="168"/>
        <v>0</v>
      </c>
      <c r="H605" s="37">
        <f t="shared" si="168"/>
        <v>0</v>
      </c>
      <c r="I605" s="37">
        <f t="shared" si="168"/>
        <v>0</v>
      </c>
      <c r="J605" s="37">
        <f t="shared" si="168"/>
        <v>0</v>
      </c>
      <c r="K605" s="37">
        <f t="shared" si="168"/>
        <v>0</v>
      </c>
      <c r="L605" s="37">
        <f t="shared" si="168"/>
        <v>0</v>
      </c>
      <c r="M605" s="37">
        <f t="shared" si="168"/>
        <v>0</v>
      </c>
      <c r="N605" s="37">
        <f t="shared" si="168"/>
        <v>0</v>
      </c>
      <c r="O605" s="37">
        <f t="shared" si="168"/>
        <v>0</v>
      </c>
      <c r="P605" s="37">
        <f t="shared" si="168"/>
        <v>0</v>
      </c>
      <c r="Q605" s="37">
        <f t="shared" si="168"/>
        <v>0</v>
      </c>
      <c r="R605" s="37">
        <f t="shared" si="168"/>
        <v>0</v>
      </c>
      <c r="S605" s="37">
        <f t="shared" si="168"/>
        <v>0</v>
      </c>
      <c r="T605" s="37">
        <f t="shared" si="168"/>
        <v>0</v>
      </c>
      <c r="U605" s="37">
        <f t="shared" si="168"/>
        <v>0</v>
      </c>
      <c r="V605" s="37">
        <f t="shared" si="168"/>
        <v>0</v>
      </c>
      <c r="W605" s="37">
        <f t="shared" si="168"/>
        <v>0</v>
      </c>
      <c r="X605" s="37">
        <f t="shared" si="168"/>
        <v>0</v>
      </c>
      <c r="Y605" s="37">
        <f t="shared" si="168"/>
        <v>0</v>
      </c>
      <c r="Z605" s="37">
        <f t="shared" si="168"/>
        <v>0</v>
      </c>
      <c r="AA605" s="37">
        <f t="shared" si="168"/>
        <v>0</v>
      </c>
      <c r="AB605" s="37">
        <f t="shared" si="168"/>
        <v>0</v>
      </c>
      <c r="AC605" s="37">
        <f t="shared" si="168"/>
        <v>0</v>
      </c>
      <c r="AD605" s="37">
        <f t="shared" si="168"/>
        <v>0</v>
      </c>
      <c r="AE605" s="37">
        <f t="shared" si="168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9">+C478</f>
        <v>0</v>
      </c>
      <c r="D606" s="37">
        <f t="shared" si="169"/>
        <v>0</v>
      </c>
      <c r="E606" s="37">
        <f t="shared" si="169"/>
        <v>0</v>
      </c>
      <c r="F606" s="37">
        <f t="shared" si="169"/>
        <v>0</v>
      </c>
      <c r="G606" s="37">
        <f t="shared" si="169"/>
        <v>0</v>
      </c>
      <c r="H606" s="37">
        <f t="shared" si="169"/>
        <v>0</v>
      </c>
      <c r="I606" s="37">
        <f t="shared" si="169"/>
        <v>0</v>
      </c>
      <c r="J606" s="37">
        <f t="shared" si="169"/>
        <v>0</v>
      </c>
      <c r="K606" s="37">
        <f t="shared" si="169"/>
        <v>0</v>
      </c>
      <c r="L606" s="37">
        <f t="shared" si="169"/>
        <v>0</v>
      </c>
      <c r="M606" s="37">
        <f t="shared" si="169"/>
        <v>0</v>
      </c>
      <c r="N606" s="37">
        <f t="shared" si="169"/>
        <v>0</v>
      </c>
      <c r="O606" s="37">
        <f t="shared" si="169"/>
        <v>0</v>
      </c>
      <c r="P606" s="37">
        <f t="shared" si="169"/>
        <v>0</v>
      </c>
      <c r="Q606" s="37">
        <f t="shared" si="169"/>
        <v>0</v>
      </c>
      <c r="R606" s="37">
        <f t="shared" si="169"/>
        <v>0</v>
      </c>
      <c r="S606" s="37">
        <f t="shared" si="169"/>
        <v>0</v>
      </c>
      <c r="T606" s="37">
        <f t="shared" si="169"/>
        <v>0</v>
      </c>
      <c r="U606" s="37">
        <f t="shared" si="169"/>
        <v>0</v>
      </c>
      <c r="V606" s="37">
        <f t="shared" si="169"/>
        <v>0</v>
      </c>
      <c r="W606" s="37">
        <f t="shared" si="169"/>
        <v>0</v>
      </c>
      <c r="X606" s="37">
        <f t="shared" si="169"/>
        <v>0</v>
      </c>
      <c r="Y606" s="37">
        <f t="shared" si="169"/>
        <v>0</v>
      </c>
      <c r="Z606" s="37">
        <f t="shared" si="169"/>
        <v>0</v>
      </c>
      <c r="AA606" s="37">
        <f t="shared" si="169"/>
        <v>0</v>
      </c>
      <c r="AB606" s="37">
        <f t="shared" si="169"/>
        <v>0</v>
      </c>
      <c r="AC606" s="37">
        <f t="shared" si="169"/>
        <v>0</v>
      </c>
      <c r="AD606" s="37">
        <f t="shared" si="169"/>
        <v>0</v>
      </c>
      <c r="AE606" s="37">
        <f t="shared" si="16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0">+C489</f>
        <v>0</v>
      </c>
      <c r="D607" s="37">
        <f t="shared" si="170"/>
        <v>0</v>
      </c>
      <c r="E607" s="37">
        <f t="shared" si="170"/>
        <v>0</v>
      </c>
      <c r="F607" s="37">
        <f t="shared" si="170"/>
        <v>0</v>
      </c>
      <c r="G607" s="37">
        <f t="shared" si="170"/>
        <v>0</v>
      </c>
      <c r="H607" s="37">
        <f t="shared" si="170"/>
        <v>0</v>
      </c>
      <c r="I607" s="37">
        <f t="shared" si="170"/>
        <v>0</v>
      </c>
      <c r="J607" s="37">
        <f t="shared" si="170"/>
        <v>0</v>
      </c>
      <c r="K607" s="37">
        <f t="shared" si="170"/>
        <v>0</v>
      </c>
      <c r="L607" s="37">
        <f t="shared" si="170"/>
        <v>0</v>
      </c>
      <c r="M607" s="37">
        <f t="shared" si="170"/>
        <v>0</v>
      </c>
      <c r="N607" s="37">
        <f t="shared" si="170"/>
        <v>0</v>
      </c>
      <c r="O607" s="37">
        <f t="shared" si="170"/>
        <v>0</v>
      </c>
      <c r="P607" s="37">
        <f t="shared" si="170"/>
        <v>0</v>
      </c>
      <c r="Q607" s="37">
        <f t="shared" si="170"/>
        <v>0</v>
      </c>
      <c r="R607" s="37">
        <f t="shared" si="170"/>
        <v>0</v>
      </c>
      <c r="S607" s="37">
        <f t="shared" si="170"/>
        <v>0</v>
      </c>
      <c r="T607" s="37">
        <f t="shared" si="170"/>
        <v>0</v>
      </c>
      <c r="U607" s="37">
        <f t="shared" si="170"/>
        <v>0</v>
      </c>
      <c r="V607" s="37">
        <f t="shared" si="170"/>
        <v>0</v>
      </c>
      <c r="W607" s="37">
        <f t="shared" si="170"/>
        <v>0</v>
      </c>
      <c r="X607" s="37">
        <f t="shared" si="170"/>
        <v>0</v>
      </c>
      <c r="Y607" s="37">
        <f t="shared" si="170"/>
        <v>0</v>
      </c>
      <c r="Z607" s="37">
        <f t="shared" si="170"/>
        <v>0</v>
      </c>
      <c r="AA607" s="37">
        <f t="shared" si="170"/>
        <v>0</v>
      </c>
      <c r="AB607" s="37">
        <f t="shared" si="170"/>
        <v>0</v>
      </c>
      <c r="AC607" s="37">
        <f t="shared" si="170"/>
        <v>0</v>
      </c>
      <c r="AD607" s="37">
        <f t="shared" si="170"/>
        <v>0</v>
      </c>
      <c r="AE607" s="37">
        <f t="shared" si="170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1">+D497</f>
        <v>0</v>
      </c>
      <c r="E608" s="37">
        <f t="shared" si="171"/>
        <v>0</v>
      </c>
      <c r="F608" s="37">
        <f t="shared" si="171"/>
        <v>0</v>
      </c>
      <c r="G608" s="37">
        <f t="shared" si="171"/>
        <v>0</v>
      </c>
      <c r="H608" s="37">
        <f t="shared" si="171"/>
        <v>0</v>
      </c>
      <c r="I608" s="37">
        <f t="shared" si="171"/>
        <v>0</v>
      </c>
      <c r="J608" s="37">
        <f t="shared" si="171"/>
        <v>0</v>
      </c>
      <c r="K608" s="37">
        <f t="shared" si="171"/>
        <v>0</v>
      </c>
      <c r="L608" s="37">
        <f t="shared" si="171"/>
        <v>0</v>
      </c>
      <c r="M608" s="37">
        <f t="shared" si="171"/>
        <v>0</v>
      </c>
      <c r="N608" s="37">
        <f t="shared" si="171"/>
        <v>0</v>
      </c>
      <c r="O608" s="37">
        <f t="shared" si="171"/>
        <v>0</v>
      </c>
      <c r="P608" s="37">
        <f t="shared" si="171"/>
        <v>0</v>
      </c>
      <c r="Q608" s="37">
        <f t="shared" si="171"/>
        <v>0</v>
      </c>
      <c r="R608" s="37">
        <f t="shared" si="171"/>
        <v>0</v>
      </c>
      <c r="S608" s="37">
        <f t="shared" si="171"/>
        <v>0</v>
      </c>
      <c r="T608" s="37">
        <f t="shared" si="171"/>
        <v>0</v>
      </c>
      <c r="U608" s="37">
        <f t="shared" si="171"/>
        <v>0</v>
      </c>
      <c r="V608" s="37">
        <f t="shared" si="171"/>
        <v>0</v>
      </c>
      <c r="W608" s="37">
        <f t="shared" si="171"/>
        <v>0</v>
      </c>
      <c r="X608" s="37">
        <f t="shared" si="171"/>
        <v>0</v>
      </c>
      <c r="Y608" s="37">
        <f t="shared" si="171"/>
        <v>0</v>
      </c>
      <c r="Z608" s="37">
        <f t="shared" si="171"/>
        <v>0</v>
      </c>
      <c r="AA608" s="37">
        <f t="shared" si="171"/>
        <v>0</v>
      </c>
      <c r="AB608" s="37">
        <f t="shared" si="171"/>
        <v>0</v>
      </c>
      <c r="AC608" s="37">
        <f t="shared" si="171"/>
        <v>0</v>
      </c>
      <c r="AD608" s="37">
        <f t="shared" si="171"/>
        <v>0</v>
      </c>
      <c r="AE608" s="37">
        <f t="shared" si="171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2">+C502</f>
        <v>0</v>
      </c>
      <c r="D609" s="37">
        <f t="shared" si="172"/>
        <v>0</v>
      </c>
      <c r="E609" s="37">
        <f t="shared" si="172"/>
        <v>0</v>
      </c>
      <c r="F609" s="37">
        <f t="shared" si="172"/>
        <v>0</v>
      </c>
      <c r="G609" s="37">
        <f t="shared" si="172"/>
        <v>0</v>
      </c>
      <c r="H609" s="37">
        <f t="shared" si="172"/>
        <v>0</v>
      </c>
      <c r="I609" s="37">
        <f t="shared" si="172"/>
        <v>0</v>
      </c>
      <c r="J609" s="37">
        <f t="shared" si="172"/>
        <v>0</v>
      </c>
      <c r="K609" s="37">
        <f t="shared" si="172"/>
        <v>0</v>
      </c>
      <c r="L609" s="37">
        <f t="shared" si="172"/>
        <v>0</v>
      </c>
      <c r="M609" s="37">
        <f t="shared" si="172"/>
        <v>0</v>
      </c>
      <c r="N609" s="37">
        <f t="shared" si="172"/>
        <v>0</v>
      </c>
      <c r="O609" s="37">
        <f t="shared" si="172"/>
        <v>0</v>
      </c>
      <c r="P609" s="37">
        <f t="shared" si="172"/>
        <v>0</v>
      </c>
      <c r="Q609" s="37">
        <f t="shared" si="172"/>
        <v>0</v>
      </c>
      <c r="R609" s="37">
        <f t="shared" si="172"/>
        <v>0</v>
      </c>
      <c r="S609" s="37">
        <f t="shared" si="172"/>
        <v>0</v>
      </c>
      <c r="T609" s="37">
        <f t="shared" si="172"/>
        <v>0</v>
      </c>
      <c r="U609" s="37">
        <f t="shared" si="172"/>
        <v>0</v>
      </c>
      <c r="V609" s="37">
        <f t="shared" si="172"/>
        <v>0</v>
      </c>
      <c r="W609" s="37">
        <f t="shared" si="172"/>
        <v>0</v>
      </c>
      <c r="X609" s="37">
        <f t="shared" si="172"/>
        <v>0</v>
      </c>
      <c r="Y609" s="37">
        <f t="shared" si="172"/>
        <v>0</v>
      </c>
      <c r="Z609" s="37">
        <f t="shared" si="172"/>
        <v>0</v>
      </c>
      <c r="AA609" s="37">
        <f t="shared" si="172"/>
        <v>0</v>
      </c>
      <c r="AB609" s="37">
        <f t="shared" si="172"/>
        <v>0</v>
      </c>
      <c r="AC609" s="37">
        <f t="shared" si="172"/>
        <v>0</v>
      </c>
      <c r="AD609" s="37">
        <f t="shared" si="172"/>
        <v>0</v>
      </c>
      <c r="AE609" s="37">
        <f t="shared" si="172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3">+C515</f>
        <v>5.0492662037930665E-5</v>
      </c>
      <c r="D611" s="37">
        <f t="shared" si="173"/>
        <v>5.0492662037930672E-5</v>
      </c>
      <c r="E611" s="37">
        <f t="shared" si="173"/>
        <v>5.0492662037930672E-5</v>
      </c>
      <c r="F611" s="37">
        <f t="shared" si="173"/>
        <v>5.0492662037930658E-5</v>
      </c>
      <c r="G611" s="37">
        <f t="shared" si="173"/>
        <v>5.0492662037930665E-5</v>
      </c>
      <c r="H611" s="37">
        <f t="shared" si="173"/>
        <v>5.0492662037930652E-5</v>
      </c>
      <c r="I611" s="37">
        <f t="shared" si="173"/>
        <v>5.0492662037930652E-5</v>
      </c>
      <c r="J611" s="37">
        <f t="shared" si="173"/>
        <v>5.0492662037930645E-5</v>
      </c>
      <c r="K611" s="37">
        <f t="shared" si="173"/>
        <v>5.0492662037930652E-5</v>
      </c>
      <c r="L611" s="37">
        <f t="shared" si="173"/>
        <v>5.0492662037930652E-5</v>
      </c>
      <c r="M611" s="37">
        <f t="shared" si="173"/>
        <v>5.0492662037930652E-5</v>
      </c>
      <c r="N611" s="37">
        <f t="shared" si="173"/>
        <v>5.0492662037930658E-5</v>
      </c>
      <c r="O611" s="37">
        <f t="shared" si="173"/>
        <v>5.0492662037930652E-5</v>
      </c>
      <c r="P611" s="37">
        <f t="shared" si="173"/>
        <v>5.0124636505573993E-5</v>
      </c>
      <c r="Q611" s="37">
        <f t="shared" si="173"/>
        <v>4.9752528341874036E-5</v>
      </c>
      <c r="R611" s="37">
        <f t="shared" si="173"/>
        <v>4.9427309150244697E-5</v>
      </c>
      <c r="S611" s="37">
        <f t="shared" si="173"/>
        <v>4.9117338298429076E-5</v>
      </c>
      <c r="T611" s="37">
        <f t="shared" si="173"/>
        <v>4.8821537854400739E-5</v>
      </c>
      <c r="U611" s="37">
        <f t="shared" si="173"/>
        <v>4.8536999929397764E-5</v>
      </c>
      <c r="V611" s="37">
        <f t="shared" si="173"/>
        <v>4.8274557386186203E-5</v>
      </c>
      <c r="W611" s="37">
        <f t="shared" si="173"/>
        <v>4.8054033267391335E-5</v>
      </c>
      <c r="X611" s="37">
        <f t="shared" si="173"/>
        <v>4.7829400260325188E-5</v>
      </c>
      <c r="Y611" s="37">
        <f t="shared" si="173"/>
        <v>3.9720741811565753E-5</v>
      </c>
      <c r="Z611" s="37">
        <f t="shared" si="173"/>
        <v>3.1703748452978947E-5</v>
      </c>
      <c r="AA611" s="37">
        <f t="shared" si="173"/>
        <v>3.3575634257058112E-5</v>
      </c>
      <c r="AB611" s="37">
        <f t="shared" si="173"/>
        <v>3.5408913224517048E-5</v>
      </c>
      <c r="AC611" s="37">
        <f t="shared" si="173"/>
        <v>2.8512115328259208E-5</v>
      </c>
      <c r="AD611" s="37">
        <f t="shared" si="173"/>
        <v>2.3081024626775345E-5</v>
      </c>
      <c r="AE611" s="37">
        <f t="shared" si="173"/>
        <v>1.7665043670180828E-5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4">+D520</f>
        <v>0</v>
      </c>
      <c r="E612" s="37">
        <f t="shared" si="174"/>
        <v>0</v>
      </c>
      <c r="F612" s="37">
        <f t="shared" si="174"/>
        <v>0</v>
      </c>
      <c r="G612" s="37">
        <f t="shared" si="174"/>
        <v>0</v>
      </c>
      <c r="H612" s="37">
        <f t="shared" si="174"/>
        <v>0</v>
      </c>
      <c r="I612" s="37">
        <f t="shared" si="174"/>
        <v>0</v>
      </c>
      <c r="J612" s="37">
        <f t="shared" si="174"/>
        <v>0</v>
      </c>
      <c r="K612" s="37">
        <f t="shared" si="174"/>
        <v>0</v>
      </c>
      <c r="L612" s="37">
        <f t="shared" si="174"/>
        <v>0</v>
      </c>
      <c r="M612" s="37">
        <f t="shared" si="174"/>
        <v>0</v>
      </c>
      <c r="N612" s="37">
        <f t="shared" si="174"/>
        <v>0</v>
      </c>
      <c r="O612" s="37">
        <f t="shared" si="174"/>
        <v>0</v>
      </c>
      <c r="P612" s="37">
        <f t="shared" si="174"/>
        <v>0</v>
      </c>
      <c r="Q612" s="37">
        <f t="shared" si="174"/>
        <v>0</v>
      </c>
      <c r="R612" s="37">
        <f t="shared" si="174"/>
        <v>0</v>
      </c>
      <c r="S612" s="37">
        <f t="shared" si="174"/>
        <v>0</v>
      </c>
      <c r="T612" s="37">
        <f t="shared" si="174"/>
        <v>0</v>
      </c>
      <c r="U612" s="37">
        <f t="shared" si="174"/>
        <v>0</v>
      </c>
      <c r="V612" s="37">
        <f t="shared" si="174"/>
        <v>0</v>
      </c>
      <c r="W612" s="37">
        <f t="shared" si="174"/>
        <v>0</v>
      </c>
      <c r="X612" s="37">
        <f t="shared" si="174"/>
        <v>0</v>
      </c>
      <c r="Y612" s="37">
        <f t="shared" si="174"/>
        <v>0</v>
      </c>
      <c r="Z612" s="37">
        <f t="shared" si="174"/>
        <v>0</v>
      </c>
      <c r="AA612" s="37">
        <f t="shared" si="174"/>
        <v>0</v>
      </c>
      <c r="AB612" s="37">
        <f t="shared" si="174"/>
        <v>0</v>
      </c>
      <c r="AC612" s="37">
        <f t="shared" si="174"/>
        <v>0</v>
      </c>
      <c r="AD612" s="37">
        <f t="shared" si="174"/>
        <v>0</v>
      </c>
      <c r="AE612" s="37">
        <f t="shared" si="174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5">+C614+C615+C616+C617+C618+C619+C620+C621+C622+C623</f>
        <v>2.0241233068089062</v>
      </c>
      <c r="D613" s="28">
        <f t="shared" si="175"/>
        <v>2.0268213061720686</v>
      </c>
      <c r="E613" s="28">
        <f t="shared" si="175"/>
        <v>2.0885886407338883</v>
      </c>
      <c r="F613" s="28">
        <f t="shared" si="175"/>
        <v>2.1474930646609116</v>
      </c>
      <c r="G613" s="28">
        <f t="shared" si="175"/>
        <v>2.2048650527148785</v>
      </c>
      <c r="H613" s="28">
        <f t="shared" si="175"/>
        <v>2.2295832485882361</v>
      </c>
      <c r="I613" s="28">
        <f t="shared" si="175"/>
        <v>2.2355722296096485</v>
      </c>
      <c r="J613" s="28">
        <f t="shared" si="175"/>
        <v>2.3797876403360219</v>
      </c>
      <c r="K613" s="28">
        <f t="shared" si="175"/>
        <v>2.3480667016145595</v>
      </c>
      <c r="L613" s="28">
        <f t="shared" si="175"/>
        <v>2.3303718172083139</v>
      </c>
      <c r="M613" s="28">
        <f t="shared" si="175"/>
        <v>2.2581493367840362</v>
      </c>
      <c r="N613" s="28">
        <f t="shared" si="175"/>
        <v>2.2507410595529098</v>
      </c>
      <c r="O613" s="28">
        <f t="shared" si="175"/>
        <v>2.2379568468779594</v>
      </c>
      <c r="P613" s="28">
        <f t="shared" si="175"/>
        <v>2.1611082509303676</v>
      </c>
      <c r="Q613" s="28">
        <f t="shared" si="175"/>
        <v>2.1948548380658752</v>
      </c>
      <c r="R613" s="28">
        <f t="shared" si="175"/>
        <v>2.1338256755951468</v>
      </c>
      <c r="S613" s="28">
        <f t="shared" si="175"/>
        <v>2.1167002745969334</v>
      </c>
      <c r="T613" s="28">
        <f t="shared" si="175"/>
        <v>2.1266755411215228</v>
      </c>
      <c r="U613" s="28">
        <f t="shared" si="175"/>
        <v>2.0891157146305908</v>
      </c>
      <c r="V613" s="28">
        <f t="shared" si="175"/>
        <v>2.0432345410787289</v>
      </c>
      <c r="W613" s="28">
        <f t="shared" si="175"/>
        <v>1.976123519621259</v>
      </c>
      <c r="X613" s="28">
        <f t="shared" si="175"/>
        <v>1.8476994341102768</v>
      </c>
      <c r="Y613" s="28">
        <f t="shared" si="175"/>
        <v>1.8583734751652901</v>
      </c>
      <c r="Z613" s="28">
        <f t="shared" si="175"/>
        <v>1.9469325995922377</v>
      </c>
      <c r="AA613" s="28">
        <f t="shared" si="175"/>
        <v>1.7916295076704336</v>
      </c>
      <c r="AB613" s="28">
        <f t="shared" si="175"/>
        <v>1.6471267305996566</v>
      </c>
      <c r="AC613" s="28">
        <f t="shared" si="175"/>
        <v>1.5459184232540122</v>
      </c>
      <c r="AD613" s="28">
        <f t="shared" si="175"/>
        <v>1.448959879066142</v>
      </c>
      <c r="AE613" s="28">
        <f t="shared" si="175"/>
        <v>1.355901687649028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3.9400587627940964E-2</v>
      </c>
      <c r="D615" s="37">
        <f t="shared" ref="D615:AE615" si="176">+D530</f>
        <v>3.9803986523659136E-2</v>
      </c>
      <c r="E615" s="37">
        <f t="shared" si="176"/>
        <v>4.1568534181016047E-2</v>
      </c>
      <c r="F615" s="37">
        <f t="shared" si="176"/>
        <v>4.3226835772130323E-2</v>
      </c>
      <c r="G615" s="37">
        <f t="shared" si="176"/>
        <v>4.4902882399156845E-2</v>
      </c>
      <c r="H615" s="37">
        <f t="shared" si="176"/>
        <v>4.6050550378938793E-2</v>
      </c>
      <c r="I615" s="37">
        <f t="shared" si="176"/>
        <v>4.7397707404381789E-2</v>
      </c>
      <c r="J615" s="37">
        <f t="shared" si="176"/>
        <v>5.1737610970561787E-2</v>
      </c>
      <c r="K615" s="37">
        <f t="shared" si="176"/>
        <v>5.1678385774674901E-2</v>
      </c>
      <c r="L615" s="37">
        <f t="shared" si="176"/>
        <v>5.1674117412095696E-2</v>
      </c>
      <c r="M615" s="37">
        <f t="shared" si="176"/>
        <v>5.1473081335308299E-2</v>
      </c>
      <c r="N615" s="37">
        <f t="shared" si="176"/>
        <v>5.3265807085152536E-2</v>
      </c>
      <c r="O615" s="37">
        <f t="shared" si="176"/>
        <v>5.3195176398233256E-2</v>
      </c>
      <c r="P615" s="37">
        <f t="shared" si="176"/>
        <v>5.2786096849805078E-2</v>
      </c>
      <c r="Q615" s="37">
        <f t="shared" si="176"/>
        <v>5.2830885250188669E-2</v>
      </c>
      <c r="R615" s="37">
        <f t="shared" si="176"/>
        <v>5.3073596614525737E-2</v>
      </c>
      <c r="S615" s="37">
        <f t="shared" si="176"/>
        <v>5.3357242138896629E-2</v>
      </c>
      <c r="T615" s="37">
        <f t="shared" si="176"/>
        <v>5.3224602524003954E-2</v>
      </c>
      <c r="U615" s="37">
        <f t="shared" si="176"/>
        <v>5.166116295856172E-2</v>
      </c>
      <c r="V615" s="37">
        <f t="shared" si="176"/>
        <v>5.0085909718010649E-2</v>
      </c>
      <c r="W615" s="37">
        <f t="shared" si="176"/>
        <v>4.8706364544638656E-2</v>
      </c>
      <c r="X615" s="37">
        <f t="shared" si="176"/>
        <v>4.7432116379591285E-2</v>
      </c>
      <c r="Y615" s="37">
        <f t="shared" si="176"/>
        <v>5.0394649560609135E-2</v>
      </c>
      <c r="Z615" s="37">
        <f t="shared" si="176"/>
        <v>5.2616660988185592E-2</v>
      </c>
      <c r="AA615" s="37">
        <f t="shared" si="176"/>
        <v>4.9268766615892925E-2</v>
      </c>
      <c r="AB615" s="37">
        <f t="shared" si="176"/>
        <v>4.6503849673151645E-2</v>
      </c>
      <c r="AC615" s="37">
        <f t="shared" si="176"/>
        <v>5.2869451464708395E-2</v>
      </c>
      <c r="AD615" s="37">
        <f t="shared" si="176"/>
        <v>5.8985527548779754E-2</v>
      </c>
      <c r="AE615" s="37">
        <f t="shared" si="176"/>
        <v>6.5295994139210098E-2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1.9820920560079625</v>
      </c>
      <c r="D617" s="37">
        <f t="shared" ref="D617:AE617" si="177">+D541</f>
        <v>1.9852256905337518</v>
      </c>
      <c r="E617" s="37">
        <f t="shared" si="177"/>
        <v>2.0450888051006602</v>
      </c>
      <c r="F617" s="37">
        <f t="shared" si="177"/>
        <v>2.1027306067363272</v>
      </c>
      <c r="G617" s="37">
        <f t="shared" si="177"/>
        <v>2.1585459418305937</v>
      </c>
      <c r="H617" s="37">
        <f t="shared" si="177"/>
        <v>2.1821772843346223</v>
      </c>
      <c r="I617" s="37">
        <f t="shared" si="177"/>
        <v>2.1870617307566209</v>
      </c>
      <c r="J617" s="37">
        <f t="shared" si="177"/>
        <v>2.3263547203538373</v>
      </c>
      <c r="K617" s="37">
        <f t="shared" si="177"/>
        <v>2.295026920411293</v>
      </c>
      <c r="L617" s="37">
        <f t="shared" si="177"/>
        <v>2.2774588363902812</v>
      </c>
      <c r="M617" s="37">
        <f t="shared" si="177"/>
        <v>2.2054714322841438</v>
      </c>
      <c r="N617" s="37">
        <f t="shared" si="177"/>
        <v>2.1960209045973573</v>
      </c>
      <c r="O617" s="37">
        <f t="shared" si="177"/>
        <v>2.1832913525180486</v>
      </c>
      <c r="P617" s="37">
        <f t="shared" si="177"/>
        <v>2.1068945309468301</v>
      </c>
      <c r="Q617" s="37">
        <f t="shared" si="177"/>
        <v>2.1405945083885505</v>
      </c>
      <c r="R617" s="37">
        <f t="shared" si="177"/>
        <v>2.0792691434479122</v>
      </c>
      <c r="S617" s="37">
        <f t="shared" si="177"/>
        <v>2.0620761799966827</v>
      </c>
      <c r="T617" s="37">
        <f t="shared" si="177"/>
        <v>2.0725382076660721</v>
      </c>
      <c r="U617" s="37">
        <f t="shared" si="177"/>
        <v>2.0362746420610862</v>
      </c>
      <c r="V617" s="37">
        <f t="shared" si="177"/>
        <v>1.9920131051942329</v>
      </c>
      <c r="W617" s="37">
        <f t="shared" si="177"/>
        <v>1.926024864088296</v>
      </c>
      <c r="X617" s="37">
        <f t="shared" si="177"/>
        <v>1.7987535565172812</v>
      </c>
      <c r="Y617" s="37">
        <f t="shared" si="177"/>
        <v>1.8069293636236627</v>
      </c>
      <c r="Z617" s="37">
        <f t="shared" si="177"/>
        <v>1.8931980558646577</v>
      </c>
      <c r="AA617" s="37">
        <f t="shared" si="177"/>
        <v>1.7414288469030246</v>
      </c>
      <c r="AB617" s="37">
        <f t="shared" si="177"/>
        <v>1.599554039021799</v>
      </c>
      <c r="AC617" s="37">
        <f t="shared" si="177"/>
        <v>1.4924820708256485</v>
      </c>
      <c r="AD617" s="37">
        <f t="shared" si="177"/>
        <v>1.3899345478373704</v>
      </c>
      <c r="AE617" s="37">
        <f t="shared" si="177"/>
        <v>1.2905730601713179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2.6306631730027745E-3</v>
      </c>
      <c r="D619" s="36">
        <f t="shared" ref="D619:AE619" si="178">+D545</f>
        <v>1.7916291146575346E-3</v>
      </c>
      <c r="E619" s="36">
        <f t="shared" si="178"/>
        <v>1.9313014522120465E-3</v>
      </c>
      <c r="F619" s="36">
        <f t="shared" si="178"/>
        <v>1.5356221524539355E-3</v>
      </c>
      <c r="G619" s="36">
        <f t="shared" si="178"/>
        <v>1.4162284851278301E-3</v>
      </c>
      <c r="H619" s="36">
        <f t="shared" si="178"/>
        <v>1.3554138746753504E-3</v>
      </c>
      <c r="I619" s="36">
        <f t="shared" si="178"/>
        <v>1.1127914486457116E-3</v>
      </c>
      <c r="J619" s="36">
        <f t="shared" si="178"/>
        <v>1.6953090116228319E-3</v>
      </c>
      <c r="K619" s="36">
        <f t="shared" si="178"/>
        <v>1.3613954285918949E-3</v>
      </c>
      <c r="L619" s="36">
        <f t="shared" si="178"/>
        <v>1.23886340593682E-3</v>
      </c>
      <c r="M619" s="36">
        <f t="shared" si="178"/>
        <v>1.2048231645840971E-3</v>
      </c>
      <c r="N619" s="36">
        <f t="shared" si="178"/>
        <v>1.4543478703999489E-3</v>
      </c>
      <c r="O619" s="36">
        <f t="shared" si="178"/>
        <v>1.4703179616771269E-3</v>
      </c>
      <c r="P619" s="36">
        <f t="shared" si="178"/>
        <v>1.4276231337320968E-3</v>
      </c>
      <c r="Q619" s="36">
        <f t="shared" si="178"/>
        <v>1.4294444271360576E-3</v>
      </c>
      <c r="R619" s="36">
        <f t="shared" si="178"/>
        <v>1.4829355327088843E-3</v>
      </c>
      <c r="S619" s="36">
        <f t="shared" si="178"/>
        <v>1.2668524613541254E-3</v>
      </c>
      <c r="T619" s="36">
        <f t="shared" si="178"/>
        <v>9.1273093144677556E-4</v>
      </c>
      <c r="U619" s="36">
        <f t="shared" si="178"/>
        <v>1.1799096109426958E-3</v>
      </c>
      <c r="V619" s="36">
        <f t="shared" si="178"/>
        <v>1.1355261664850427E-3</v>
      </c>
      <c r="W619" s="36">
        <f t="shared" si="178"/>
        <v>1.3922909883244327E-3</v>
      </c>
      <c r="X619" s="36">
        <f t="shared" si="178"/>
        <v>1.5137612134043417E-3</v>
      </c>
      <c r="Y619" s="36">
        <f t="shared" si="178"/>
        <v>1.0494619810182671E-3</v>
      </c>
      <c r="Z619" s="36">
        <f t="shared" si="178"/>
        <v>1.117882739394436E-3</v>
      </c>
      <c r="AA619" s="36">
        <f t="shared" si="178"/>
        <v>9.318941515161597E-4</v>
      </c>
      <c r="AB619" s="36">
        <f t="shared" si="178"/>
        <v>1.0688419047059879E-3</v>
      </c>
      <c r="AC619" s="36">
        <f t="shared" si="178"/>
        <v>5.669009636553201E-4</v>
      </c>
      <c r="AD619" s="36">
        <f t="shared" si="178"/>
        <v>3.9803679991808858E-5</v>
      </c>
      <c r="AE619" s="36">
        <f t="shared" si="178"/>
        <v>3.2633338500000007E-5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9">+C554</f>
        <v>0</v>
      </c>
      <c r="D623" s="37">
        <f t="shared" si="179"/>
        <v>0</v>
      </c>
      <c r="E623" s="37">
        <f t="shared" si="179"/>
        <v>0</v>
      </c>
      <c r="F623" s="37">
        <f t="shared" si="179"/>
        <v>0</v>
      </c>
      <c r="G623" s="37">
        <f t="shared" si="179"/>
        <v>0</v>
      </c>
      <c r="H623" s="37">
        <f t="shared" si="179"/>
        <v>0</v>
      </c>
      <c r="I623" s="37">
        <f t="shared" si="179"/>
        <v>0</v>
      </c>
      <c r="J623" s="37">
        <f t="shared" si="179"/>
        <v>0</v>
      </c>
      <c r="K623" s="37">
        <f t="shared" si="179"/>
        <v>0</v>
      </c>
      <c r="L623" s="37">
        <f t="shared" si="179"/>
        <v>0</v>
      </c>
      <c r="M623" s="37">
        <f t="shared" si="179"/>
        <v>0</v>
      </c>
      <c r="N623" s="37">
        <f t="shared" si="179"/>
        <v>0</v>
      </c>
      <c r="O623" s="37">
        <f t="shared" si="179"/>
        <v>0</v>
      </c>
      <c r="P623" s="37">
        <f t="shared" si="179"/>
        <v>0</v>
      </c>
      <c r="Q623" s="37">
        <f t="shared" si="179"/>
        <v>0</v>
      </c>
      <c r="R623" s="37">
        <f t="shared" si="179"/>
        <v>0</v>
      </c>
      <c r="S623" s="37">
        <f t="shared" si="179"/>
        <v>0</v>
      </c>
      <c r="T623" s="37">
        <f t="shared" si="179"/>
        <v>0</v>
      </c>
      <c r="U623" s="37">
        <f t="shared" si="179"/>
        <v>0</v>
      </c>
      <c r="V623" s="37">
        <f t="shared" si="179"/>
        <v>0</v>
      </c>
      <c r="W623" s="37">
        <f t="shared" si="179"/>
        <v>0</v>
      </c>
      <c r="X623" s="37">
        <f t="shared" si="179"/>
        <v>0</v>
      </c>
      <c r="Y623" s="37">
        <f t="shared" si="179"/>
        <v>0</v>
      </c>
      <c r="Z623" s="37">
        <f t="shared" si="179"/>
        <v>0</v>
      </c>
      <c r="AA623" s="37">
        <f t="shared" si="179"/>
        <v>0</v>
      </c>
      <c r="AB623" s="37">
        <f t="shared" si="179"/>
        <v>0</v>
      </c>
      <c r="AC623" s="37">
        <f t="shared" si="179"/>
        <v>0</v>
      </c>
      <c r="AD623" s="37">
        <f t="shared" si="179"/>
        <v>0</v>
      </c>
      <c r="AE623" s="37">
        <f t="shared" si="17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80">+C625+C626+C627+C628+C629+C630+C631+C632</f>
        <v>2.9141603020711379E-2</v>
      </c>
      <c r="D624" s="28">
        <f t="shared" si="180"/>
        <v>5.4111945699273037E-2</v>
      </c>
      <c r="E624" s="28">
        <f t="shared" si="180"/>
        <v>2.4532476145508714E-2</v>
      </c>
      <c r="F624" s="28">
        <f t="shared" si="180"/>
        <v>2.480654663330031E-2</v>
      </c>
      <c r="G624" s="28">
        <f t="shared" si="180"/>
        <v>2.6626788793089017E-2</v>
      </c>
      <c r="H624" s="28">
        <f t="shared" si="180"/>
        <v>1.5617650232235582E-2</v>
      </c>
      <c r="I624" s="28">
        <f t="shared" si="180"/>
        <v>3.7590148466778724E-2</v>
      </c>
      <c r="J624" s="28">
        <f t="shared" si="180"/>
        <v>1.7146616851700745E-2</v>
      </c>
      <c r="K624" s="28">
        <f t="shared" si="180"/>
        <v>3.4934592424464027E-2</v>
      </c>
      <c r="L624" s="28">
        <f t="shared" si="180"/>
        <v>3.1901839296938635E-2</v>
      </c>
      <c r="M624" s="28">
        <f t="shared" si="180"/>
        <v>7.9123034763307117E-3</v>
      </c>
      <c r="N624" s="28">
        <f t="shared" si="180"/>
        <v>2.8466797541071343E-3</v>
      </c>
      <c r="O624" s="28">
        <f t="shared" si="180"/>
        <v>4.3031304582625003E-2</v>
      </c>
      <c r="P624" s="28">
        <f t="shared" si="180"/>
        <v>1.9783840594186203E-3</v>
      </c>
      <c r="Q624" s="28">
        <f t="shared" si="180"/>
        <v>9.1089927845543484E-3</v>
      </c>
      <c r="R624" s="28">
        <f t="shared" si="180"/>
        <v>1.9006317248404863E-3</v>
      </c>
      <c r="S624" s="28">
        <f t="shared" si="180"/>
        <v>1.3628644951028645E-2</v>
      </c>
      <c r="T624" s="28">
        <f t="shared" si="180"/>
        <v>1.2842046688066079E-3</v>
      </c>
      <c r="U624" s="28">
        <f t="shared" si="180"/>
        <v>8.7989432278650481E-3</v>
      </c>
      <c r="V624" s="28">
        <f t="shared" si="180"/>
        <v>1.9105489964669906E-2</v>
      </c>
      <c r="W624" s="28">
        <f t="shared" si="180"/>
        <v>3.6583237555628807E-4</v>
      </c>
      <c r="X624" s="28">
        <f t="shared" si="180"/>
        <v>3.4289391180237128E-4</v>
      </c>
      <c r="Y624" s="28">
        <f t="shared" si="180"/>
        <v>1.5183246420459042E-3</v>
      </c>
      <c r="Z624" s="28">
        <f t="shared" si="180"/>
        <v>9.915746627018236E-4</v>
      </c>
      <c r="AA624" s="28">
        <f t="shared" si="180"/>
        <v>3.153553190469581E-3</v>
      </c>
      <c r="AB624" s="28">
        <f t="shared" si="180"/>
        <v>7.7923546456231734E-3</v>
      </c>
      <c r="AC624" s="28">
        <f t="shared" si="180"/>
        <v>1.0445786711678966E-2</v>
      </c>
      <c r="AD624" s="28">
        <f t="shared" si="180"/>
        <v>1.5139189901419213E-3</v>
      </c>
      <c r="AE624" s="28">
        <f t="shared" si="180"/>
        <v>5.533900124971923E-3</v>
      </c>
    </row>
    <row r="625" spans="1:31" x14ac:dyDescent="0.2">
      <c r="A625" s="9" t="s">
        <v>549</v>
      </c>
      <c r="B625" s="4" t="s">
        <v>550</v>
      </c>
      <c r="C625" s="37">
        <f t="shared" ref="C625:AE625" si="181">+C556</f>
        <v>2.9081567620313584E-2</v>
      </c>
      <c r="D625" s="37">
        <f t="shared" si="181"/>
        <v>5.3799406350219528E-2</v>
      </c>
      <c r="E625" s="37">
        <f t="shared" si="181"/>
        <v>2.4461110218260994E-2</v>
      </c>
      <c r="F625" s="37">
        <f t="shared" si="181"/>
        <v>2.4758325249022529E-2</v>
      </c>
      <c r="G625" s="37">
        <f t="shared" si="181"/>
        <v>2.6466244578507193E-2</v>
      </c>
      <c r="H625" s="37">
        <f t="shared" si="181"/>
        <v>1.5598699684427576E-2</v>
      </c>
      <c r="I625" s="37">
        <f t="shared" si="181"/>
        <v>3.7289247952564414E-2</v>
      </c>
      <c r="J625" s="37">
        <f t="shared" si="181"/>
        <v>1.7126647767202095E-2</v>
      </c>
      <c r="K625" s="37">
        <f t="shared" si="181"/>
        <v>3.4480246504826201E-2</v>
      </c>
      <c r="L625" s="37">
        <f t="shared" si="181"/>
        <v>3.1725295448999526E-2</v>
      </c>
      <c r="M625" s="37">
        <f t="shared" si="181"/>
        <v>7.8991398618172559E-3</v>
      </c>
      <c r="N625" s="37">
        <f t="shared" si="181"/>
        <v>2.8430489567459541E-3</v>
      </c>
      <c r="O625" s="37">
        <f t="shared" si="181"/>
        <v>4.2412831042888718E-2</v>
      </c>
      <c r="P625" s="37">
        <f t="shared" si="181"/>
        <v>1.9380285778186203E-3</v>
      </c>
      <c r="Q625" s="37">
        <f t="shared" si="181"/>
        <v>9.0661017419543487E-3</v>
      </c>
      <c r="R625" s="37">
        <f t="shared" si="181"/>
        <v>1.8537968066404862E-3</v>
      </c>
      <c r="S625" s="37">
        <f t="shared" si="181"/>
        <v>1.3268485282779143E-3</v>
      </c>
      <c r="T625" s="37">
        <f t="shared" si="181"/>
        <v>1.265909506606608E-3</v>
      </c>
      <c r="U625" s="37">
        <f t="shared" si="181"/>
        <v>8.698745029065048E-3</v>
      </c>
      <c r="V625" s="37">
        <f t="shared" si="181"/>
        <v>1.8968862431669908E-2</v>
      </c>
      <c r="W625" s="37">
        <f t="shared" si="181"/>
        <v>3.4900148455628804E-4</v>
      </c>
      <c r="X625" s="37">
        <f t="shared" si="181"/>
        <v>3.2701859220237128E-4</v>
      </c>
      <c r="Y625" s="37">
        <f t="shared" si="181"/>
        <v>1.4489356608459042E-3</v>
      </c>
      <c r="Z625" s="37">
        <f t="shared" si="181"/>
        <v>9.7021863542182357E-4</v>
      </c>
      <c r="AA625" s="37">
        <f t="shared" si="181"/>
        <v>3.0962723430695807E-3</v>
      </c>
      <c r="AB625" s="37">
        <f t="shared" si="181"/>
        <v>7.5728824492951735E-3</v>
      </c>
      <c r="AC625" s="37">
        <f t="shared" si="181"/>
        <v>1.0291445643566965E-2</v>
      </c>
      <c r="AD625" s="37">
        <f t="shared" si="181"/>
        <v>1.4889496344019214E-3</v>
      </c>
      <c r="AE625" s="37">
        <f t="shared" si="181"/>
        <v>5.4972237085519227E-3</v>
      </c>
    </row>
    <row r="626" spans="1:31" x14ac:dyDescent="0.2">
      <c r="A626" s="9" t="s">
        <v>668</v>
      </c>
      <c r="B626" s="4" t="s">
        <v>639</v>
      </c>
      <c r="C626" s="37">
        <f t="shared" ref="C626:AE626" si="182">+C559</f>
        <v>2.0850143797795576E-5</v>
      </c>
      <c r="D626" s="37">
        <f t="shared" si="182"/>
        <v>2.2738502105351026E-4</v>
      </c>
      <c r="E626" s="37">
        <f t="shared" si="182"/>
        <v>5.0498059247722217E-5</v>
      </c>
      <c r="F626" s="37">
        <f t="shared" si="182"/>
        <v>1.7141279277779543E-5</v>
      </c>
      <c r="G626" s="37">
        <f t="shared" si="182"/>
        <v>5.609873218182395E-5</v>
      </c>
      <c r="H626" s="37">
        <f t="shared" si="182"/>
        <v>1.4835458080064146E-6</v>
      </c>
      <c r="I626" s="37">
        <f t="shared" si="182"/>
        <v>3.8416936214305637E-5</v>
      </c>
      <c r="J626" s="37">
        <f t="shared" si="182"/>
        <v>5.0360054986512311E-6</v>
      </c>
      <c r="K626" s="37">
        <f t="shared" si="182"/>
        <v>2.8267872837827648E-5</v>
      </c>
      <c r="L626" s="37">
        <f t="shared" si="182"/>
        <v>1.6152248739108599E-5</v>
      </c>
      <c r="M626" s="37">
        <f t="shared" si="182"/>
        <v>3.9871731134560001E-6</v>
      </c>
      <c r="N626" s="37">
        <f t="shared" si="182"/>
        <v>4.1976296118010953E-7</v>
      </c>
      <c r="O626" s="37">
        <f t="shared" si="182"/>
        <v>1.9708158536283665E-5</v>
      </c>
      <c r="P626" s="37">
        <f t="shared" si="182"/>
        <v>6.1740000000000005E-6</v>
      </c>
      <c r="Q626" s="37">
        <f t="shared" si="182"/>
        <v>1.6713900000000004E-6</v>
      </c>
      <c r="R626" s="37">
        <f t="shared" si="182"/>
        <v>1.2568500000000002E-5</v>
      </c>
      <c r="S626" s="37">
        <f t="shared" si="182"/>
        <v>0</v>
      </c>
      <c r="T626" s="37">
        <f t="shared" si="182"/>
        <v>0</v>
      </c>
      <c r="U626" s="37">
        <f t="shared" si="182"/>
        <v>0</v>
      </c>
      <c r="V626" s="37">
        <f t="shared" si="182"/>
        <v>3.9359250000000004E-5</v>
      </c>
      <c r="W626" s="37">
        <f t="shared" si="182"/>
        <v>9.7020000000000026E-7</v>
      </c>
      <c r="X626" s="37">
        <f t="shared" si="182"/>
        <v>0</v>
      </c>
      <c r="Y626" s="37">
        <f t="shared" si="182"/>
        <v>8.8199999999999998E-7</v>
      </c>
      <c r="Z626" s="37">
        <f t="shared" si="182"/>
        <v>1.3671000000000002E-6</v>
      </c>
      <c r="AA626" s="37">
        <f t="shared" si="182"/>
        <v>1.3450499999999999E-6</v>
      </c>
      <c r="AB626" s="37">
        <f t="shared" si="182"/>
        <v>3.0600990000000007E-5</v>
      </c>
      <c r="AC626" s="37">
        <f t="shared" si="182"/>
        <v>2.2358700000000003E-5</v>
      </c>
      <c r="AD626" s="37">
        <f t="shared" si="182"/>
        <v>5.0715000000000005E-6</v>
      </c>
      <c r="AE626" s="37">
        <f t="shared" si="182"/>
        <v>4.4099999999999999E-7</v>
      </c>
    </row>
    <row r="627" spans="1:31" x14ac:dyDescent="0.2">
      <c r="A627" s="9" t="s">
        <v>678</v>
      </c>
      <c r="B627" s="4" t="s">
        <v>645</v>
      </c>
      <c r="C627" s="37">
        <f t="shared" ref="C627:AE627" si="183">+C562</f>
        <v>3.9185256600000002E-5</v>
      </c>
      <c r="D627" s="37">
        <f t="shared" si="183"/>
        <v>8.5154327999999995E-5</v>
      </c>
      <c r="E627" s="37">
        <f t="shared" si="183"/>
        <v>2.0867867999999996E-5</v>
      </c>
      <c r="F627" s="37">
        <f t="shared" si="183"/>
        <v>3.1080105000000001E-5</v>
      </c>
      <c r="G627" s="37">
        <f t="shared" si="183"/>
        <v>1.044454824E-4</v>
      </c>
      <c r="H627" s="37">
        <f t="shared" si="183"/>
        <v>1.7467001999999999E-5</v>
      </c>
      <c r="I627" s="37">
        <f t="shared" si="183"/>
        <v>2.6248357800000001E-4</v>
      </c>
      <c r="J627" s="37">
        <f t="shared" si="183"/>
        <v>1.4933079000000002E-5</v>
      </c>
      <c r="K627" s="37">
        <f t="shared" si="183"/>
        <v>4.260780468E-4</v>
      </c>
      <c r="L627" s="37">
        <f t="shared" si="183"/>
        <v>1.6039159920000002E-4</v>
      </c>
      <c r="M627" s="37">
        <f t="shared" si="183"/>
        <v>9.176441400000001E-6</v>
      </c>
      <c r="N627" s="37">
        <f t="shared" si="183"/>
        <v>3.2110343999999993E-6</v>
      </c>
      <c r="O627" s="37">
        <f t="shared" si="183"/>
        <v>5.9876538119999997E-4</v>
      </c>
      <c r="P627" s="37">
        <f t="shared" si="183"/>
        <v>3.4181481599999996E-5</v>
      </c>
      <c r="Q627" s="37">
        <f t="shared" si="183"/>
        <v>4.1219652600000006E-5</v>
      </c>
      <c r="R627" s="37">
        <f t="shared" si="183"/>
        <v>3.42664182E-5</v>
      </c>
      <c r="S627" s="37">
        <f t="shared" si="183"/>
        <v>1.2301796422750731E-2</v>
      </c>
      <c r="T627" s="37">
        <f t="shared" si="183"/>
        <v>1.8295162199999996E-5</v>
      </c>
      <c r="U627" s="37">
        <f t="shared" si="183"/>
        <v>1.001981988E-4</v>
      </c>
      <c r="V627" s="37">
        <f t="shared" si="183"/>
        <v>9.7268282999999985E-5</v>
      </c>
      <c r="W627" s="37">
        <f t="shared" si="183"/>
        <v>1.5860691000000004E-5</v>
      </c>
      <c r="X627" s="37">
        <f t="shared" si="183"/>
        <v>1.5875319599999999E-5</v>
      </c>
      <c r="Y627" s="37">
        <f t="shared" si="183"/>
        <v>6.8506981200000005E-5</v>
      </c>
      <c r="Z627" s="37">
        <f t="shared" si="183"/>
        <v>1.9988927280000003E-5</v>
      </c>
      <c r="AA627" s="37">
        <f t="shared" si="183"/>
        <v>5.5935797399999999E-5</v>
      </c>
      <c r="AB627" s="37">
        <f t="shared" si="183"/>
        <v>1.8887120632800003E-4</v>
      </c>
      <c r="AC627" s="37">
        <f t="shared" si="183"/>
        <v>1.3198236811200003E-4</v>
      </c>
      <c r="AD627" s="37">
        <f t="shared" si="183"/>
        <v>1.9897855740000002E-5</v>
      </c>
      <c r="AE627" s="37">
        <f t="shared" si="183"/>
        <v>3.6235416420000005E-5</v>
      </c>
    </row>
    <row r="628" spans="1:31" x14ac:dyDescent="0.2">
      <c r="A628" s="9" t="s">
        <v>688</v>
      </c>
      <c r="B628" s="4" t="s">
        <v>651</v>
      </c>
      <c r="C628" s="37">
        <f t="shared" ref="C628:AE628" si="184">+C565</f>
        <v>0</v>
      </c>
      <c r="D628" s="37">
        <f t="shared" si="184"/>
        <v>0</v>
      </c>
      <c r="E628" s="37">
        <f t="shared" si="184"/>
        <v>0</v>
      </c>
      <c r="F628" s="37">
        <f t="shared" si="184"/>
        <v>0</v>
      </c>
      <c r="G628" s="37">
        <f t="shared" si="184"/>
        <v>0</v>
      </c>
      <c r="H628" s="37">
        <f t="shared" si="184"/>
        <v>0</v>
      </c>
      <c r="I628" s="37">
        <f t="shared" si="184"/>
        <v>0</v>
      </c>
      <c r="J628" s="37">
        <f t="shared" si="184"/>
        <v>0</v>
      </c>
      <c r="K628" s="37">
        <f t="shared" si="184"/>
        <v>0</v>
      </c>
      <c r="L628" s="37">
        <f t="shared" si="184"/>
        <v>0</v>
      </c>
      <c r="M628" s="37">
        <f t="shared" si="184"/>
        <v>0</v>
      </c>
      <c r="N628" s="37">
        <f t="shared" si="184"/>
        <v>0</v>
      </c>
      <c r="O628" s="37">
        <f t="shared" si="184"/>
        <v>0</v>
      </c>
      <c r="P628" s="37">
        <f t="shared" si="184"/>
        <v>0</v>
      </c>
      <c r="Q628" s="37">
        <f t="shared" si="184"/>
        <v>0</v>
      </c>
      <c r="R628" s="37">
        <f t="shared" si="184"/>
        <v>0</v>
      </c>
      <c r="S628" s="37">
        <f t="shared" si="184"/>
        <v>0</v>
      </c>
      <c r="T628" s="37">
        <f t="shared" si="184"/>
        <v>0</v>
      </c>
      <c r="U628" s="37">
        <f t="shared" si="184"/>
        <v>0</v>
      </c>
      <c r="V628" s="37">
        <f t="shared" si="184"/>
        <v>0</v>
      </c>
      <c r="W628" s="37">
        <f t="shared" si="184"/>
        <v>0</v>
      </c>
      <c r="X628" s="37">
        <f t="shared" si="184"/>
        <v>0</v>
      </c>
      <c r="Y628" s="37">
        <f t="shared" si="184"/>
        <v>0</v>
      </c>
      <c r="Z628" s="37">
        <f t="shared" si="184"/>
        <v>0</v>
      </c>
      <c r="AA628" s="37">
        <f t="shared" si="184"/>
        <v>0</v>
      </c>
      <c r="AB628" s="37">
        <f t="shared" si="184"/>
        <v>0</v>
      </c>
      <c r="AC628" s="37">
        <f t="shared" si="184"/>
        <v>0</v>
      </c>
      <c r="AD628" s="37">
        <f t="shared" si="184"/>
        <v>0</v>
      </c>
      <c r="AE628" s="37">
        <f t="shared" si="18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5">+C568</f>
        <v>0</v>
      </c>
      <c r="D629" s="37">
        <f t="shared" si="185"/>
        <v>0</v>
      </c>
      <c r="E629" s="37">
        <f t="shared" si="185"/>
        <v>0</v>
      </c>
      <c r="F629" s="37">
        <f t="shared" si="185"/>
        <v>0</v>
      </c>
      <c r="G629" s="37">
        <f t="shared" si="185"/>
        <v>0</v>
      </c>
      <c r="H629" s="37">
        <f t="shared" si="185"/>
        <v>0</v>
      </c>
      <c r="I629" s="37">
        <f t="shared" si="185"/>
        <v>0</v>
      </c>
      <c r="J629" s="37">
        <f t="shared" si="185"/>
        <v>0</v>
      </c>
      <c r="K629" s="37">
        <f t="shared" si="185"/>
        <v>0</v>
      </c>
      <c r="L629" s="37">
        <f t="shared" si="185"/>
        <v>0</v>
      </c>
      <c r="M629" s="37">
        <f t="shared" si="185"/>
        <v>0</v>
      </c>
      <c r="N629" s="37">
        <f t="shared" si="185"/>
        <v>0</v>
      </c>
      <c r="O629" s="37">
        <f t="shared" si="185"/>
        <v>0</v>
      </c>
      <c r="P629" s="37">
        <f t="shared" si="185"/>
        <v>0</v>
      </c>
      <c r="Q629" s="37">
        <f t="shared" si="185"/>
        <v>0</v>
      </c>
      <c r="R629" s="37">
        <f t="shared" si="185"/>
        <v>0</v>
      </c>
      <c r="S629" s="37">
        <f t="shared" si="185"/>
        <v>0</v>
      </c>
      <c r="T629" s="37">
        <f t="shared" si="185"/>
        <v>0</v>
      </c>
      <c r="U629" s="37">
        <f t="shared" si="185"/>
        <v>0</v>
      </c>
      <c r="V629" s="37">
        <f t="shared" si="185"/>
        <v>0</v>
      </c>
      <c r="W629" s="37">
        <f t="shared" si="185"/>
        <v>0</v>
      </c>
      <c r="X629" s="37">
        <f t="shared" si="185"/>
        <v>0</v>
      </c>
      <c r="Y629" s="37">
        <f t="shared" si="185"/>
        <v>0</v>
      </c>
      <c r="Z629" s="37">
        <f t="shared" si="185"/>
        <v>0</v>
      </c>
      <c r="AA629" s="37">
        <f t="shared" si="185"/>
        <v>0</v>
      </c>
      <c r="AB629" s="37">
        <f t="shared" si="185"/>
        <v>0</v>
      </c>
      <c r="AC629" s="37">
        <f t="shared" si="185"/>
        <v>0</v>
      </c>
      <c r="AD629" s="37">
        <f t="shared" si="185"/>
        <v>0</v>
      </c>
      <c r="AE629" s="37">
        <f t="shared" si="18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6">+C571</f>
        <v>0</v>
      </c>
      <c r="D630" s="37">
        <f t="shared" si="186"/>
        <v>0</v>
      </c>
      <c r="E630" s="37">
        <f t="shared" si="186"/>
        <v>0</v>
      </c>
      <c r="F630" s="37">
        <f t="shared" si="186"/>
        <v>0</v>
      </c>
      <c r="G630" s="37">
        <f t="shared" si="186"/>
        <v>0</v>
      </c>
      <c r="H630" s="37">
        <f t="shared" si="186"/>
        <v>0</v>
      </c>
      <c r="I630" s="37">
        <f t="shared" si="186"/>
        <v>0</v>
      </c>
      <c r="J630" s="37">
        <f t="shared" si="186"/>
        <v>0</v>
      </c>
      <c r="K630" s="37">
        <f t="shared" si="186"/>
        <v>0</v>
      </c>
      <c r="L630" s="37">
        <f t="shared" si="186"/>
        <v>0</v>
      </c>
      <c r="M630" s="37">
        <f t="shared" si="186"/>
        <v>0</v>
      </c>
      <c r="N630" s="37">
        <f t="shared" si="186"/>
        <v>0</v>
      </c>
      <c r="O630" s="37">
        <f t="shared" si="186"/>
        <v>0</v>
      </c>
      <c r="P630" s="37">
        <f t="shared" si="186"/>
        <v>0</v>
      </c>
      <c r="Q630" s="37">
        <f t="shared" si="186"/>
        <v>0</v>
      </c>
      <c r="R630" s="37">
        <f t="shared" si="186"/>
        <v>0</v>
      </c>
      <c r="S630" s="37">
        <f t="shared" si="186"/>
        <v>0</v>
      </c>
      <c r="T630" s="37">
        <f t="shared" si="186"/>
        <v>0</v>
      </c>
      <c r="U630" s="37">
        <f t="shared" si="186"/>
        <v>0</v>
      </c>
      <c r="V630" s="37">
        <f t="shared" si="186"/>
        <v>0</v>
      </c>
      <c r="W630" s="37">
        <f t="shared" si="186"/>
        <v>0</v>
      </c>
      <c r="X630" s="37">
        <f t="shared" si="186"/>
        <v>0</v>
      </c>
      <c r="Y630" s="37">
        <f t="shared" si="186"/>
        <v>0</v>
      </c>
      <c r="Z630" s="37">
        <f t="shared" si="186"/>
        <v>0</v>
      </c>
      <c r="AA630" s="37">
        <f t="shared" si="186"/>
        <v>0</v>
      </c>
      <c r="AB630" s="37">
        <f t="shared" si="186"/>
        <v>0</v>
      </c>
      <c r="AC630" s="37">
        <f t="shared" si="186"/>
        <v>0</v>
      </c>
      <c r="AD630" s="37">
        <f t="shared" si="186"/>
        <v>0</v>
      </c>
      <c r="AE630" s="37">
        <f t="shared" si="18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7">+C634+C635+C636+C637+C638</f>
        <v>5.6051594688150574E-2</v>
      </c>
      <c r="D633" s="28">
        <f t="shared" si="187"/>
        <v>5.008170183624245E-2</v>
      </c>
      <c r="E633" s="28">
        <f t="shared" si="187"/>
        <v>4.6645748944019072E-2</v>
      </c>
      <c r="F633" s="28">
        <f t="shared" si="187"/>
        <v>4.9817669051361924E-2</v>
      </c>
      <c r="G633" s="28">
        <f t="shared" si="187"/>
        <v>5.2417755366990455E-2</v>
      </c>
      <c r="H633" s="28">
        <f t="shared" si="187"/>
        <v>5.8008925500239436E-2</v>
      </c>
      <c r="I633" s="28">
        <f t="shared" si="187"/>
        <v>6.2358319630795966E-2</v>
      </c>
      <c r="J633" s="28">
        <f t="shared" si="187"/>
        <v>6.0107097570427891E-2</v>
      </c>
      <c r="K633" s="28">
        <f t="shared" si="187"/>
        <v>5.8307291891484841E-2</v>
      </c>
      <c r="L633" s="28">
        <f t="shared" si="187"/>
        <v>5.7933261877434326E-2</v>
      </c>
      <c r="M633" s="28">
        <f t="shared" si="187"/>
        <v>5.8122944280150135E-2</v>
      </c>
      <c r="N633" s="28">
        <f t="shared" si="187"/>
        <v>4.236369547775673E-2</v>
      </c>
      <c r="O633" s="28">
        <f t="shared" si="187"/>
        <v>3.4409739641382116E-2</v>
      </c>
      <c r="P633" s="28">
        <f t="shared" si="187"/>
        <v>3.4602786183940103E-2</v>
      </c>
      <c r="Q633" s="28">
        <f t="shared" si="187"/>
        <v>3.672672108766456E-2</v>
      </c>
      <c r="R633" s="28">
        <f t="shared" si="187"/>
        <v>3.6726766123534316E-2</v>
      </c>
      <c r="S633" s="28">
        <f t="shared" si="187"/>
        <v>3.7035933612932795E-2</v>
      </c>
      <c r="T633" s="28">
        <f t="shared" si="187"/>
        <v>3.451631244754829E-2</v>
      </c>
      <c r="U633" s="28">
        <f t="shared" si="187"/>
        <v>3.3746857042167483E-2</v>
      </c>
      <c r="V633" s="28">
        <f t="shared" si="187"/>
        <v>5.0002803400689882E-2</v>
      </c>
      <c r="W633" s="28">
        <f t="shared" si="187"/>
        <v>4.6749702286149442E-2</v>
      </c>
      <c r="X633" s="28">
        <f t="shared" si="187"/>
        <v>4.5466740474463814E-2</v>
      </c>
      <c r="Y633" s="28">
        <f t="shared" si="187"/>
        <v>4.4500663098945736E-2</v>
      </c>
      <c r="Z633" s="28">
        <f t="shared" si="187"/>
        <v>4.4870567968737507E-2</v>
      </c>
      <c r="AA633" s="28">
        <f t="shared" si="187"/>
        <v>4.3767431954609588E-2</v>
      </c>
      <c r="AB633" s="28">
        <f t="shared" si="187"/>
        <v>5.2621840580844972E-2</v>
      </c>
      <c r="AC633" s="28">
        <f t="shared" si="187"/>
        <v>4.846088291612205E-2</v>
      </c>
      <c r="AD633" s="28">
        <f t="shared" si="187"/>
        <v>5.4112581303707982E-2</v>
      </c>
      <c r="AE633" s="28">
        <f t="shared" si="187"/>
        <v>4.9480826759457509E-2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8">+C578</f>
        <v>0</v>
      </c>
      <c r="D635" s="37">
        <f t="shared" si="188"/>
        <v>0</v>
      </c>
      <c r="E635" s="37">
        <f t="shared" si="188"/>
        <v>0</v>
      </c>
      <c r="F635" s="37">
        <f t="shared" si="188"/>
        <v>0</v>
      </c>
      <c r="G635" s="37">
        <f t="shared" si="188"/>
        <v>0</v>
      </c>
      <c r="H635" s="37">
        <f t="shared" si="188"/>
        <v>0</v>
      </c>
      <c r="I635" s="37">
        <f t="shared" si="188"/>
        <v>0</v>
      </c>
      <c r="J635" s="37">
        <f t="shared" si="188"/>
        <v>0</v>
      </c>
      <c r="K635" s="37">
        <f t="shared" si="188"/>
        <v>0</v>
      </c>
      <c r="L635" s="37">
        <f t="shared" si="188"/>
        <v>0</v>
      </c>
      <c r="M635" s="37">
        <f t="shared" si="188"/>
        <v>0</v>
      </c>
      <c r="N635" s="37">
        <f t="shared" si="188"/>
        <v>0</v>
      </c>
      <c r="O635" s="37">
        <f t="shared" si="188"/>
        <v>0</v>
      </c>
      <c r="P635" s="37">
        <f t="shared" si="188"/>
        <v>0</v>
      </c>
      <c r="Q635" s="37">
        <f t="shared" si="188"/>
        <v>0</v>
      </c>
      <c r="R635" s="37">
        <f t="shared" si="188"/>
        <v>0</v>
      </c>
      <c r="S635" s="37">
        <f t="shared" ref="D635:AE636" si="189">+S578</f>
        <v>0</v>
      </c>
      <c r="T635" s="37">
        <f t="shared" si="189"/>
        <v>0</v>
      </c>
      <c r="U635" s="37">
        <f t="shared" si="189"/>
        <v>0</v>
      </c>
      <c r="V635" s="37">
        <f t="shared" si="189"/>
        <v>1.6067516999999996E-2</v>
      </c>
      <c r="W635" s="37">
        <f t="shared" si="189"/>
        <v>1.6067517E-2</v>
      </c>
      <c r="X635" s="37">
        <f t="shared" si="189"/>
        <v>1.6067517000000003E-2</v>
      </c>
      <c r="Y635" s="37">
        <f t="shared" si="189"/>
        <v>1.6067517E-2</v>
      </c>
      <c r="Z635" s="37">
        <f t="shared" si="189"/>
        <v>1.6067517E-2</v>
      </c>
      <c r="AA635" s="37">
        <f t="shared" si="189"/>
        <v>1.6067517E-2</v>
      </c>
      <c r="AB635" s="37">
        <f t="shared" si="189"/>
        <v>2.5869132599999997E-2</v>
      </c>
      <c r="AC635" s="37">
        <f t="shared" si="189"/>
        <v>2.2356321300000009E-2</v>
      </c>
      <c r="AD635" s="37">
        <f t="shared" si="189"/>
        <v>2.7256049999999969E-2</v>
      </c>
      <c r="AE635" s="37">
        <f t="shared" si="189"/>
        <v>2.2684056000000001E-2</v>
      </c>
    </row>
    <row r="636" spans="1:31" x14ac:dyDescent="0.2">
      <c r="A636" s="9" t="s">
        <v>730</v>
      </c>
      <c r="B636" s="4" t="s">
        <v>731</v>
      </c>
      <c r="C636" s="37">
        <f t="shared" si="188"/>
        <v>6.7016343758992305E-4</v>
      </c>
      <c r="D636" s="37">
        <f t="shared" si="189"/>
        <v>6.8245399824096902E-4</v>
      </c>
      <c r="E636" s="37">
        <f t="shared" si="189"/>
        <v>6.6486739624845904E-4</v>
      </c>
      <c r="F636" s="37">
        <f t="shared" si="189"/>
        <v>6.747971471947156E-4</v>
      </c>
      <c r="G636" s="37">
        <f t="shared" si="189"/>
        <v>6.8052550068200992E-4</v>
      </c>
      <c r="H636" s="37">
        <f t="shared" si="189"/>
        <v>6.9696736307504469E-4</v>
      </c>
      <c r="I636" s="37">
        <f t="shared" si="189"/>
        <v>7.138432930594539E-4</v>
      </c>
      <c r="J636" s="37">
        <f t="shared" si="189"/>
        <v>7.3267348366888802E-4</v>
      </c>
      <c r="K636" s="37">
        <f t="shared" si="189"/>
        <v>7.4224177580795253E-4</v>
      </c>
      <c r="L636" s="37">
        <f t="shared" si="189"/>
        <v>7.3656909438984106E-4</v>
      </c>
      <c r="M636" s="37">
        <f t="shared" si="189"/>
        <v>7.4879327848740098E-4</v>
      </c>
      <c r="N636" s="37">
        <f t="shared" si="189"/>
        <v>7.5596242922202413E-4</v>
      </c>
      <c r="O636" s="37">
        <f t="shared" si="189"/>
        <v>9.2160220961217309E-4</v>
      </c>
      <c r="P636" s="37">
        <f t="shared" si="189"/>
        <v>1.0342697281240294E-3</v>
      </c>
      <c r="Q636" s="37">
        <f t="shared" si="189"/>
        <v>1.0561886907063266E-3</v>
      </c>
      <c r="R636" s="37">
        <f t="shared" si="189"/>
        <v>1.0021647428480685E-3</v>
      </c>
      <c r="S636" s="37">
        <f t="shared" si="189"/>
        <v>1.0388885740880564E-3</v>
      </c>
      <c r="T636" s="37">
        <f t="shared" si="189"/>
        <v>1.056080488959522E-3</v>
      </c>
      <c r="U636" s="37">
        <f t="shared" si="189"/>
        <v>1.1100214999423623E-3</v>
      </c>
      <c r="V636" s="37">
        <f t="shared" si="189"/>
        <v>1.1193843754632906E-3</v>
      </c>
      <c r="W636" s="37">
        <f t="shared" si="189"/>
        <v>1.1760312583469588E-3</v>
      </c>
      <c r="X636" s="37">
        <f t="shared" si="189"/>
        <v>1.1525372195039156E-3</v>
      </c>
      <c r="Y636" s="37">
        <f t="shared" si="189"/>
        <v>1.1969050035715617E-3</v>
      </c>
      <c r="Z636" s="37">
        <f t="shared" si="189"/>
        <v>1.2561201646037082E-3</v>
      </c>
      <c r="AA636" s="37">
        <f t="shared" si="189"/>
        <v>1.483666600059096E-3</v>
      </c>
      <c r="AB636" s="37">
        <f t="shared" si="189"/>
        <v>1.4140327492966258E-3</v>
      </c>
      <c r="AC636" s="37">
        <f t="shared" si="189"/>
        <v>1.4273578433261979E-3</v>
      </c>
      <c r="AD636" s="37">
        <f t="shared" si="189"/>
        <v>1.5016127958628494E-3</v>
      </c>
      <c r="AE636" s="37">
        <f t="shared" si="189"/>
        <v>1.4948091224907529E-3</v>
      </c>
    </row>
    <row r="637" spans="1:31" x14ac:dyDescent="0.2">
      <c r="A637" s="9" t="s">
        <v>736</v>
      </c>
      <c r="B637" s="4" t="s">
        <v>737</v>
      </c>
      <c r="C637" s="37">
        <f>+C580</f>
        <v>5.538143125056065E-2</v>
      </c>
      <c r="D637" s="37">
        <f t="shared" ref="D637:AE637" si="190">+D580</f>
        <v>4.9399247838001481E-2</v>
      </c>
      <c r="E637" s="37">
        <f t="shared" si="190"/>
        <v>4.5980881547770615E-2</v>
      </c>
      <c r="F637" s="37">
        <f t="shared" si="190"/>
        <v>4.9142871904167211E-2</v>
      </c>
      <c r="G637" s="37">
        <f t="shared" si="190"/>
        <v>5.1737229866308444E-2</v>
      </c>
      <c r="H637" s="37">
        <f t="shared" si="190"/>
        <v>5.7311958137164394E-2</v>
      </c>
      <c r="I637" s="37">
        <f t="shared" si="190"/>
        <v>6.1644476337736516E-2</v>
      </c>
      <c r="J637" s="37">
        <f t="shared" si="190"/>
        <v>5.9374424086759005E-2</v>
      </c>
      <c r="K637" s="37">
        <f t="shared" si="190"/>
        <v>5.7565050115676891E-2</v>
      </c>
      <c r="L637" s="37">
        <f t="shared" si="190"/>
        <v>5.7196692783044484E-2</v>
      </c>
      <c r="M637" s="37">
        <f t="shared" si="190"/>
        <v>5.7374151001662731E-2</v>
      </c>
      <c r="N637" s="37">
        <f t="shared" si="190"/>
        <v>4.1607733048534705E-2</v>
      </c>
      <c r="O637" s="37">
        <f t="shared" si="190"/>
        <v>3.348813743176994E-2</v>
      </c>
      <c r="P637" s="37">
        <f t="shared" si="190"/>
        <v>3.3568516455816072E-2</v>
      </c>
      <c r="Q637" s="37">
        <f t="shared" si="190"/>
        <v>3.5670532396958235E-2</v>
      </c>
      <c r="R637" s="37">
        <f t="shared" si="190"/>
        <v>3.5724601380686248E-2</v>
      </c>
      <c r="S637" s="37">
        <f t="shared" si="190"/>
        <v>3.5997045038844738E-2</v>
      </c>
      <c r="T637" s="37">
        <f t="shared" si="190"/>
        <v>3.3460231958588771E-2</v>
      </c>
      <c r="U637" s="37">
        <f t="shared" si="190"/>
        <v>3.2636835542225122E-2</v>
      </c>
      <c r="V637" s="37">
        <f t="shared" si="190"/>
        <v>3.2815902025226593E-2</v>
      </c>
      <c r="W637" s="37">
        <f t="shared" si="190"/>
        <v>2.9506154027802482E-2</v>
      </c>
      <c r="X637" s="37">
        <f t="shared" si="190"/>
        <v>2.8246686254959893E-2</v>
      </c>
      <c r="Y637" s="37">
        <f t="shared" si="190"/>
        <v>2.7236241095374179E-2</v>
      </c>
      <c r="Z637" s="37">
        <f t="shared" si="190"/>
        <v>2.7546930804133795E-2</v>
      </c>
      <c r="AA637" s="37">
        <f t="shared" si="190"/>
        <v>2.6216248354550491E-2</v>
      </c>
      <c r="AB637" s="37">
        <f t="shared" si="190"/>
        <v>2.5338675231548348E-2</v>
      </c>
      <c r="AC637" s="37">
        <f t="shared" si="190"/>
        <v>2.4677203772795839E-2</v>
      </c>
      <c r="AD637" s="37">
        <f t="shared" si="190"/>
        <v>2.5354918507845162E-2</v>
      </c>
      <c r="AE637" s="37">
        <f t="shared" si="190"/>
        <v>2.5301961636966755E-2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91">+C642+C643</f>
        <v>0</v>
      </c>
      <c r="D641" s="21">
        <f t="shared" si="191"/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2">+C585</f>
        <v>0</v>
      </c>
      <c r="D642" s="37">
        <f t="shared" si="192"/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ref="D642:AE644" si="193">+S585</f>
        <v>0</v>
      </c>
      <c r="T642" s="37">
        <f t="shared" si="193"/>
        <v>0</v>
      </c>
      <c r="U642" s="37">
        <f t="shared" si="193"/>
        <v>0</v>
      </c>
      <c r="V642" s="37">
        <f t="shared" si="193"/>
        <v>0</v>
      </c>
      <c r="W642" s="37">
        <f t="shared" si="193"/>
        <v>0</v>
      </c>
      <c r="X642" s="37">
        <f t="shared" si="193"/>
        <v>0</v>
      </c>
      <c r="Y642" s="37">
        <f t="shared" si="193"/>
        <v>0</v>
      </c>
      <c r="Z642" s="37">
        <f t="shared" si="193"/>
        <v>0</v>
      </c>
      <c r="AA642" s="37">
        <f t="shared" si="193"/>
        <v>0</v>
      </c>
      <c r="AB642" s="37">
        <f t="shared" si="193"/>
        <v>0</v>
      </c>
      <c r="AC642" s="37">
        <f t="shared" si="193"/>
        <v>0</v>
      </c>
      <c r="AD642" s="37">
        <f t="shared" si="193"/>
        <v>0</v>
      </c>
      <c r="AE642" s="37">
        <f t="shared" si="193"/>
        <v>0</v>
      </c>
    </row>
    <row r="643" spans="1:31" x14ac:dyDescent="0.2">
      <c r="A643" s="9" t="s">
        <v>224</v>
      </c>
      <c r="B643" s="4" t="s">
        <v>225</v>
      </c>
      <c r="C643" s="37">
        <f t="shared" si="192"/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3"/>
        <v>0</v>
      </c>
      <c r="T643" s="37">
        <f t="shared" si="193"/>
        <v>0</v>
      </c>
      <c r="U643" s="37">
        <f t="shared" si="193"/>
        <v>0</v>
      </c>
      <c r="V643" s="37">
        <f t="shared" si="193"/>
        <v>0</v>
      </c>
      <c r="W643" s="37">
        <f t="shared" si="193"/>
        <v>0</v>
      </c>
      <c r="X643" s="37">
        <f t="shared" si="193"/>
        <v>0</v>
      </c>
      <c r="Y643" s="37">
        <f t="shared" si="193"/>
        <v>0</v>
      </c>
      <c r="Z643" s="37">
        <f t="shared" si="193"/>
        <v>0</v>
      </c>
      <c r="AA643" s="37">
        <f t="shared" si="193"/>
        <v>0</v>
      </c>
      <c r="AB643" s="37">
        <f t="shared" si="193"/>
        <v>0</v>
      </c>
      <c r="AC643" s="37">
        <f t="shared" si="193"/>
        <v>0</v>
      </c>
      <c r="AD643" s="37">
        <f t="shared" si="193"/>
        <v>0</v>
      </c>
      <c r="AE643" s="37">
        <f t="shared" si="193"/>
        <v>0</v>
      </c>
    </row>
    <row r="644" spans="1:31" x14ac:dyDescent="0.2">
      <c r="A644" s="9" t="s">
        <v>226</v>
      </c>
      <c r="B644" s="4" t="s">
        <v>141</v>
      </c>
      <c r="C644" s="37">
        <f t="shared" si="192"/>
        <v>0</v>
      </c>
      <c r="D644" s="37">
        <f t="shared" si="193"/>
        <v>0</v>
      </c>
      <c r="E644" s="37">
        <f t="shared" si="193"/>
        <v>0</v>
      </c>
      <c r="F644" s="37">
        <f t="shared" si="193"/>
        <v>0</v>
      </c>
      <c r="G644" s="37">
        <f t="shared" si="193"/>
        <v>0</v>
      </c>
      <c r="H644" s="37">
        <f t="shared" si="193"/>
        <v>0</v>
      </c>
      <c r="I644" s="37">
        <f t="shared" si="193"/>
        <v>0</v>
      </c>
      <c r="J644" s="37">
        <f t="shared" si="193"/>
        <v>0</v>
      </c>
      <c r="K644" s="37">
        <f t="shared" si="193"/>
        <v>0</v>
      </c>
      <c r="L644" s="37">
        <f t="shared" si="193"/>
        <v>0</v>
      </c>
      <c r="M644" s="37">
        <f t="shared" si="193"/>
        <v>0</v>
      </c>
      <c r="N644" s="37">
        <f t="shared" si="193"/>
        <v>0</v>
      </c>
      <c r="O644" s="37">
        <f t="shared" si="193"/>
        <v>0</v>
      </c>
      <c r="P644" s="37">
        <f t="shared" si="193"/>
        <v>0</v>
      </c>
      <c r="Q644" s="37">
        <f t="shared" si="193"/>
        <v>0</v>
      </c>
      <c r="R644" s="37">
        <f t="shared" si="193"/>
        <v>0</v>
      </c>
      <c r="S644" s="37">
        <f t="shared" si="193"/>
        <v>0</v>
      </c>
      <c r="T644" s="37">
        <f t="shared" si="193"/>
        <v>0</v>
      </c>
      <c r="U644" s="37">
        <f t="shared" si="193"/>
        <v>0</v>
      </c>
      <c r="V644" s="37">
        <f t="shared" si="193"/>
        <v>0</v>
      </c>
      <c r="W644" s="37">
        <f t="shared" si="193"/>
        <v>0</v>
      </c>
      <c r="X644" s="37">
        <f t="shared" si="193"/>
        <v>0</v>
      </c>
      <c r="Y644" s="37">
        <f t="shared" si="193"/>
        <v>0</v>
      </c>
      <c r="Z644" s="37">
        <f t="shared" si="193"/>
        <v>0</v>
      </c>
      <c r="AA644" s="37">
        <f t="shared" si="193"/>
        <v>0</v>
      </c>
      <c r="AB644" s="37">
        <f t="shared" si="193"/>
        <v>0</v>
      </c>
      <c r="AC644" s="37">
        <f t="shared" si="193"/>
        <v>0</v>
      </c>
      <c r="AD644" s="37">
        <f t="shared" si="193"/>
        <v>0</v>
      </c>
      <c r="AE644" s="37">
        <f t="shared" si="193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4">+C656-C4</f>
        <v>0</v>
      </c>
      <c r="D654" s="70">
        <f t="shared" si="194"/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5">+C657+C658+C659+C660+C661</f>
        <v>2.1333459861490001</v>
      </c>
      <c r="D656" s="28">
        <f t="shared" si="195"/>
        <v>2.1554694099608964</v>
      </c>
      <c r="E656" s="28">
        <f t="shared" si="195"/>
        <v>2.1856390004096116</v>
      </c>
      <c r="F656" s="28">
        <f t="shared" si="195"/>
        <v>2.2492264031571447</v>
      </c>
      <c r="G656" s="28">
        <f t="shared" si="195"/>
        <v>2.3125752037035392</v>
      </c>
      <c r="H656" s="28">
        <f t="shared" si="195"/>
        <v>2.3323382291111994</v>
      </c>
      <c r="I656" s="28">
        <f t="shared" si="195"/>
        <v>2.3892433099900563</v>
      </c>
      <c r="J656" s="28">
        <f t="shared" si="195"/>
        <v>2.5068510199812954</v>
      </c>
      <c r="K656" s="28">
        <f t="shared" si="195"/>
        <v>2.5034889728535763</v>
      </c>
      <c r="L656" s="28">
        <f t="shared" si="195"/>
        <v>2.4861927590119755</v>
      </c>
      <c r="M656" s="28">
        <f t="shared" si="195"/>
        <v>2.3943407527220528</v>
      </c>
      <c r="N656" s="28">
        <f t="shared" si="195"/>
        <v>2.3762834909430981</v>
      </c>
      <c r="O656" s="28">
        <f t="shared" si="195"/>
        <v>2.394570793889689</v>
      </c>
      <c r="P656" s="28">
        <f t="shared" si="195"/>
        <v>2.2588723718970698</v>
      </c>
      <c r="Q656" s="28">
        <f t="shared" si="195"/>
        <v>2.3168423434824681</v>
      </c>
      <c r="R656" s="28">
        <f t="shared" si="195"/>
        <v>2.2491865818625945</v>
      </c>
      <c r="S656" s="28">
        <f t="shared" si="195"/>
        <v>2.2445211656348416</v>
      </c>
      <c r="T656" s="28">
        <f t="shared" si="195"/>
        <v>2.2353681578524376</v>
      </c>
      <c r="U656" s="28">
        <f t="shared" si="195"/>
        <v>2.2085616613699477</v>
      </c>
      <c r="V656" s="28">
        <f t="shared" si="195"/>
        <v>2.1880450641830871</v>
      </c>
      <c r="W656" s="28">
        <f t="shared" si="195"/>
        <v>2.0963486113777345</v>
      </c>
      <c r="X656" s="28">
        <f t="shared" si="195"/>
        <v>1.9926091548806908</v>
      </c>
      <c r="Y656" s="28">
        <f t="shared" si="195"/>
        <v>2.0176004603113236</v>
      </c>
      <c r="Z656" s="28">
        <f t="shared" si="195"/>
        <v>2.112519178267001</v>
      </c>
      <c r="AA656" s="28">
        <f t="shared" si="195"/>
        <v>1.9564245984432216</v>
      </c>
      <c r="AB656" s="28">
        <f t="shared" si="195"/>
        <v>1.8365429817042527</v>
      </c>
      <c r="AC656" s="28">
        <f t="shared" si="195"/>
        <v>1.740614632862338</v>
      </c>
      <c r="AD656" s="28">
        <f t="shared" si="195"/>
        <v>1.6426077308723779</v>
      </c>
      <c r="AE656" s="28">
        <f t="shared" si="195"/>
        <v>1.531889292306136</v>
      </c>
    </row>
    <row r="657" spans="1:31" x14ac:dyDescent="0.2">
      <c r="A657" s="6" t="s">
        <v>19</v>
      </c>
      <c r="B657" s="7" t="s">
        <v>20</v>
      </c>
      <c r="C657" s="28">
        <f t="shared" ref="C657:AE657" si="196">+C600</f>
        <v>2.3978988969194544E-2</v>
      </c>
      <c r="D657" s="28">
        <f t="shared" si="196"/>
        <v>2.4403963591274395E-2</v>
      </c>
      <c r="E657" s="28">
        <f t="shared" si="196"/>
        <v>2.5821641924157576E-2</v>
      </c>
      <c r="F657" s="28">
        <f t="shared" si="196"/>
        <v>2.7058630149533115E-2</v>
      </c>
      <c r="G657" s="28">
        <f t="shared" si="196"/>
        <v>2.8615114166543394E-2</v>
      </c>
      <c r="H657" s="28">
        <f t="shared" si="196"/>
        <v>2.9077912128450224E-2</v>
      </c>
      <c r="I657" s="28">
        <f t="shared" si="196"/>
        <v>5.3672119620795315E-2</v>
      </c>
      <c r="J657" s="28">
        <f t="shared" si="196"/>
        <v>4.9759172561106631E-2</v>
      </c>
      <c r="K657" s="28">
        <f t="shared" si="196"/>
        <v>6.2129894261030098E-2</v>
      </c>
      <c r="L657" s="28">
        <f t="shared" si="196"/>
        <v>6.5935347967251035E-2</v>
      </c>
      <c r="M657" s="28">
        <f t="shared" si="196"/>
        <v>7.0105675519497979E-2</v>
      </c>
      <c r="N657" s="28">
        <f t="shared" si="196"/>
        <v>8.028156349628647E-2</v>
      </c>
      <c r="O657" s="28">
        <f t="shared" si="196"/>
        <v>7.9122410125684536E-2</v>
      </c>
      <c r="P657" s="28">
        <f t="shared" si="196"/>
        <v>6.1132826086837483E-2</v>
      </c>
      <c r="Q657" s="28">
        <f t="shared" si="196"/>
        <v>7.6102039016031894E-2</v>
      </c>
      <c r="R657" s="28">
        <f t="shared" si="196"/>
        <v>7.6684081109922572E-2</v>
      </c>
      <c r="S657" s="28">
        <f t="shared" si="196"/>
        <v>7.7107195135648496E-2</v>
      </c>
      <c r="T657" s="28">
        <f t="shared" si="196"/>
        <v>7.2843278076705931E-2</v>
      </c>
      <c r="U657" s="28">
        <f t="shared" si="196"/>
        <v>7.6851609469394913E-2</v>
      </c>
      <c r="V657" s="28">
        <f t="shared" si="196"/>
        <v>7.5653955181611984E-2</v>
      </c>
      <c r="W657" s="28">
        <f t="shared" si="196"/>
        <v>7.3061503061502164E-2</v>
      </c>
      <c r="X657" s="28">
        <f t="shared" si="196"/>
        <v>9.9052256983887574E-2</v>
      </c>
      <c r="Y657" s="28">
        <f t="shared" si="196"/>
        <v>0.11316827666323043</v>
      </c>
      <c r="Z657" s="28">
        <f t="shared" si="196"/>
        <v>0.11969273229487108</v>
      </c>
      <c r="AA657" s="28">
        <f t="shared" si="196"/>
        <v>0.11784052999345181</v>
      </c>
      <c r="AB657" s="28">
        <f t="shared" si="196"/>
        <v>0.12896664696490334</v>
      </c>
      <c r="AC657" s="28">
        <f t="shared" si="196"/>
        <v>0.13576102786519656</v>
      </c>
      <c r="AD657" s="28">
        <f t="shared" si="196"/>
        <v>0.1379982704877592</v>
      </c>
      <c r="AE657" s="28">
        <f t="shared" si="196"/>
        <v>0.12095521272900847</v>
      </c>
    </row>
    <row r="658" spans="1:31" x14ac:dyDescent="0.2">
      <c r="A658" s="12" t="s">
        <v>248</v>
      </c>
      <c r="B658" s="7" t="s">
        <v>249</v>
      </c>
      <c r="C658" s="28">
        <f t="shared" ref="C658:AE658" si="197">+C604</f>
        <v>5.0492662037930665E-5</v>
      </c>
      <c r="D658" s="28">
        <f t="shared" si="197"/>
        <v>5.0492662037930672E-5</v>
      </c>
      <c r="E658" s="28">
        <f t="shared" si="197"/>
        <v>5.0492662037930672E-5</v>
      </c>
      <c r="F658" s="28">
        <f t="shared" si="197"/>
        <v>5.0492662037930658E-5</v>
      </c>
      <c r="G658" s="28">
        <f t="shared" si="197"/>
        <v>5.0492662037930665E-5</v>
      </c>
      <c r="H658" s="28">
        <f t="shared" si="197"/>
        <v>5.0492662037930652E-5</v>
      </c>
      <c r="I658" s="28">
        <f t="shared" si="197"/>
        <v>5.0492662037930652E-5</v>
      </c>
      <c r="J658" s="28">
        <f t="shared" si="197"/>
        <v>5.0492662037930645E-5</v>
      </c>
      <c r="K658" s="28">
        <f t="shared" si="197"/>
        <v>5.0492662037930652E-5</v>
      </c>
      <c r="L658" s="28">
        <f t="shared" si="197"/>
        <v>5.0492662037930652E-5</v>
      </c>
      <c r="M658" s="28">
        <f t="shared" si="197"/>
        <v>5.0492662037930652E-5</v>
      </c>
      <c r="N658" s="28">
        <f t="shared" si="197"/>
        <v>5.0492662037930658E-5</v>
      </c>
      <c r="O658" s="28">
        <f t="shared" si="197"/>
        <v>5.0492662037930652E-5</v>
      </c>
      <c r="P658" s="28">
        <f t="shared" si="197"/>
        <v>5.0124636505573993E-5</v>
      </c>
      <c r="Q658" s="28">
        <f t="shared" si="197"/>
        <v>4.9752528341874036E-5</v>
      </c>
      <c r="R658" s="28">
        <f t="shared" si="197"/>
        <v>4.9427309150244697E-5</v>
      </c>
      <c r="S658" s="28">
        <f t="shared" si="197"/>
        <v>4.9117338298429076E-5</v>
      </c>
      <c r="T658" s="28">
        <f t="shared" si="197"/>
        <v>4.8821537854400739E-5</v>
      </c>
      <c r="U658" s="28">
        <f t="shared" si="197"/>
        <v>4.8536999929397764E-5</v>
      </c>
      <c r="V658" s="28">
        <f t="shared" si="197"/>
        <v>4.8274557386186203E-5</v>
      </c>
      <c r="W658" s="28">
        <f t="shared" si="197"/>
        <v>4.8054033267391335E-5</v>
      </c>
      <c r="X658" s="28">
        <f t="shared" si="197"/>
        <v>4.7829400260325188E-5</v>
      </c>
      <c r="Y658" s="28">
        <f t="shared" si="197"/>
        <v>3.9720741811565753E-5</v>
      </c>
      <c r="Z658" s="28">
        <f t="shared" si="197"/>
        <v>3.1703748452978947E-5</v>
      </c>
      <c r="AA658" s="28">
        <f t="shared" si="197"/>
        <v>3.3575634257058112E-5</v>
      </c>
      <c r="AB658" s="28">
        <f t="shared" si="197"/>
        <v>3.5408913224517048E-5</v>
      </c>
      <c r="AC658" s="28">
        <f t="shared" si="197"/>
        <v>2.8512115328259208E-5</v>
      </c>
      <c r="AD658" s="28">
        <f t="shared" si="197"/>
        <v>2.3081024626775345E-5</v>
      </c>
      <c r="AE658" s="28">
        <f t="shared" si="197"/>
        <v>1.7665043670180828E-5</v>
      </c>
    </row>
    <row r="659" spans="1:31" x14ac:dyDescent="0.2">
      <c r="A659" s="12" t="s">
        <v>390</v>
      </c>
      <c r="B659" s="7" t="s">
        <v>391</v>
      </c>
      <c r="C659" s="28">
        <f t="shared" ref="C659:AE659" si="198">+C613</f>
        <v>2.0241233068089062</v>
      </c>
      <c r="D659" s="28">
        <f t="shared" si="198"/>
        <v>2.0268213061720686</v>
      </c>
      <c r="E659" s="28">
        <f t="shared" si="198"/>
        <v>2.0885886407338883</v>
      </c>
      <c r="F659" s="28">
        <f t="shared" si="198"/>
        <v>2.1474930646609116</v>
      </c>
      <c r="G659" s="28">
        <f t="shared" si="198"/>
        <v>2.2048650527148785</v>
      </c>
      <c r="H659" s="28">
        <f t="shared" si="198"/>
        <v>2.2295832485882361</v>
      </c>
      <c r="I659" s="28">
        <f t="shared" si="198"/>
        <v>2.2355722296096485</v>
      </c>
      <c r="J659" s="28">
        <f t="shared" si="198"/>
        <v>2.3797876403360219</v>
      </c>
      <c r="K659" s="28">
        <f t="shared" si="198"/>
        <v>2.3480667016145595</v>
      </c>
      <c r="L659" s="28">
        <f t="shared" si="198"/>
        <v>2.3303718172083139</v>
      </c>
      <c r="M659" s="28">
        <f t="shared" si="198"/>
        <v>2.2581493367840362</v>
      </c>
      <c r="N659" s="28">
        <f t="shared" si="198"/>
        <v>2.2507410595529098</v>
      </c>
      <c r="O659" s="28">
        <f t="shared" si="198"/>
        <v>2.2379568468779594</v>
      </c>
      <c r="P659" s="28">
        <f t="shared" si="198"/>
        <v>2.1611082509303676</v>
      </c>
      <c r="Q659" s="28">
        <f t="shared" si="198"/>
        <v>2.1948548380658752</v>
      </c>
      <c r="R659" s="28">
        <f t="shared" si="198"/>
        <v>2.1338256755951468</v>
      </c>
      <c r="S659" s="28">
        <f t="shared" si="198"/>
        <v>2.1167002745969334</v>
      </c>
      <c r="T659" s="28">
        <f t="shared" si="198"/>
        <v>2.1266755411215228</v>
      </c>
      <c r="U659" s="28">
        <f t="shared" si="198"/>
        <v>2.0891157146305908</v>
      </c>
      <c r="V659" s="28">
        <f t="shared" si="198"/>
        <v>2.0432345410787289</v>
      </c>
      <c r="W659" s="28">
        <f t="shared" si="198"/>
        <v>1.976123519621259</v>
      </c>
      <c r="X659" s="28">
        <f t="shared" si="198"/>
        <v>1.8476994341102768</v>
      </c>
      <c r="Y659" s="28">
        <f t="shared" si="198"/>
        <v>1.8583734751652901</v>
      </c>
      <c r="Z659" s="28">
        <f t="shared" si="198"/>
        <v>1.9469325995922377</v>
      </c>
      <c r="AA659" s="28">
        <f t="shared" si="198"/>
        <v>1.7916295076704336</v>
      </c>
      <c r="AB659" s="28">
        <f t="shared" si="198"/>
        <v>1.6471267305996566</v>
      </c>
      <c r="AC659" s="28">
        <f t="shared" si="198"/>
        <v>1.5459184232540122</v>
      </c>
      <c r="AD659" s="28">
        <f t="shared" si="198"/>
        <v>1.448959879066142</v>
      </c>
      <c r="AE659" s="28">
        <f t="shared" si="198"/>
        <v>1.355901687649028</v>
      </c>
    </row>
    <row r="660" spans="1:31" x14ac:dyDescent="0.2">
      <c r="A660" s="12" t="s">
        <v>548</v>
      </c>
      <c r="B660" s="7" t="s">
        <v>804</v>
      </c>
      <c r="C660" s="28">
        <f t="shared" ref="C660:AE660" si="199">+C624</f>
        <v>2.9141603020711379E-2</v>
      </c>
      <c r="D660" s="28">
        <f t="shared" si="199"/>
        <v>5.4111945699273037E-2</v>
      </c>
      <c r="E660" s="28">
        <f t="shared" si="199"/>
        <v>2.4532476145508714E-2</v>
      </c>
      <c r="F660" s="28">
        <f t="shared" si="199"/>
        <v>2.480654663330031E-2</v>
      </c>
      <c r="G660" s="28">
        <f t="shared" si="199"/>
        <v>2.6626788793089017E-2</v>
      </c>
      <c r="H660" s="28">
        <f t="shared" si="199"/>
        <v>1.5617650232235582E-2</v>
      </c>
      <c r="I660" s="28">
        <f t="shared" si="199"/>
        <v>3.7590148466778724E-2</v>
      </c>
      <c r="J660" s="28">
        <f t="shared" si="199"/>
        <v>1.7146616851700745E-2</v>
      </c>
      <c r="K660" s="28">
        <f t="shared" si="199"/>
        <v>3.4934592424464027E-2</v>
      </c>
      <c r="L660" s="28">
        <f t="shared" si="199"/>
        <v>3.1901839296938635E-2</v>
      </c>
      <c r="M660" s="28">
        <f t="shared" si="199"/>
        <v>7.9123034763307117E-3</v>
      </c>
      <c r="N660" s="28">
        <f t="shared" si="199"/>
        <v>2.8466797541071343E-3</v>
      </c>
      <c r="O660" s="28">
        <f t="shared" si="199"/>
        <v>4.3031304582625003E-2</v>
      </c>
      <c r="P660" s="28">
        <f t="shared" si="199"/>
        <v>1.9783840594186203E-3</v>
      </c>
      <c r="Q660" s="28">
        <f t="shared" si="199"/>
        <v>9.1089927845543484E-3</v>
      </c>
      <c r="R660" s="28">
        <f t="shared" si="199"/>
        <v>1.9006317248404863E-3</v>
      </c>
      <c r="S660" s="28">
        <f t="shared" si="199"/>
        <v>1.3628644951028645E-2</v>
      </c>
      <c r="T660" s="28">
        <f t="shared" si="199"/>
        <v>1.2842046688066079E-3</v>
      </c>
      <c r="U660" s="28">
        <f t="shared" si="199"/>
        <v>8.7989432278650481E-3</v>
      </c>
      <c r="V660" s="28">
        <f t="shared" si="199"/>
        <v>1.9105489964669906E-2</v>
      </c>
      <c r="W660" s="28">
        <f t="shared" si="199"/>
        <v>3.6583237555628807E-4</v>
      </c>
      <c r="X660" s="28">
        <f t="shared" si="199"/>
        <v>3.4289391180237128E-4</v>
      </c>
      <c r="Y660" s="28">
        <f t="shared" si="199"/>
        <v>1.5183246420459042E-3</v>
      </c>
      <c r="Z660" s="28">
        <f t="shared" si="199"/>
        <v>9.915746627018236E-4</v>
      </c>
      <c r="AA660" s="28">
        <f t="shared" si="199"/>
        <v>3.153553190469581E-3</v>
      </c>
      <c r="AB660" s="28">
        <f t="shared" si="199"/>
        <v>7.7923546456231734E-3</v>
      </c>
      <c r="AC660" s="28">
        <f t="shared" si="199"/>
        <v>1.0445786711678966E-2</v>
      </c>
      <c r="AD660" s="28">
        <f t="shared" si="199"/>
        <v>1.5139189901419213E-3</v>
      </c>
      <c r="AE660" s="28">
        <f t="shared" si="199"/>
        <v>5.533900124971923E-3</v>
      </c>
    </row>
    <row r="661" spans="1:31" x14ac:dyDescent="0.2">
      <c r="A661" s="12" t="s">
        <v>721</v>
      </c>
      <c r="B661" s="7" t="s">
        <v>722</v>
      </c>
      <c r="C661" s="28">
        <f t="shared" ref="C661:AE661" si="200">+C633</f>
        <v>5.6051594688150574E-2</v>
      </c>
      <c r="D661" s="28">
        <f t="shared" si="200"/>
        <v>5.008170183624245E-2</v>
      </c>
      <c r="E661" s="28">
        <f t="shared" si="200"/>
        <v>4.6645748944019072E-2</v>
      </c>
      <c r="F661" s="28">
        <f t="shared" si="200"/>
        <v>4.9817669051361924E-2</v>
      </c>
      <c r="G661" s="28">
        <f t="shared" si="200"/>
        <v>5.2417755366990455E-2</v>
      </c>
      <c r="H661" s="28">
        <f t="shared" si="200"/>
        <v>5.8008925500239436E-2</v>
      </c>
      <c r="I661" s="28">
        <f t="shared" si="200"/>
        <v>6.2358319630795966E-2</v>
      </c>
      <c r="J661" s="28">
        <f t="shared" si="200"/>
        <v>6.0107097570427891E-2</v>
      </c>
      <c r="K661" s="28">
        <f t="shared" si="200"/>
        <v>5.8307291891484841E-2</v>
      </c>
      <c r="L661" s="28">
        <f t="shared" si="200"/>
        <v>5.7933261877434326E-2</v>
      </c>
      <c r="M661" s="28">
        <f t="shared" si="200"/>
        <v>5.8122944280150135E-2</v>
      </c>
      <c r="N661" s="28">
        <f t="shared" si="200"/>
        <v>4.236369547775673E-2</v>
      </c>
      <c r="O661" s="28">
        <f t="shared" si="200"/>
        <v>3.4409739641382116E-2</v>
      </c>
      <c r="P661" s="28">
        <f t="shared" si="200"/>
        <v>3.4602786183940103E-2</v>
      </c>
      <c r="Q661" s="28">
        <f t="shared" si="200"/>
        <v>3.672672108766456E-2</v>
      </c>
      <c r="R661" s="28">
        <f t="shared" si="200"/>
        <v>3.6726766123534316E-2</v>
      </c>
      <c r="S661" s="28">
        <f t="shared" si="200"/>
        <v>3.7035933612932795E-2</v>
      </c>
      <c r="T661" s="28">
        <f t="shared" si="200"/>
        <v>3.451631244754829E-2</v>
      </c>
      <c r="U661" s="28">
        <f t="shared" si="200"/>
        <v>3.3746857042167483E-2</v>
      </c>
      <c r="V661" s="28">
        <f t="shared" si="200"/>
        <v>5.0002803400689882E-2</v>
      </c>
      <c r="W661" s="28">
        <f t="shared" si="200"/>
        <v>4.6749702286149442E-2</v>
      </c>
      <c r="X661" s="28">
        <f t="shared" si="200"/>
        <v>4.5466740474463814E-2</v>
      </c>
      <c r="Y661" s="28">
        <f t="shared" si="200"/>
        <v>4.4500663098945736E-2</v>
      </c>
      <c r="Z661" s="28">
        <f t="shared" si="200"/>
        <v>4.4870567968737507E-2</v>
      </c>
      <c r="AA661" s="28">
        <f t="shared" si="200"/>
        <v>4.3767431954609588E-2</v>
      </c>
      <c r="AB661" s="28">
        <f t="shared" si="200"/>
        <v>5.2621840580844972E-2</v>
      </c>
      <c r="AC661" s="28">
        <f t="shared" si="200"/>
        <v>4.846088291612205E-2</v>
      </c>
      <c r="AD661" s="28">
        <f t="shared" si="200"/>
        <v>5.4112581303707982E-2</v>
      </c>
      <c r="AE661" s="28">
        <f t="shared" si="200"/>
        <v>4.9480826759457509E-2</v>
      </c>
    </row>
  </sheetData>
  <conditionalFormatting sqref="C2:AC2">
    <cfRule type="cellIs" dxfId="520" priority="348" operator="equal">
      <formula>0</formula>
    </cfRule>
  </conditionalFormatting>
  <conditionalFormatting sqref="AD2:AE2">
    <cfRule type="cellIs" dxfId="519" priority="160" operator="equal">
      <formula>0</formula>
    </cfRule>
  </conditionalFormatting>
  <conditionalFormatting sqref="A425:B426 A430:B431 A434:B437 A427:A429">
    <cfRule type="cellIs" dxfId="518" priority="112" operator="lessThan">
      <formula>0</formula>
    </cfRule>
  </conditionalFormatting>
  <conditionalFormatting sqref="A432:B433">
    <cfRule type="cellIs" dxfId="517" priority="111" operator="lessThan">
      <formula>0</formula>
    </cfRule>
  </conditionalFormatting>
  <conditionalFormatting sqref="B555 A576:B581">
    <cfRule type="cellIs" dxfId="516" priority="110" operator="lessThan">
      <formula>0</formula>
    </cfRule>
  </conditionalFormatting>
  <conditionalFormatting sqref="A633:B638 B624">
    <cfRule type="cellIs" dxfId="515" priority="109" operator="lessThan">
      <formula>0</formula>
    </cfRule>
  </conditionalFormatting>
  <conditionalFormatting sqref="A661:B661">
    <cfRule type="cellIs" dxfId="514" priority="108" operator="lessThan">
      <formula>0</formula>
    </cfRule>
  </conditionalFormatting>
  <conditionalFormatting sqref="B659:B660">
    <cfRule type="cellIs" dxfId="513" priority="107" operator="lessThan">
      <formula>0</formula>
    </cfRule>
  </conditionalFormatting>
  <conditionalFormatting sqref="B613">
    <cfRule type="cellIs" dxfId="512" priority="106" operator="lessThan">
      <formula>0</formula>
    </cfRule>
  </conditionalFormatting>
  <conditionalFormatting sqref="C434 C425:C429 C431 C437">
    <cfRule type="cellIs" dxfId="511" priority="105" operator="lessThan">
      <formula>0</formula>
    </cfRule>
  </conditionalFormatting>
  <conditionalFormatting sqref="C211">
    <cfRule type="cellIs" dxfId="510" priority="101" operator="lessThan">
      <formula>0</formula>
    </cfRule>
  </conditionalFormatting>
  <conditionalFormatting sqref="C237 C191:C210 C212:C217 C230 C240 C277 C286 C292:C295 C219 C244 C252:C258 C260 C269:C270">
    <cfRule type="cellIs" dxfId="509" priority="104" operator="lessThan">
      <formula>0</formula>
    </cfRule>
  </conditionalFormatting>
  <conditionalFormatting sqref="C287">
    <cfRule type="cellIs" dxfId="508" priority="103" operator="lessThan">
      <formula>0</formula>
    </cfRule>
  </conditionalFormatting>
  <conditionalFormatting sqref="C291">
    <cfRule type="cellIs" dxfId="507" priority="102" operator="lessThan">
      <formula>0</formula>
    </cfRule>
  </conditionalFormatting>
  <conditionalFormatting sqref="C226">
    <cfRule type="cellIs" dxfId="506" priority="100" operator="lessThan">
      <formula>0</formula>
    </cfRule>
  </conditionalFormatting>
  <conditionalFormatting sqref="C272">
    <cfRule type="cellIs" dxfId="505" priority="99" operator="lessThan">
      <formula>0</formula>
    </cfRule>
  </conditionalFormatting>
  <conditionalFormatting sqref="C279">
    <cfRule type="cellIs" dxfId="504" priority="98" operator="lessThan">
      <formula>0</formula>
    </cfRule>
  </conditionalFormatting>
  <conditionalFormatting sqref="C297:C354 C356:C359 C393 C385:C391 C395:C417 C419:C424 C364:C383">
    <cfRule type="cellIs" dxfId="503" priority="97" operator="lessThan">
      <formula>0</formula>
    </cfRule>
  </conditionalFormatting>
  <conditionalFormatting sqref="C355">
    <cfRule type="cellIs" dxfId="502" priority="96" operator="lessThan">
      <formula>0</formula>
    </cfRule>
  </conditionalFormatting>
  <conditionalFormatting sqref="C580">
    <cfRule type="cellIs" dxfId="501" priority="75" operator="lessThan">
      <formula>0</formula>
    </cfRule>
  </conditionalFormatting>
  <conditionalFormatting sqref="C613">
    <cfRule type="cellIs" dxfId="500" priority="85" operator="lessThan">
      <formula>0</formula>
    </cfRule>
  </conditionalFormatting>
  <conditionalFormatting sqref="C555:C556 C581 C574:C577 C565:C571 C561:C562 C558:C559">
    <cfRule type="cellIs" dxfId="499" priority="84" operator="lessThan">
      <formula>0</formula>
    </cfRule>
  </conditionalFormatting>
  <conditionalFormatting sqref="C638 C631:C634 C624">
    <cfRule type="cellIs" dxfId="498" priority="83" operator="lessThan">
      <formula>0</formula>
    </cfRule>
  </conditionalFormatting>
  <conditionalFormatting sqref="C659">
    <cfRule type="cellIs" dxfId="497" priority="82" operator="lessThan">
      <formula>0</formula>
    </cfRule>
  </conditionalFormatting>
  <conditionalFormatting sqref="C660">
    <cfRule type="cellIs" dxfId="496" priority="81" operator="lessThan">
      <formula>0</formula>
    </cfRule>
  </conditionalFormatting>
  <conditionalFormatting sqref="C661">
    <cfRule type="cellIs" dxfId="495" priority="80" operator="lessThan">
      <formula>0</formula>
    </cfRule>
  </conditionalFormatting>
  <conditionalFormatting sqref="C557">
    <cfRule type="cellIs" dxfId="494" priority="79" operator="lessThan">
      <formula>0</formula>
    </cfRule>
  </conditionalFormatting>
  <conditionalFormatting sqref="C560">
    <cfRule type="cellIs" dxfId="493" priority="78" operator="lessThan">
      <formula>0</formula>
    </cfRule>
  </conditionalFormatting>
  <conditionalFormatting sqref="C563:C564">
    <cfRule type="cellIs" dxfId="492" priority="77" operator="lessThan">
      <formula>0</formula>
    </cfRule>
  </conditionalFormatting>
  <conditionalFormatting sqref="C572:C573">
    <cfRule type="cellIs" dxfId="491" priority="76" operator="lessThan">
      <formula>0</formula>
    </cfRule>
  </conditionalFormatting>
  <conditionalFormatting sqref="C585:C586">
    <cfRule type="cellIs" dxfId="490" priority="74" operator="lessThan">
      <formula>0</formula>
    </cfRule>
  </conditionalFormatting>
  <conditionalFormatting sqref="C601:C602">
    <cfRule type="cellIs" dxfId="489" priority="73" operator="lessThan">
      <formula>0</formula>
    </cfRule>
  </conditionalFormatting>
  <conditionalFormatting sqref="C605:C609">
    <cfRule type="cellIs" dxfId="488" priority="72" operator="lessThan">
      <formula>0</formula>
    </cfRule>
  </conditionalFormatting>
  <conditionalFormatting sqref="C611:C612">
    <cfRule type="cellIs" dxfId="487" priority="71" operator="lessThan">
      <formula>0</formula>
    </cfRule>
  </conditionalFormatting>
  <conditionalFormatting sqref="C626">
    <cfRule type="cellIs" dxfId="486" priority="70" operator="lessThan">
      <formula>0</formula>
    </cfRule>
  </conditionalFormatting>
  <conditionalFormatting sqref="C637">
    <cfRule type="cellIs" dxfId="485" priority="69" operator="lessThan">
      <formula>0</formula>
    </cfRule>
  </conditionalFormatting>
  <conditionalFormatting sqref="C642:C644">
    <cfRule type="cellIs" dxfId="484" priority="68" operator="lessThan">
      <formula>0</formula>
    </cfRule>
  </conditionalFormatting>
  <conditionalFormatting sqref="C625">
    <cfRule type="cellIs" dxfId="483" priority="67" operator="lessThan">
      <formula>0</formula>
    </cfRule>
  </conditionalFormatting>
  <conditionalFormatting sqref="C627">
    <cfRule type="cellIs" dxfId="482" priority="66" operator="lessThan">
      <formula>0</formula>
    </cfRule>
  </conditionalFormatting>
  <conditionalFormatting sqref="C630">
    <cfRule type="cellIs" dxfId="481" priority="65" operator="lessThan">
      <formula>0</formula>
    </cfRule>
  </conditionalFormatting>
  <conditionalFormatting sqref="C578">
    <cfRule type="cellIs" dxfId="480" priority="64" operator="lessThan">
      <formula>0</formula>
    </cfRule>
  </conditionalFormatting>
  <conditionalFormatting sqref="C579">
    <cfRule type="cellIs" dxfId="479" priority="63" operator="lessThan">
      <formula>0</formula>
    </cfRule>
  </conditionalFormatting>
  <conditionalFormatting sqref="C635:C636">
    <cfRule type="cellIs" dxfId="478" priority="62" operator="lessThan">
      <formula>0</formula>
    </cfRule>
  </conditionalFormatting>
  <conditionalFormatting sqref="C526:C554">
    <cfRule type="cellIs" dxfId="477" priority="61" operator="lessThan">
      <formula>0</formula>
    </cfRule>
  </conditionalFormatting>
  <conditionalFormatting sqref="C524:C525">
    <cfRule type="cellIs" dxfId="476" priority="60" operator="lessThan">
      <formula>0</formula>
    </cfRule>
  </conditionalFormatting>
  <conditionalFormatting sqref="C628">
    <cfRule type="cellIs" dxfId="475" priority="58" operator="lessThan">
      <formula>0</formula>
    </cfRule>
  </conditionalFormatting>
  <conditionalFormatting sqref="C614:C623">
    <cfRule type="cellIs" dxfId="474" priority="59" operator="lessThan">
      <formula>0</formula>
    </cfRule>
  </conditionalFormatting>
  <conditionalFormatting sqref="C629">
    <cfRule type="cellIs" dxfId="473" priority="57" operator="lessThan">
      <formula>0</formula>
    </cfRule>
  </conditionalFormatting>
  <conditionalFormatting sqref="C597">
    <cfRule type="cellIs" dxfId="472" priority="56" operator="lessThan">
      <formula>0</formula>
    </cfRule>
  </conditionalFormatting>
  <conditionalFormatting sqref="C597">
    <cfRule type="cellIs" dxfId="471" priority="54" operator="equal">
      <formula>0</formula>
    </cfRule>
    <cfRule type="cellIs" dxfId="470" priority="55" operator="equal">
      <formula>0</formula>
    </cfRule>
  </conditionalFormatting>
  <conditionalFormatting sqref="C654">
    <cfRule type="cellIs" dxfId="469" priority="53" operator="lessThan">
      <formula>0</formula>
    </cfRule>
  </conditionalFormatting>
  <conditionalFormatting sqref="C654">
    <cfRule type="cellIs" dxfId="468" priority="51" operator="equal">
      <formula>0</formula>
    </cfRule>
    <cfRule type="cellIs" dxfId="467" priority="52" operator="equal">
      <formula>0</formula>
    </cfRule>
  </conditionalFormatting>
  <conditionalFormatting sqref="D434:AE434 D425:AE429 D431:AE431 D437:AE437">
    <cfRule type="cellIs" dxfId="466" priority="49" operator="lessThan">
      <formula>0</formula>
    </cfRule>
  </conditionalFormatting>
  <conditionalFormatting sqref="D211:AE211">
    <cfRule type="cellIs" dxfId="465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64" priority="48" operator="lessThan">
      <formula>0</formula>
    </cfRule>
  </conditionalFormatting>
  <conditionalFormatting sqref="D287:AE287">
    <cfRule type="cellIs" dxfId="463" priority="47" operator="lessThan">
      <formula>0</formula>
    </cfRule>
  </conditionalFormatting>
  <conditionalFormatting sqref="D291:AE291">
    <cfRule type="cellIs" dxfId="462" priority="46" operator="lessThan">
      <formula>0</formula>
    </cfRule>
  </conditionalFormatting>
  <conditionalFormatting sqref="D226:AE226">
    <cfRule type="cellIs" dxfId="461" priority="44" operator="lessThan">
      <formula>0</formula>
    </cfRule>
  </conditionalFormatting>
  <conditionalFormatting sqref="D272:AE272">
    <cfRule type="cellIs" dxfId="460" priority="43" operator="lessThan">
      <formula>0</formula>
    </cfRule>
  </conditionalFormatting>
  <conditionalFormatting sqref="D279:AE279">
    <cfRule type="cellIs" dxfId="459" priority="42" operator="lessThan">
      <formula>0</formula>
    </cfRule>
  </conditionalFormatting>
  <conditionalFormatting sqref="D297:AE354 D356:AE359 D393:AE393 D385:AE391 D395:AE417 D419:AE424 D364:AE383">
    <cfRule type="cellIs" dxfId="458" priority="41" operator="lessThan">
      <formula>0</formula>
    </cfRule>
  </conditionalFormatting>
  <conditionalFormatting sqref="D355:AE355">
    <cfRule type="cellIs" dxfId="457" priority="40" operator="lessThan">
      <formula>0</formula>
    </cfRule>
  </conditionalFormatting>
  <conditionalFormatting sqref="D580:AE580">
    <cfRule type="cellIs" dxfId="456" priority="29" operator="lessThan">
      <formula>0</formula>
    </cfRule>
  </conditionalFormatting>
  <conditionalFormatting sqref="D613:AE613">
    <cfRule type="cellIs" dxfId="455" priority="39" operator="lessThan">
      <formula>0</formula>
    </cfRule>
  </conditionalFormatting>
  <conditionalFormatting sqref="D555:AE556 D581:AE581 D574:AE577 D565:AE571 D561:AE562 D558:AE559">
    <cfRule type="cellIs" dxfId="454" priority="38" operator="lessThan">
      <formula>0</formula>
    </cfRule>
  </conditionalFormatting>
  <conditionalFormatting sqref="D638:AE638 D631:AE634 D624:AE624">
    <cfRule type="cellIs" dxfId="453" priority="37" operator="lessThan">
      <formula>0</formula>
    </cfRule>
  </conditionalFormatting>
  <conditionalFormatting sqref="D659:AE659">
    <cfRule type="cellIs" dxfId="452" priority="36" operator="lessThan">
      <formula>0</formula>
    </cfRule>
  </conditionalFormatting>
  <conditionalFormatting sqref="D660:AE660">
    <cfRule type="cellIs" dxfId="451" priority="35" operator="lessThan">
      <formula>0</formula>
    </cfRule>
  </conditionalFormatting>
  <conditionalFormatting sqref="D661:AE661">
    <cfRule type="cellIs" dxfId="450" priority="34" operator="lessThan">
      <formula>0</formula>
    </cfRule>
  </conditionalFormatting>
  <conditionalFormatting sqref="D557:AE557">
    <cfRule type="cellIs" dxfId="449" priority="33" operator="lessThan">
      <formula>0</formula>
    </cfRule>
  </conditionalFormatting>
  <conditionalFormatting sqref="D560:AE560">
    <cfRule type="cellIs" dxfId="448" priority="32" operator="lessThan">
      <formula>0</formula>
    </cfRule>
  </conditionalFormatting>
  <conditionalFormatting sqref="D563:AE564">
    <cfRule type="cellIs" dxfId="447" priority="31" operator="lessThan">
      <formula>0</formula>
    </cfRule>
  </conditionalFormatting>
  <conditionalFormatting sqref="D572:AE573">
    <cfRule type="cellIs" dxfId="446" priority="30" operator="lessThan">
      <formula>0</formula>
    </cfRule>
  </conditionalFormatting>
  <conditionalFormatting sqref="D585:AE586">
    <cfRule type="cellIs" dxfId="445" priority="28" operator="lessThan">
      <formula>0</formula>
    </cfRule>
  </conditionalFormatting>
  <conditionalFormatting sqref="D601:AE602">
    <cfRule type="cellIs" dxfId="444" priority="27" operator="lessThan">
      <formula>0</formula>
    </cfRule>
  </conditionalFormatting>
  <conditionalFormatting sqref="D605:AE609">
    <cfRule type="cellIs" dxfId="443" priority="26" operator="lessThan">
      <formula>0</formula>
    </cfRule>
  </conditionalFormatting>
  <conditionalFormatting sqref="D611:AE612">
    <cfRule type="cellIs" dxfId="442" priority="25" operator="lessThan">
      <formula>0</formula>
    </cfRule>
  </conditionalFormatting>
  <conditionalFormatting sqref="D626:AE626">
    <cfRule type="cellIs" dxfId="441" priority="24" operator="lessThan">
      <formula>0</formula>
    </cfRule>
  </conditionalFormatting>
  <conditionalFormatting sqref="D637:AE637">
    <cfRule type="cellIs" dxfId="440" priority="23" operator="lessThan">
      <formula>0</formula>
    </cfRule>
  </conditionalFormatting>
  <conditionalFormatting sqref="D642:AE644">
    <cfRule type="cellIs" dxfId="439" priority="22" operator="lessThan">
      <formula>0</formula>
    </cfRule>
  </conditionalFormatting>
  <conditionalFormatting sqref="D625:AE625">
    <cfRule type="cellIs" dxfId="438" priority="21" operator="lessThan">
      <formula>0</formula>
    </cfRule>
  </conditionalFormatting>
  <conditionalFormatting sqref="D627:AE627">
    <cfRule type="cellIs" dxfId="437" priority="20" operator="lessThan">
      <formula>0</formula>
    </cfRule>
  </conditionalFormatting>
  <conditionalFormatting sqref="D630:AE630">
    <cfRule type="cellIs" dxfId="436" priority="19" operator="lessThan">
      <formula>0</formula>
    </cfRule>
  </conditionalFormatting>
  <conditionalFormatting sqref="D578:AE578">
    <cfRule type="cellIs" dxfId="435" priority="18" operator="lessThan">
      <formula>0</formula>
    </cfRule>
  </conditionalFormatting>
  <conditionalFormatting sqref="D579:AE579">
    <cfRule type="cellIs" dxfId="434" priority="17" operator="lessThan">
      <formula>0</formula>
    </cfRule>
  </conditionalFormatting>
  <conditionalFormatting sqref="D635:AE636">
    <cfRule type="cellIs" dxfId="433" priority="16" operator="lessThan">
      <formula>0</formula>
    </cfRule>
  </conditionalFormatting>
  <conditionalFormatting sqref="D526:AE554">
    <cfRule type="cellIs" dxfId="432" priority="15" operator="lessThan">
      <formula>0</formula>
    </cfRule>
  </conditionalFormatting>
  <conditionalFormatting sqref="D524:AE525">
    <cfRule type="cellIs" dxfId="431" priority="14" operator="lessThan">
      <formula>0</formula>
    </cfRule>
  </conditionalFormatting>
  <conditionalFormatting sqref="D628:AE628">
    <cfRule type="cellIs" dxfId="430" priority="12" operator="lessThan">
      <formula>0</formula>
    </cfRule>
  </conditionalFormatting>
  <conditionalFormatting sqref="D614:AE623">
    <cfRule type="cellIs" dxfId="429" priority="13" operator="lessThan">
      <formula>0</formula>
    </cfRule>
  </conditionalFormatting>
  <conditionalFormatting sqref="D629:AE629">
    <cfRule type="cellIs" dxfId="428" priority="11" operator="lessThan">
      <formula>0</formula>
    </cfRule>
  </conditionalFormatting>
  <conditionalFormatting sqref="D597:AE597">
    <cfRule type="cellIs" dxfId="427" priority="10" operator="lessThan">
      <formula>0</formula>
    </cfRule>
  </conditionalFormatting>
  <conditionalFormatting sqref="D597:AE597">
    <cfRule type="cellIs" dxfId="426" priority="8" operator="equal">
      <formula>0</formula>
    </cfRule>
    <cfRule type="cellIs" dxfId="425" priority="9" operator="equal">
      <formula>0</formula>
    </cfRule>
  </conditionalFormatting>
  <conditionalFormatting sqref="D654:AE654">
    <cfRule type="cellIs" dxfId="424" priority="7" operator="lessThan">
      <formula>0</formula>
    </cfRule>
  </conditionalFormatting>
  <conditionalFormatting sqref="D654:AE654">
    <cfRule type="cellIs" dxfId="423" priority="5" operator="equal">
      <formula>0</formula>
    </cfRule>
    <cfRule type="cellIs" dxfId="422" priority="6" operator="equal">
      <formula>0</formula>
    </cfRule>
  </conditionalFormatting>
  <conditionalFormatting sqref="C453:AE453">
    <cfRule type="cellIs" dxfId="421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topLeftCell="A154" zoomScale="85" zoomScaleNormal="85" workbookViewId="0">
      <selection activeCell="C162" sqref="C162:AE17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 t="e">
        <f ca="1">+C4-INDIRECT("'"&amp;C3&amp;"'!$"&amp;"H"&amp;"4",1)</f>
        <v>#REF!</v>
      </c>
      <c r="D2" s="29" t="e">
        <f t="shared" ref="D2:AC2" ca="1" si="0">+D4-INDIRECT("'"&amp;D3&amp;"'!$"&amp;"H"&amp;"4",1)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+AD4-INDIRECT("'"&amp;AD3&amp;"'!$"&amp;"H"&amp;"4",1)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2.1983922359360902E-5</v>
      </c>
      <c r="E4" s="28">
        <f t="shared" si="2"/>
        <v>1.9106018745719452E-4</v>
      </c>
      <c r="F4" s="28">
        <f t="shared" si="2"/>
        <v>1.055310752999675E-3</v>
      </c>
      <c r="G4" s="28">
        <f t="shared" si="2"/>
        <v>6.2442755419294622E-2</v>
      </c>
      <c r="H4" s="28">
        <f t="shared" si="2"/>
        <v>0.13748991383675363</v>
      </c>
      <c r="I4" s="28">
        <f t="shared" si="2"/>
        <v>0.30707689328253368</v>
      </c>
      <c r="J4" s="28">
        <f t="shared" si="2"/>
        <v>0.68199043628204215</v>
      </c>
      <c r="K4" s="28">
        <f t="shared" si="2"/>
        <v>0.69834446753962531</v>
      </c>
      <c r="L4" s="28">
        <f t="shared" si="2"/>
        <v>2.3616649807097998</v>
      </c>
      <c r="M4" s="28">
        <f t="shared" si="2"/>
        <v>3.218165538386863</v>
      </c>
      <c r="N4" s="28">
        <f t="shared" si="2"/>
        <v>7.0941504959061756</v>
      </c>
      <c r="O4" s="28">
        <f t="shared" si="2"/>
        <v>7.0097710105767153</v>
      </c>
      <c r="P4" s="28">
        <f t="shared" si="2"/>
        <v>8.1851873074331429</v>
      </c>
      <c r="Q4" s="28">
        <f t="shared" si="2"/>
        <v>11.24248999250411</v>
      </c>
      <c r="R4" s="28">
        <f t="shared" si="2"/>
        <v>13.39104209486436</v>
      </c>
      <c r="S4" s="28">
        <f t="shared" si="2"/>
        <v>16.33792145814785</v>
      </c>
      <c r="T4" s="28">
        <f t="shared" si="2"/>
        <v>19.204541733755796</v>
      </c>
      <c r="U4" s="28">
        <f t="shared" si="2"/>
        <v>25.602643597569465</v>
      </c>
      <c r="V4" s="28">
        <f t="shared" si="2"/>
        <v>24.405586624478811</v>
      </c>
      <c r="W4" s="28">
        <f t="shared" si="2"/>
        <v>35.98057275420787</v>
      </c>
      <c r="X4" s="28">
        <f t="shared" si="2"/>
        <v>46.076237824709359</v>
      </c>
      <c r="Y4" s="28">
        <f t="shared" si="2"/>
        <v>55.616327496788855</v>
      </c>
      <c r="Z4" s="28">
        <f t="shared" si="2"/>
        <v>60.359113591006505</v>
      </c>
      <c r="AA4" s="28">
        <f t="shared" si="2"/>
        <v>69.680816139331327</v>
      </c>
      <c r="AB4" s="28">
        <f t="shared" si="2"/>
        <v>76.560895334293463</v>
      </c>
      <c r="AC4" s="28">
        <f t="shared" si="2"/>
        <v>88.476067727993609</v>
      </c>
      <c r="AD4" s="28">
        <f t="shared" si="2"/>
        <v>97.701064829947512</v>
      </c>
      <c r="AE4" s="28">
        <f t="shared" si="2"/>
        <v>109.73801036557043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2.1983922359360902E-5</v>
      </c>
      <c r="E111" s="21">
        <f t="shared" si="29"/>
        <v>1.9106018745719452E-4</v>
      </c>
      <c r="F111" s="21">
        <f t="shared" si="29"/>
        <v>1.055310752999675E-3</v>
      </c>
      <c r="G111" s="21">
        <f t="shared" si="29"/>
        <v>6.2442755419294622E-2</v>
      </c>
      <c r="H111" s="21">
        <f t="shared" si="29"/>
        <v>0.13748991383675363</v>
      </c>
      <c r="I111" s="21">
        <f t="shared" si="29"/>
        <v>0.30707689328253368</v>
      </c>
      <c r="J111" s="21">
        <f t="shared" si="29"/>
        <v>0.68199043628204215</v>
      </c>
      <c r="K111" s="21">
        <f t="shared" si="29"/>
        <v>0.69834446753962531</v>
      </c>
      <c r="L111" s="21">
        <f t="shared" si="29"/>
        <v>2.3616649807097998</v>
      </c>
      <c r="M111" s="21">
        <f t="shared" si="29"/>
        <v>3.218165538386863</v>
      </c>
      <c r="N111" s="21">
        <f t="shared" si="29"/>
        <v>7.0941504959061756</v>
      </c>
      <c r="O111" s="21">
        <f t="shared" si="29"/>
        <v>7.0097710105767153</v>
      </c>
      <c r="P111" s="21">
        <f t="shared" si="29"/>
        <v>8.1851873074331429</v>
      </c>
      <c r="Q111" s="21">
        <f t="shared" si="29"/>
        <v>11.24248999250411</v>
      </c>
      <c r="R111" s="21">
        <f t="shared" si="29"/>
        <v>13.39104209486436</v>
      </c>
      <c r="S111" s="21">
        <f t="shared" si="29"/>
        <v>16.33792145814785</v>
      </c>
      <c r="T111" s="21">
        <f t="shared" si="29"/>
        <v>19.204541733755796</v>
      </c>
      <c r="U111" s="21">
        <f t="shared" si="29"/>
        <v>25.602643597569465</v>
      </c>
      <c r="V111" s="21">
        <f t="shared" si="29"/>
        <v>24.405586624478811</v>
      </c>
      <c r="W111" s="21">
        <f t="shared" si="29"/>
        <v>35.98057275420787</v>
      </c>
      <c r="X111" s="21">
        <f t="shared" si="29"/>
        <v>46.076237824709359</v>
      </c>
      <c r="Y111" s="21">
        <f t="shared" si="29"/>
        <v>55.616327496788855</v>
      </c>
      <c r="Z111" s="21">
        <f t="shared" si="29"/>
        <v>60.359113591006505</v>
      </c>
      <c r="AA111" s="21">
        <f t="shared" si="29"/>
        <v>69.680816139331327</v>
      </c>
      <c r="AB111" s="21">
        <f t="shared" si="29"/>
        <v>76.560895334293463</v>
      </c>
      <c r="AC111" s="21">
        <f t="shared" si="29"/>
        <v>88.476067727993609</v>
      </c>
      <c r="AD111" s="21">
        <f t="shared" si="29"/>
        <v>97.701064829947512</v>
      </c>
      <c r="AE111" s="21">
        <f t="shared" si="29"/>
        <v>109.73801036557043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2">+D138+D139</f>
        <v>0</v>
      </c>
      <c r="E137" s="21">
        <f t="shared" si="32"/>
        <v>0</v>
      </c>
      <c r="F137" s="21">
        <f t="shared" si="32"/>
        <v>0</v>
      </c>
      <c r="G137" s="21">
        <f t="shared" si="32"/>
        <v>0</v>
      </c>
      <c r="H137" s="21">
        <f t="shared" si="32"/>
        <v>0</v>
      </c>
      <c r="I137" s="21">
        <f t="shared" si="32"/>
        <v>0</v>
      </c>
      <c r="J137" s="21">
        <f t="shared" si="32"/>
        <v>0</v>
      </c>
      <c r="K137" s="21">
        <f t="shared" si="32"/>
        <v>0</v>
      </c>
      <c r="L137" s="21">
        <f t="shared" si="32"/>
        <v>0</v>
      </c>
      <c r="M137" s="21">
        <f t="shared" si="32"/>
        <v>0</v>
      </c>
      <c r="N137" s="21">
        <f t="shared" si="32"/>
        <v>0</v>
      </c>
      <c r="O137" s="21">
        <f t="shared" si="32"/>
        <v>0</v>
      </c>
      <c r="P137" s="21">
        <f t="shared" si="32"/>
        <v>0</v>
      </c>
      <c r="Q137" s="21">
        <f t="shared" si="32"/>
        <v>0</v>
      </c>
      <c r="R137" s="21">
        <f t="shared" si="32"/>
        <v>0</v>
      </c>
      <c r="S137" s="21">
        <f t="shared" si="32"/>
        <v>0</v>
      </c>
      <c r="T137" s="21">
        <f t="shared" si="32"/>
        <v>0</v>
      </c>
      <c r="U137" s="21">
        <f t="shared" si="32"/>
        <v>0</v>
      </c>
      <c r="V137" s="21">
        <f t="shared" si="32"/>
        <v>0</v>
      </c>
      <c r="W137" s="21">
        <f t="shared" si="32"/>
        <v>0</v>
      </c>
      <c r="X137" s="21">
        <f t="shared" si="32"/>
        <v>0</v>
      </c>
      <c r="Y137" s="21">
        <f t="shared" si="32"/>
        <v>0</v>
      </c>
      <c r="Z137" s="21">
        <f t="shared" si="32"/>
        <v>0</v>
      </c>
      <c r="AA137" s="21">
        <f t="shared" si="32"/>
        <v>0</v>
      </c>
      <c r="AB137" s="21">
        <f t="shared" si="32"/>
        <v>0</v>
      </c>
      <c r="AC137" s="21">
        <f t="shared" si="32"/>
        <v>0</v>
      </c>
      <c r="AD137" s="21">
        <f t="shared" si="32"/>
        <v>0</v>
      </c>
      <c r="AE137" s="21">
        <f t="shared" si="32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3">+C142+C143+C144+C145+C146+C147</f>
        <v>0</v>
      </c>
      <c r="D141" s="21">
        <f t="shared" si="33"/>
        <v>0</v>
      </c>
      <c r="E141" s="21">
        <f t="shared" si="33"/>
        <v>0</v>
      </c>
      <c r="F141" s="21">
        <f t="shared" si="33"/>
        <v>0</v>
      </c>
      <c r="G141" s="21">
        <f t="shared" si="33"/>
        <v>0</v>
      </c>
      <c r="H141" s="21">
        <f t="shared" si="33"/>
        <v>0</v>
      </c>
      <c r="I141" s="21">
        <f t="shared" si="33"/>
        <v>0</v>
      </c>
      <c r="J141" s="21">
        <f t="shared" si="33"/>
        <v>0</v>
      </c>
      <c r="K141" s="21">
        <f t="shared" si="33"/>
        <v>0</v>
      </c>
      <c r="L141" s="21">
        <f t="shared" si="33"/>
        <v>0</v>
      </c>
      <c r="M141" s="21">
        <f t="shared" si="33"/>
        <v>0</v>
      </c>
      <c r="N141" s="21">
        <f t="shared" si="33"/>
        <v>0</v>
      </c>
      <c r="O141" s="21">
        <f t="shared" si="33"/>
        <v>0</v>
      </c>
      <c r="P141" s="21">
        <f t="shared" si="33"/>
        <v>0</v>
      </c>
      <c r="Q141" s="21">
        <f t="shared" si="33"/>
        <v>0</v>
      </c>
      <c r="R141" s="21">
        <f t="shared" si="33"/>
        <v>0</v>
      </c>
      <c r="S141" s="21">
        <f t="shared" si="33"/>
        <v>0</v>
      </c>
      <c r="T141" s="21">
        <f t="shared" si="33"/>
        <v>0</v>
      </c>
      <c r="U141" s="21">
        <f t="shared" si="33"/>
        <v>0</v>
      </c>
      <c r="V141" s="21">
        <f t="shared" si="33"/>
        <v>0</v>
      </c>
      <c r="W141" s="21">
        <f t="shared" si="33"/>
        <v>0</v>
      </c>
      <c r="X141" s="21">
        <f t="shared" si="33"/>
        <v>0</v>
      </c>
      <c r="Y141" s="21">
        <f t="shared" si="33"/>
        <v>0</v>
      </c>
      <c r="Z141" s="21">
        <f t="shared" si="33"/>
        <v>0</v>
      </c>
      <c r="AA141" s="21">
        <f t="shared" si="33"/>
        <v>0</v>
      </c>
      <c r="AB141" s="21">
        <f t="shared" si="33"/>
        <v>0</v>
      </c>
      <c r="AC141" s="21">
        <f t="shared" si="33"/>
        <v>0</v>
      </c>
      <c r="AD141" s="21">
        <f t="shared" si="33"/>
        <v>0</v>
      </c>
      <c r="AE141" s="21">
        <f t="shared" si="33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4">+C150+C151</f>
        <v>0</v>
      </c>
      <c r="D149" s="21">
        <f t="shared" si="34"/>
        <v>0</v>
      </c>
      <c r="E149" s="21">
        <f t="shared" si="34"/>
        <v>0</v>
      </c>
      <c r="F149" s="21">
        <f t="shared" si="34"/>
        <v>0</v>
      </c>
      <c r="G149" s="21">
        <f t="shared" si="34"/>
        <v>0</v>
      </c>
      <c r="H149" s="21">
        <f t="shared" si="34"/>
        <v>0</v>
      </c>
      <c r="I149" s="21">
        <f t="shared" si="34"/>
        <v>0</v>
      </c>
      <c r="J149" s="21">
        <f t="shared" si="34"/>
        <v>0</v>
      </c>
      <c r="K149" s="21">
        <f t="shared" si="34"/>
        <v>0</v>
      </c>
      <c r="L149" s="21">
        <f t="shared" si="34"/>
        <v>0</v>
      </c>
      <c r="M149" s="21">
        <f t="shared" si="34"/>
        <v>0</v>
      </c>
      <c r="N149" s="21">
        <f t="shared" si="34"/>
        <v>0</v>
      </c>
      <c r="O149" s="21">
        <f t="shared" si="34"/>
        <v>0</v>
      </c>
      <c r="P149" s="21">
        <f t="shared" si="34"/>
        <v>0</v>
      </c>
      <c r="Q149" s="21">
        <f t="shared" si="34"/>
        <v>0</v>
      </c>
      <c r="R149" s="21">
        <f t="shared" si="34"/>
        <v>0</v>
      </c>
      <c r="S149" s="21">
        <f t="shared" si="34"/>
        <v>0</v>
      </c>
      <c r="T149" s="21">
        <f t="shared" si="34"/>
        <v>0</v>
      </c>
      <c r="U149" s="21">
        <f t="shared" si="34"/>
        <v>0</v>
      </c>
      <c r="V149" s="21">
        <f t="shared" si="34"/>
        <v>0</v>
      </c>
      <c r="W149" s="21">
        <f t="shared" si="34"/>
        <v>0</v>
      </c>
      <c r="X149" s="21">
        <f t="shared" si="34"/>
        <v>0</v>
      </c>
      <c r="Y149" s="21">
        <f t="shared" si="34"/>
        <v>0</v>
      </c>
      <c r="Z149" s="21">
        <f t="shared" si="34"/>
        <v>0</v>
      </c>
      <c r="AA149" s="21">
        <f t="shared" si="34"/>
        <v>0</v>
      </c>
      <c r="AB149" s="21">
        <f t="shared" si="34"/>
        <v>0</v>
      </c>
      <c r="AC149" s="21">
        <f t="shared" si="34"/>
        <v>0</v>
      </c>
      <c r="AD149" s="21">
        <f t="shared" si="34"/>
        <v>0</v>
      </c>
      <c r="AE149" s="21">
        <f t="shared" si="34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5">+D155</f>
        <v>0</v>
      </c>
      <c r="E154" s="21">
        <f t="shared" si="35"/>
        <v>0</v>
      </c>
      <c r="F154" s="21">
        <f t="shared" si="35"/>
        <v>0</v>
      </c>
      <c r="G154" s="21">
        <f t="shared" si="35"/>
        <v>0</v>
      </c>
      <c r="H154" s="21">
        <f t="shared" si="35"/>
        <v>0</v>
      </c>
      <c r="I154" s="21">
        <f t="shared" si="35"/>
        <v>0</v>
      </c>
      <c r="J154" s="21">
        <f t="shared" si="35"/>
        <v>0</v>
      </c>
      <c r="K154" s="21">
        <f t="shared" si="35"/>
        <v>0</v>
      </c>
      <c r="L154" s="21">
        <f t="shared" si="35"/>
        <v>0</v>
      </c>
      <c r="M154" s="21">
        <f t="shared" si="35"/>
        <v>0</v>
      </c>
      <c r="N154" s="21">
        <f t="shared" si="35"/>
        <v>0</v>
      </c>
      <c r="O154" s="21">
        <f t="shared" si="35"/>
        <v>0</v>
      </c>
      <c r="P154" s="21">
        <f t="shared" si="35"/>
        <v>0</v>
      </c>
      <c r="Q154" s="21">
        <f t="shared" si="35"/>
        <v>0</v>
      </c>
      <c r="R154" s="21">
        <f t="shared" si="35"/>
        <v>0</v>
      </c>
      <c r="S154" s="21">
        <f t="shared" si="35"/>
        <v>0</v>
      </c>
      <c r="T154" s="21">
        <f t="shared" si="35"/>
        <v>0</v>
      </c>
      <c r="U154" s="21">
        <f t="shared" si="35"/>
        <v>0</v>
      </c>
      <c r="V154" s="21">
        <f t="shared" si="35"/>
        <v>0</v>
      </c>
      <c r="W154" s="21">
        <f t="shared" si="35"/>
        <v>0</v>
      </c>
      <c r="X154" s="21">
        <f t="shared" si="35"/>
        <v>0</v>
      </c>
      <c r="Y154" s="21">
        <f t="shared" si="35"/>
        <v>0</v>
      </c>
      <c r="Z154" s="21">
        <f t="shared" si="35"/>
        <v>0</v>
      </c>
      <c r="AA154" s="21">
        <f t="shared" si="35"/>
        <v>0</v>
      </c>
      <c r="AB154" s="21">
        <f t="shared" si="35"/>
        <v>0</v>
      </c>
      <c r="AC154" s="21">
        <f t="shared" si="35"/>
        <v>0</v>
      </c>
      <c r="AD154" s="21">
        <f t="shared" si="35"/>
        <v>0</v>
      </c>
      <c r="AE154" s="21">
        <f t="shared" si="35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0</v>
      </c>
      <c r="D160" s="21">
        <f t="shared" ref="D160:AE160" si="36">+D161+D168+D169+D170+D171+D172</f>
        <v>2.1983922359360902E-5</v>
      </c>
      <c r="E160" s="21">
        <f t="shared" si="36"/>
        <v>1.9106018745719452E-4</v>
      </c>
      <c r="F160" s="21">
        <f t="shared" si="36"/>
        <v>1.055310752999675E-3</v>
      </c>
      <c r="G160" s="21">
        <f t="shared" si="36"/>
        <v>6.2442755419294622E-2</v>
      </c>
      <c r="H160" s="21">
        <f t="shared" si="36"/>
        <v>0.13748991383675363</v>
      </c>
      <c r="I160" s="21">
        <f t="shared" si="36"/>
        <v>0.30707689328253368</v>
      </c>
      <c r="J160" s="21">
        <f t="shared" si="36"/>
        <v>0.68199043628204215</v>
      </c>
      <c r="K160" s="21">
        <f t="shared" si="36"/>
        <v>0.69834446753962531</v>
      </c>
      <c r="L160" s="21">
        <f t="shared" si="36"/>
        <v>2.3616649807097998</v>
      </c>
      <c r="M160" s="21">
        <f t="shared" si="36"/>
        <v>3.218165538386863</v>
      </c>
      <c r="N160" s="21">
        <f t="shared" si="36"/>
        <v>7.0941504959061756</v>
      </c>
      <c r="O160" s="21">
        <f t="shared" si="36"/>
        <v>7.0097710105767153</v>
      </c>
      <c r="P160" s="21">
        <f t="shared" si="36"/>
        <v>8.1851873074331429</v>
      </c>
      <c r="Q160" s="21">
        <f t="shared" si="36"/>
        <v>11.24248999250411</v>
      </c>
      <c r="R160" s="21">
        <f t="shared" si="36"/>
        <v>13.39104209486436</v>
      </c>
      <c r="S160" s="21">
        <f t="shared" si="36"/>
        <v>16.33792145814785</v>
      </c>
      <c r="T160" s="21">
        <f t="shared" si="36"/>
        <v>19.204541733755796</v>
      </c>
      <c r="U160" s="21">
        <f t="shared" si="36"/>
        <v>25.602643597569465</v>
      </c>
      <c r="V160" s="21">
        <f t="shared" si="36"/>
        <v>24.405586624478811</v>
      </c>
      <c r="W160" s="21">
        <f t="shared" si="36"/>
        <v>35.98057275420787</v>
      </c>
      <c r="X160" s="21">
        <f t="shared" si="36"/>
        <v>46.076237824709359</v>
      </c>
      <c r="Y160" s="21">
        <f t="shared" si="36"/>
        <v>55.616327496788855</v>
      </c>
      <c r="Z160" s="21">
        <f t="shared" si="36"/>
        <v>60.359113591006505</v>
      </c>
      <c r="AA160" s="21">
        <f t="shared" si="36"/>
        <v>69.680816139331327</v>
      </c>
      <c r="AB160" s="21">
        <f t="shared" si="36"/>
        <v>76.560895334293463</v>
      </c>
      <c r="AC160" s="21">
        <f t="shared" si="36"/>
        <v>88.476067727993609</v>
      </c>
      <c r="AD160" s="21">
        <f t="shared" si="36"/>
        <v>97.701064829947512</v>
      </c>
      <c r="AE160" s="21">
        <f t="shared" si="36"/>
        <v>109.73801036557043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7">+D162+D163+D164+D165+D166+D167</f>
        <v>2.1983922359360902E-5</v>
      </c>
      <c r="E161" s="21">
        <f t="shared" si="37"/>
        <v>1.9106018745719452E-4</v>
      </c>
      <c r="F161" s="21">
        <f t="shared" si="37"/>
        <v>1.055310752999675E-3</v>
      </c>
      <c r="G161" s="21">
        <f t="shared" si="37"/>
        <v>6.2442755419294622E-2</v>
      </c>
      <c r="H161" s="21">
        <f t="shared" si="37"/>
        <v>0.13748991383675363</v>
      </c>
      <c r="I161" s="21">
        <f t="shared" si="37"/>
        <v>0.30707689328253368</v>
      </c>
      <c r="J161" s="21">
        <f t="shared" si="37"/>
        <v>0.67965700492177084</v>
      </c>
      <c r="K161" s="21">
        <f t="shared" si="37"/>
        <v>0.69021384013798148</v>
      </c>
      <c r="L161" s="21">
        <f t="shared" si="37"/>
        <v>2.3316223929450217</v>
      </c>
      <c r="M161" s="21">
        <f t="shared" si="37"/>
        <v>3.1598656032279551</v>
      </c>
      <c r="N161" s="21">
        <f t="shared" si="37"/>
        <v>7.0148056395924394</v>
      </c>
      <c r="O161" s="21">
        <f t="shared" si="37"/>
        <v>6.9182806007047306</v>
      </c>
      <c r="P161" s="21">
        <f t="shared" si="37"/>
        <v>8.0821394306148679</v>
      </c>
      <c r="Q161" s="21">
        <f t="shared" si="37"/>
        <v>11.053487545803918</v>
      </c>
      <c r="R161" s="21">
        <f t="shared" si="37"/>
        <v>13.011429262828608</v>
      </c>
      <c r="S161" s="21">
        <f t="shared" si="37"/>
        <v>15.999035424588209</v>
      </c>
      <c r="T161" s="21">
        <f t="shared" si="37"/>
        <v>18.917583175631481</v>
      </c>
      <c r="U161" s="21">
        <f t="shared" si="37"/>
        <v>24.903023621379525</v>
      </c>
      <c r="V161" s="21">
        <f t="shared" si="37"/>
        <v>23.444542444797484</v>
      </c>
      <c r="W161" s="21">
        <f t="shared" si="37"/>
        <v>34.02561552842046</v>
      </c>
      <c r="X161" s="21">
        <f t="shared" si="37"/>
        <v>44.617457278698893</v>
      </c>
      <c r="Y161" s="21">
        <f t="shared" si="37"/>
        <v>53.101726926256212</v>
      </c>
      <c r="Z161" s="21">
        <f t="shared" si="37"/>
        <v>57.917106022860118</v>
      </c>
      <c r="AA161" s="21">
        <f t="shared" si="37"/>
        <v>66.879237770664389</v>
      </c>
      <c r="AB161" s="21">
        <f t="shared" si="37"/>
        <v>73.799803129249455</v>
      </c>
      <c r="AC161" s="21">
        <f t="shared" si="37"/>
        <v>84.659122198527555</v>
      </c>
      <c r="AD161" s="21">
        <f t="shared" si="37"/>
        <v>93.928760197385614</v>
      </c>
      <c r="AE161" s="21">
        <f t="shared" si="37"/>
        <v>106.29542650511212</v>
      </c>
    </row>
    <row r="162" spans="1:31" x14ac:dyDescent="0.2">
      <c r="A162" s="13" t="s">
        <v>345</v>
      </c>
      <c r="B162" s="4" t="s">
        <v>805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1.13156432151385</v>
      </c>
      <c r="W162" s="27">
        <v>2.1079512184207148</v>
      </c>
      <c r="X162" s="27">
        <v>2.4841332434475816</v>
      </c>
      <c r="Y162" s="27">
        <v>3.9825170999714694</v>
      </c>
      <c r="Z162" s="27">
        <v>5.4481970324617395</v>
      </c>
      <c r="AA162" s="27">
        <v>6.3744126234436491</v>
      </c>
      <c r="AB162" s="27">
        <v>6.6537518136100529</v>
      </c>
      <c r="AC162" s="27">
        <v>8.3983203418816519</v>
      </c>
      <c r="AD162" s="27">
        <v>8.8478118803047554</v>
      </c>
      <c r="AE162" s="27">
        <v>11.057630865103835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2.1983922359360902E-5</v>
      </c>
      <c r="E163" s="27">
        <v>1.9105852268142543E-4</v>
      </c>
      <c r="F163" s="27">
        <v>1.043122964277297E-3</v>
      </c>
      <c r="G163" s="27">
        <v>9.3712567825494988E-3</v>
      </c>
      <c r="H163" s="27">
        <v>1.5755769083034436E-2</v>
      </c>
      <c r="I163" s="27">
        <v>4.8841318401991407E-2</v>
      </c>
      <c r="J163" s="27">
        <v>9.2972215651282761E-2</v>
      </c>
      <c r="K163" s="27">
        <v>7.6092029114774751E-2</v>
      </c>
      <c r="L163" s="27">
        <v>7.7132512681783172E-2</v>
      </c>
      <c r="M163" s="27">
        <v>0.19051859942686175</v>
      </c>
      <c r="N163" s="27">
        <v>0.19880281694014038</v>
      </c>
      <c r="O163" s="27">
        <v>0.14978046562029507</v>
      </c>
      <c r="P163" s="27">
        <v>0.20244120128695767</v>
      </c>
      <c r="Q163" s="27">
        <v>0.26283059559947397</v>
      </c>
      <c r="R163" s="27">
        <v>0.39593854456859984</v>
      </c>
      <c r="S163" s="27">
        <v>0.39628219918722263</v>
      </c>
      <c r="T163" s="27">
        <v>0.50039113016300441</v>
      </c>
      <c r="U163" s="27">
        <v>0.4449882284945923</v>
      </c>
      <c r="V163" s="27">
        <v>0.52941614655191449</v>
      </c>
      <c r="W163" s="27">
        <v>0.76099305519807814</v>
      </c>
      <c r="X163" s="27">
        <v>1.3027286246315728</v>
      </c>
      <c r="Y163" s="27">
        <v>1.3275215427965312</v>
      </c>
      <c r="Z163" s="27">
        <v>1.1060662936619583</v>
      </c>
      <c r="AA163" s="27">
        <v>1.2453783038608741</v>
      </c>
      <c r="AB163" s="27">
        <v>1.7808266927821506</v>
      </c>
      <c r="AC163" s="27">
        <v>1.7192201999366754</v>
      </c>
      <c r="AD163" s="27">
        <v>1.5129368315825471</v>
      </c>
      <c r="AE163" s="27">
        <v>1.6283687221484509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1.5125574381853195</v>
      </c>
      <c r="M164" s="27">
        <v>1.9973649052106524</v>
      </c>
      <c r="N164" s="27">
        <v>5.7147212996994421</v>
      </c>
      <c r="O164" s="27">
        <v>5.4278218257243704</v>
      </c>
      <c r="P164" s="27">
        <v>6.1899833983285166</v>
      </c>
      <c r="Q164" s="27">
        <v>8.7595779589268528</v>
      </c>
      <c r="R164" s="27">
        <v>10.110517649645075</v>
      </c>
      <c r="S164" s="27">
        <v>12.205048689011198</v>
      </c>
      <c r="T164" s="27">
        <v>14.395848419049399</v>
      </c>
      <c r="U164" s="27">
        <v>19.328145856626893</v>
      </c>
      <c r="V164" s="27">
        <v>15.519026881063658</v>
      </c>
      <c r="W164" s="27">
        <v>24.58389491074815</v>
      </c>
      <c r="X164" s="27">
        <v>32.629958110351744</v>
      </c>
      <c r="Y164" s="27">
        <v>38.402506035264125</v>
      </c>
      <c r="Z164" s="27">
        <v>40.592105192697012</v>
      </c>
      <c r="AA164" s="27">
        <v>47.258040103672172</v>
      </c>
      <c r="AB164" s="27">
        <v>52.68830891879513</v>
      </c>
      <c r="AC164" s="27">
        <v>60.32845829804652</v>
      </c>
      <c r="AD164" s="27">
        <v>67.286479580229155</v>
      </c>
      <c r="AE164" s="27">
        <v>75.510857935484964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1.6042658792478525E-2</v>
      </c>
      <c r="M165" s="27">
        <v>2.0719605666685376E-2</v>
      </c>
      <c r="N165" s="27">
        <v>3.0968095289438103E-2</v>
      </c>
      <c r="O165" s="27">
        <v>7.5202517817575268E-2</v>
      </c>
      <c r="P165" s="27">
        <v>0.1296828687549138</v>
      </c>
      <c r="Q165" s="27">
        <v>0.20377852633348967</v>
      </c>
      <c r="R165" s="27">
        <v>0.28232368830345039</v>
      </c>
      <c r="S165" s="27">
        <v>0.53411071954054701</v>
      </c>
      <c r="T165" s="27">
        <v>0.6816250450961715</v>
      </c>
      <c r="U165" s="27">
        <v>1.019762236265825</v>
      </c>
      <c r="V165" s="27">
        <v>1.137338200893393</v>
      </c>
      <c r="W165" s="27">
        <v>1.7506542462679486</v>
      </c>
      <c r="X165" s="27">
        <v>2.1120335533537893</v>
      </c>
      <c r="Y165" s="27">
        <v>2.6370657290056538</v>
      </c>
      <c r="Z165" s="27">
        <v>2.9260660219822316</v>
      </c>
      <c r="AA165" s="27">
        <v>3.0742064561169307</v>
      </c>
      <c r="AB165" s="27">
        <v>3.2915380736013762</v>
      </c>
      <c r="AC165" s="27">
        <v>3.5861124619895075</v>
      </c>
      <c r="AD165" s="27">
        <v>3.3697698493629282</v>
      </c>
      <c r="AE165" s="27">
        <v>2.9909645197366737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1.2186245815954233E-5</v>
      </c>
      <c r="G166" s="27">
        <v>1.0122609341350217E-5</v>
      </c>
      <c r="H166" s="27">
        <v>3.3741592210270803E-4</v>
      </c>
      <c r="I166" s="27">
        <v>6.530616528529808E-4</v>
      </c>
      <c r="J166" s="27">
        <v>6.3989115380324972E-3</v>
      </c>
      <c r="K166" s="27">
        <v>4.9982219873911981E-3</v>
      </c>
      <c r="L166" s="27">
        <v>1.7093138700849303E-2</v>
      </c>
      <c r="M166" s="27">
        <v>1.203134929799923E-2</v>
      </c>
      <c r="N166" s="27">
        <v>1.4579626974767333E-2</v>
      </c>
      <c r="O166" s="27">
        <v>7.0865562576154617E-2</v>
      </c>
      <c r="P166" s="27">
        <v>0.19601220941785802</v>
      </c>
      <c r="Q166" s="27">
        <v>0.25921177619462815</v>
      </c>
      <c r="R166" s="27">
        <v>0.29594149377553214</v>
      </c>
      <c r="S166" s="27">
        <v>0.46441837098041239</v>
      </c>
      <c r="T166" s="27">
        <v>0.58351875291240918</v>
      </c>
      <c r="U166" s="27">
        <v>0.82472952680308054</v>
      </c>
      <c r="V166" s="27">
        <v>0.98715680771074688</v>
      </c>
      <c r="W166" s="27">
        <v>1.2169533046904217</v>
      </c>
      <c r="X166" s="27">
        <v>1.7859050238510945</v>
      </c>
      <c r="Y166" s="27">
        <v>1.9348079127144719</v>
      </c>
      <c r="Z166" s="27">
        <v>2.5367867993627722</v>
      </c>
      <c r="AA166" s="27">
        <v>3.0390932306307668</v>
      </c>
      <c r="AB166" s="27">
        <v>2.8358473500857277</v>
      </c>
      <c r="AC166" s="27">
        <v>3.2382163000981663</v>
      </c>
      <c r="AD166" s="27">
        <v>4.6729324772663317</v>
      </c>
      <c r="AE166" s="27">
        <v>6.0309227835568455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1.6647757690946528E-9</v>
      </c>
      <c r="F167" s="27">
        <v>1.5429064239273249E-9</v>
      </c>
      <c r="G167" s="27">
        <v>5.3061376027403774E-2</v>
      </c>
      <c r="H167" s="27">
        <v>0.12139672883161649</v>
      </c>
      <c r="I167" s="27">
        <v>0.25758251322768927</v>
      </c>
      <c r="J167" s="27">
        <v>0.58028587773245555</v>
      </c>
      <c r="K167" s="27">
        <v>0.60912358903581554</v>
      </c>
      <c r="L167" s="27">
        <v>0.70879664458459113</v>
      </c>
      <c r="M167" s="27">
        <v>0.9392311436257561</v>
      </c>
      <c r="N167" s="27">
        <v>1.0557338006886516</v>
      </c>
      <c r="O167" s="27">
        <v>1.194610228966335</v>
      </c>
      <c r="P167" s="27">
        <v>1.3640197528266207</v>
      </c>
      <c r="Q167" s="27">
        <v>1.5680886887494723</v>
      </c>
      <c r="R167" s="27">
        <v>1.9267078865359519</v>
      </c>
      <c r="S167" s="27">
        <v>2.399175445868829</v>
      </c>
      <c r="T167" s="27">
        <v>2.7561998284104989</v>
      </c>
      <c r="U167" s="27">
        <v>3.2853977731891351</v>
      </c>
      <c r="V167" s="27">
        <v>4.140040087063924</v>
      </c>
      <c r="W167" s="27">
        <v>3.605168793095149</v>
      </c>
      <c r="X167" s="27">
        <v>4.302698723063112</v>
      </c>
      <c r="Y167" s="27">
        <v>4.8173086065039659</v>
      </c>
      <c r="Z167" s="27">
        <v>5.3078846826944046</v>
      </c>
      <c r="AA167" s="27">
        <v>5.8881070529399953</v>
      </c>
      <c r="AB167" s="27">
        <v>6.5495302803750199</v>
      </c>
      <c r="AC167" s="27">
        <v>7.3887945965750381</v>
      </c>
      <c r="AD167" s="27">
        <v>8.2388295786399066</v>
      </c>
      <c r="AE167" s="27">
        <v>9.0766816790813394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1.830350294956221E-4</v>
      </c>
      <c r="Q168" s="27">
        <v>8.7784101050623106E-2</v>
      </c>
      <c r="R168" s="27">
        <v>0.26442298381900264</v>
      </c>
      <c r="S168" s="27">
        <v>0.19835816113772087</v>
      </c>
      <c r="T168" s="27">
        <v>0.1298887156962083</v>
      </c>
      <c r="U168" s="27">
        <v>0.35664830976862349</v>
      </c>
      <c r="V168" s="27">
        <v>0.46092476697057644</v>
      </c>
      <c r="W168" s="27">
        <v>1.3085843567089803</v>
      </c>
      <c r="X168" s="27">
        <v>0.61582577757960322</v>
      </c>
      <c r="Y168" s="27">
        <v>1.3081467678221035</v>
      </c>
      <c r="Z168" s="27">
        <v>0.8963674354697424</v>
      </c>
      <c r="AA168" s="27">
        <v>1.1699543153046772</v>
      </c>
      <c r="AB168" s="27">
        <v>1.2553074236410613</v>
      </c>
      <c r="AC168" s="27">
        <v>2.0000100377409464</v>
      </c>
      <c r="AD168" s="27">
        <v>1.7501322307771039</v>
      </c>
      <c r="AE168" s="27">
        <v>1.4392116240198964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2.3334313602713227E-3</v>
      </c>
      <c r="K169" s="27">
        <v>5.5978290932654192E-3</v>
      </c>
      <c r="L169" s="27">
        <v>1.1972967048961084E-2</v>
      </c>
      <c r="M169" s="27">
        <v>2.1434314644966337E-2</v>
      </c>
      <c r="N169" s="27">
        <v>3.4120008904651493E-2</v>
      </c>
      <c r="O169" s="27">
        <v>4.7465654424870093E-2</v>
      </c>
      <c r="P169" s="27">
        <v>7.8679696768495525E-2</v>
      </c>
      <c r="Q169" s="27">
        <v>8.7830033094549564E-2</v>
      </c>
      <c r="R169" s="27">
        <v>9.9575848732664396E-2</v>
      </c>
      <c r="S169" s="27">
        <v>0.11951654452873867</v>
      </c>
      <c r="T169" s="27">
        <v>0.14091689011621397</v>
      </c>
      <c r="U169" s="27">
        <v>0.19897093456230341</v>
      </c>
      <c r="V169" s="27">
        <v>0.22133433605448852</v>
      </c>
      <c r="W169" s="27">
        <v>0.28654584856272103</v>
      </c>
      <c r="X169" s="27">
        <v>0.39149661969765021</v>
      </c>
      <c r="Y169" s="27">
        <v>0.60939033944633736</v>
      </c>
      <c r="Z169" s="27">
        <v>0.73255183225538734</v>
      </c>
      <c r="AA169" s="27">
        <v>0.8186397551326311</v>
      </c>
      <c r="AB169" s="27">
        <v>0.81898241697912155</v>
      </c>
      <c r="AC169" s="27">
        <v>0.90985113340758461</v>
      </c>
      <c r="AD169" s="27">
        <v>0.93427365870634449</v>
      </c>
      <c r="AE169" s="27">
        <v>0.93310260901897868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0.12068137961923137</v>
      </c>
      <c r="V170" s="27">
        <v>0.25845087940800587</v>
      </c>
      <c r="W170" s="27">
        <v>0.3012173803180534</v>
      </c>
      <c r="X170" s="27">
        <v>0.3269253092856052</v>
      </c>
      <c r="Y170" s="27">
        <v>0.3538959042797491</v>
      </c>
      <c r="Z170" s="27">
        <v>0.39865633279406493</v>
      </c>
      <c r="AA170" s="27">
        <v>0.38151499794644683</v>
      </c>
      <c r="AB170" s="27">
        <v>0.27166004059040089</v>
      </c>
      <c r="AC170" s="27">
        <v>0.47913991991473492</v>
      </c>
      <c r="AD170" s="27">
        <v>0.61891300349945988</v>
      </c>
      <c r="AE170" s="27">
        <v>0.45626010002460671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2.532798308378366E-3</v>
      </c>
      <c r="L171" s="27">
        <v>1.8069620715817299E-2</v>
      </c>
      <c r="M171" s="27">
        <v>3.6865620513941683E-2</v>
      </c>
      <c r="N171" s="27">
        <v>4.5224847409084182E-2</v>
      </c>
      <c r="O171" s="27">
        <v>4.4024755447115128E-2</v>
      </c>
      <c r="P171" s="27">
        <v>2.4185145020282146E-2</v>
      </c>
      <c r="Q171" s="27">
        <v>1.3388312555019382E-2</v>
      </c>
      <c r="R171" s="27">
        <v>1.5613999484084201E-2</v>
      </c>
      <c r="S171" s="27">
        <v>2.1011327893179357E-2</v>
      </c>
      <c r="T171" s="27">
        <v>1.6152952311896007E-2</v>
      </c>
      <c r="U171" s="27">
        <v>2.3319352239780978E-2</v>
      </c>
      <c r="V171" s="27">
        <v>2.033419724825377E-2</v>
      </c>
      <c r="W171" s="27">
        <v>5.8609640197661038E-2</v>
      </c>
      <c r="X171" s="27">
        <v>0.12453283944760922</v>
      </c>
      <c r="Y171" s="27">
        <v>0.24316755898446352</v>
      </c>
      <c r="Z171" s="27">
        <v>0.41443196762719392</v>
      </c>
      <c r="AA171" s="27">
        <v>0.43146930028317521</v>
      </c>
      <c r="AB171" s="27">
        <v>0.41514232383341615</v>
      </c>
      <c r="AC171" s="27">
        <v>0.42794443840278507</v>
      </c>
      <c r="AD171" s="27">
        <v>0.46898573957899653</v>
      </c>
      <c r="AE171" s="27">
        <v>0.61400952739484027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2.1983922359360902E-5</v>
      </c>
      <c r="E455" s="28">
        <f t="shared" si="96"/>
        <v>1.9106018745719452E-4</v>
      </c>
      <c r="F455" s="28">
        <f t="shared" si="96"/>
        <v>1.055310752999675E-3</v>
      </c>
      <c r="G455" s="28">
        <f t="shared" si="96"/>
        <v>6.2442755419294622E-2</v>
      </c>
      <c r="H455" s="28">
        <f t="shared" si="96"/>
        <v>0.13748991383675363</v>
      </c>
      <c r="I455" s="28">
        <f t="shared" si="96"/>
        <v>0.30707689328253368</v>
      </c>
      <c r="J455" s="28">
        <f t="shared" si="96"/>
        <v>0.68199043628204215</v>
      </c>
      <c r="K455" s="28">
        <f t="shared" si="96"/>
        <v>0.69834446753962531</v>
      </c>
      <c r="L455" s="28">
        <f t="shared" si="96"/>
        <v>2.3616649807097998</v>
      </c>
      <c r="M455" s="28">
        <f t="shared" si="96"/>
        <v>3.218165538386863</v>
      </c>
      <c r="N455" s="28">
        <f t="shared" si="96"/>
        <v>7.0941504959061756</v>
      </c>
      <c r="O455" s="28">
        <f t="shared" si="96"/>
        <v>7.0097710105767153</v>
      </c>
      <c r="P455" s="28">
        <f t="shared" si="96"/>
        <v>8.1851873074331429</v>
      </c>
      <c r="Q455" s="28">
        <f t="shared" si="96"/>
        <v>11.24248999250411</v>
      </c>
      <c r="R455" s="28">
        <f t="shared" si="96"/>
        <v>13.39104209486436</v>
      </c>
      <c r="S455" s="28">
        <f t="shared" si="96"/>
        <v>16.33792145814785</v>
      </c>
      <c r="T455" s="28">
        <f t="shared" si="96"/>
        <v>19.204541733755796</v>
      </c>
      <c r="U455" s="28">
        <f t="shared" si="96"/>
        <v>25.602643597569465</v>
      </c>
      <c r="V455" s="28">
        <f t="shared" si="96"/>
        <v>24.405586624478811</v>
      </c>
      <c r="W455" s="28">
        <f t="shared" si="96"/>
        <v>35.98057275420787</v>
      </c>
      <c r="X455" s="28">
        <f t="shared" si="96"/>
        <v>46.076237824709359</v>
      </c>
      <c r="Y455" s="28">
        <f t="shared" si="96"/>
        <v>55.616327496788855</v>
      </c>
      <c r="Z455" s="28">
        <f t="shared" si="96"/>
        <v>60.359113591006505</v>
      </c>
      <c r="AA455" s="28">
        <f t="shared" si="96"/>
        <v>69.680816139331327</v>
      </c>
      <c r="AB455" s="28">
        <f t="shared" si="96"/>
        <v>76.560895334293463</v>
      </c>
      <c r="AC455" s="28">
        <f t="shared" si="96"/>
        <v>88.476067727993609</v>
      </c>
      <c r="AD455" s="28">
        <f t="shared" si="96"/>
        <v>97.701064829947512</v>
      </c>
      <c r="AE455" s="28">
        <f t="shared" si="96"/>
        <v>109.73801036557043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2.1983922359360902E-5</v>
      </c>
      <c r="E471" s="28">
        <f t="shared" si="101"/>
        <v>1.9106018745719452E-4</v>
      </c>
      <c r="F471" s="28">
        <f t="shared" si="101"/>
        <v>1.055310752999675E-3</v>
      </c>
      <c r="G471" s="28">
        <f t="shared" si="101"/>
        <v>6.2442755419294622E-2</v>
      </c>
      <c r="H471" s="28">
        <f t="shared" si="101"/>
        <v>0.13748991383675363</v>
      </c>
      <c r="I471" s="28">
        <f t="shared" si="101"/>
        <v>0.30707689328253368</v>
      </c>
      <c r="J471" s="28">
        <f t="shared" si="101"/>
        <v>0.68199043628204215</v>
      </c>
      <c r="K471" s="28">
        <f t="shared" si="101"/>
        <v>0.69834446753962531</v>
      </c>
      <c r="L471" s="28">
        <f t="shared" si="101"/>
        <v>2.3616649807097998</v>
      </c>
      <c r="M471" s="28">
        <f t="shared" si="101"/>
        <v>3.218165538386863</v>
      </c>
      <c r="N471" s="28">
        <f t="shared" si="101"/>
        <v>7.0941504959061756</v>
      </c>
      <c r="O471" s="28">
        <f t="shared" si="101"/>
        <v>7.0097710105767153</v>
      </c>
      <c r="P471" s="28">
        <f t="shared" si="101"/>
        <v>8.1851873074331429</v>
      </c>
      <c r="Q471" s="28">
        <f t="shared" si="101"/>
        <v>11.24248999250411</v>
      </c>
      <c r="R471" s="28">
        <f t="shared" si="101"/>
        <v>13.39104209486436</v>
      </c>
      <c r="S471" s="28">
        <f t="shared" si="101"/>
        <v>16.33792145814785</v>
      </c>
      <c r="T471" s="28">
        <f t="shared" si="101"/>
        <v>19.204541733755796</v>
      </c>
      <c r="U471" s="28">
        <f t="shared" si="101"/>
        <v>25.602643597569465</v>
      </c>
      <c r="V471" s="28">
        <f t="shared" si="101"/>
        <v>24.405586624478811</v>
      </c>
      <c r="W471" s="28">
        <f t="shared" si="101"/>
        <v>35.98057275420787</v>
      </c>
      <c r="X471" s="28">
        <f t="shared" si="101"/>
        <v>46.076237824709359</v>
      </c>
      <c r="Y471" s="28">
        <f t="shared" si="101"/>
        <v>55.616327496788855</v>
      </c>
      <c r="Z471" s="28">
        <f t="shared" si="101"/>
        <v>60.359113591006505</v>
      </c>
      <c r="AA471" s="28">
        <f t="shared" si="101"/>
        <v>69.680816139331327</v>
      </c>
      <c r="AB471" s="28">
        <f t="shared" si="101"/>
        <v>76.560895334293463</v>
      </c>
      <c r="AC471" s="28">
        <f t="shared" si="101"/>
        <v>88.476067727993609</v>
      </c>
      <c r="AD471" s="28">
        <f t="shared" si="101"/>
        <v>97.701064829947512</v>
      </c>
      <c r="AE471" s="28">
        <f t="shared" si="101"/>
        <v>109.73801036557043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4">+D503+D507</f>
        <v>0</v>
      </c>
      <c r="E502" s="21">
        <f t="shared" si="104"/>
        <v>0</v>
      </c>
      <c r="F502" s="21">
        <f t="shared" si="104"/>
        <v>0</v>
      </c>
      <c r="G502" s="21">
        <f t="shared" si="104"/>
        <v>0</v>
      </c>
      <c r="H502" s="21">
        <f t="shared" si="104"/>
        <v>0</v>
      </c>
      <c r="I502" s="21">
        <f t="shared" si="104"/>
        <v>0</v>
      </c>
      <c r="J502" s="21">
        <f t="shared" si="104"/>
        <v>0</v>
      </c>
      <c r="K502" s="21">
        <f t="shared" si="104"/>
        <v>0</v>
      </c>
      <c r="L502" s="21">
        <f t="shared" si="104"/>
        <v>0</v>
      </c>
      <c r="M502" s="21">
        <f t="shared" si="104"/>
        <v>0</v>
      </c>
      <c r="N502" s="21">
        <f t="shared" si="104"/>
        <v>0</v>
      </c>
      <c r="O502" s="21">
        <f t="shared" si="104"/>
        <v>0</v>
      </c>
      <c r="P502" s="21">
        <f t="shared" si="104"/>
        <v>0</v>
      </c>
      <c r="Q502" s="21">
        <f t="shared" si="104"/>
        <v>0</v>
      </c>
      <c r="R502" s="21">
        <f t="shared" si="104"/>
        <v>0</v>
      </c>
      <c r="S502" s="21">
        <f t="shared" si="104"/>
        <v>0</v>
      </c>
      <c r="T502" s="21">
        <f t="shared" si="104"/>
        <v>0</v>
      </c>
      <c r="U502" s="21">
        <f t="shared" si="104"/>
        <v>0</v>
      </c>
      <c r="V502" s="21">
        <f t="shared" si="104"/>
        <v>0</v>
      </c>
      <c r="W502" s="21">
        <f t="shared" si="104"/>
        <v>0</v>
      </c>
      <c r="X502" s="21">
        <f t="shared" si="104"/>
        <v>0</v>
      </c>
      <c r="Y502" s="21">
        <f t="shared" si="104"/>
        <v>0</v>
      </c>
      <c r="Z502" s="21">
        <f t="shared" si="104"/>
        <v>0</v>
      </c>
      <c r="AA502" s="21">
        <f t="shared" si="104"/>
        <v>0</v>
      </c>
      <c r="AB502" s="21">
        <f t="shared" si="104"/>
        <v>0</v>
      </c>
      <c r="AC502" s="21">
        <f t="shared" si="104"/>
        <v>0</v>
      </c>
      <c r="AD502" s="21">
        <f t="shared" si="104"/>
        <v>0</v>
      </c>
      <c r="AE502" s="21">
        <f t="shared" si="104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5">+D155</f>
        <v>0</v>
      </c>
      <c r="E503" s="37">
        <f t="shared" si="105"/>
        <v>0</v>
      </c>
      <c r="F503" s="37">
        <f t="shared" si="105"/>
        <v>0</v>
      </c>
      <c r="G503" s="37">
        <f t="shared" si="105"/>
        <v>0</v>
      </c>
      <c r="H503" s="37">
        <f t="shared" si="105"/>
        <v>0</v>
      </c>
      <c r="I503" s="37">
        <f t="shared" si="105"/>
        <v>0</v>
      </c>
      <c r="J503" s="37">
        <f t="shared" si="105"/>
        <v>0</v>
      </c>
      <c r="K503" s="37">
        <f t="shared" si="105"/>
        <v>0</v>
      </c>
      <c r="L503" s="37">
        <f t="shared" si="105"/>
        <v>0</v>
      </c>
      <c r="M503" s="37">
        <f t="shared" si="105"/>
        <v>0</v>
      </c>
      <c r="N503" s="37">
        <f t="shared" si="105"/>
        <v>0</v>
      </c>
      <c r="O503" s="37">
        <f t="shared" si="105"/>
        <v>0</v>
      </c>
      <c r="P503" s="37">
        <f t="shared" si="105"/>
        <v>0</v>
      </c>
      <c r="Q503" s="37">
        <f t="shared" si="105"/>
        <v>0</v>
      </c>
      <c r="R503" s="37">
        <f t="shared" si="105"/>
        <v>0</v>
      </c>
      <c r="S503" s="37">
        <f t="shared" si="105"/>
        <v>0</v>
      </c>
      <c r="T503" s="37">
        <f t="shared" si="105"/>
        <v>0</v>
      </c>
      <c r="U503" s="37">
        <f t="shared" si="105"/>
        <v>0</v>
      </c>
      <c r="V503" s="37">
        <f t="shared" si="105"/>
        <v>0</v>
      </c>
      <c r="W503" s="37">
        <f t="shared" si="105"/>
        <v>0</v>
      </c>
      <c r="X503" s="37">
        <f t="shared" si="105"/>
        <v>0</v>
      </c>
      <c r="Y503" s="37">
        <f t="shared" si="105"/>
        <v>0</v>
      </c>
      <c r="Z503" s="37">
        <f t="shared" si="105"/>
        <v>0</v>
      </c>
      <c r="AA503" s="37">
        <f t="shared" si="105"/>
        <v>0</v>
      </c>
      <c r="AB503" s="37">
        <f t="shared" si="105"/>
        <v>0</v>
      </c>
      <c r="AC503" s="37">
        <f t="shared" si="105"/>
        <v>0</v>
      </c>
      <c r="AD503" s="37">
        <f t="shared" si="105"/>
        <v>0</v>
      </c>
      <c r="AE503" s="37">
        <f t="shared" si="105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06">+D509+D510+D511+D512+D513+D514</f>
        <v>2.1983922359360902E-5</v>
      </c>
      <c r="E508" s="21">
        <f t="shared" si="106"/>
        <v>1.9106018745719452E-4</v>
      </c>
      <c r="F508" s="21">
        <f t="shared" si="106"/>
        <v>1.055310752999675E-3</v>
      </c>
      <c r="G508" s="21">
        <f t="shared" si="106"/>
        <v>6.2442755419294622E-2</v>
      </c>
      <c r="H508" s="21">
        <f t="shared" si="106"/>
        <v>0.13748991383675363</v>
      </c>
      <c r="I508" s="21">
        <f t="shared" si="106"/>
        <v>0.30707689328253368</v>
      </c>
      <c r="J508" s="21">
        <f t="shared" si="106"/>
        <v>0.68199043628204215</v>
      </c>
      <c r="K508" s="21">
        <f t="shared" si="106"/>
        <v>0.69834446753962531</v>
      </c>
      <c r="L508" s="21">
        <f t="shared" si="106"/>
        <v>2.3616649807097998</v>
      </c>
      <c r="M508" s="21">
        <f t="shared" si="106"/>
        <v>3.218165538386863</v>
      </c>
      <c r="N508" s="21">
        <f t="shared" si="106"/>
        <v>7.0941504959061756</v>
      </c>
      <c r="O508" s="21">
        <f t="shared" si="106"/>
        <v>7.0097710105767153</v>
      </c>
      <c r="P508" s="21">
        <f t="shared" si="106"/>
        <v>8.1851873074331429</v>
      </c>
      <c r="Q508" s="21">
        <f t="shared" si="106"/>
        <v>11.24248999250411</v>
      </c>
      <c r="R508" s="21">
        <f t="shared" si="106"/>
        <v>13.39104209486436</v>
      </c>
      <c r="S508" s="21">
        <f t="shared" si="106"/>
        <v>16.33792145814785</v>
      </c>
      <c r="T508" s="21">
        <f t="shared" si="106"/>
        <v>19.204541733755796</v>
      </c>
      <c r="U508" s="21">
        <f t="shared" si="106"/>
        <v>25.602643597569465</v>
      </c>
      <c r="V508" s="21">
        <f t="shared" si="106"/>
        <v>24.405586624478811</v>
      </c>
      <c r="W508" s="21">
        <f t="shared" si="106"/>
        <v>35.98057275420787</v>
      </c>
      <c r="X508" s="21">
        <f t="shared" si="106"/>
        <v>46.076237824709359</v>
      </c>
      <c r="Y508" s="21">
        <f t="shared" si="106"/>
        <v>55.616327496788855</v>
      </c>
      <c r="Z508" s="21">
        <f t="shared" si="106"/>
        <v>60.359113591006505</v>
      </c>
      <c r="AA508" s="21">
        <f t="shared" si="106"/>
        <v>69.680816139331327</v>
      </c>
      <c r="AB508" s="21">
        <f t="shared" si="106"/>
        <v>76.560895334293463</v>
      </c>
      <c r="AC508" s="21">
        <f t="shared" si="106"/>
        <v>88.476067727993609</v>
      </c>
      <c r="AD508" s="21">
        <f t="shared" si="106"/>
        <v>97.701064829947512</v>
      </c>
      <c r="AE508" s="21">
        <f t="shared" si="106"/>
        <v>109.73801036557043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07">+D161</f>
        <v>2.1983922359360902E-5</v>
      </c>
      <c r="E509" s="37">
        <f t="shared" si="107"/>
        <v>1.9106018745719452E-4</v>
      </c>
      <c r="F509" s="37">
        <f t="shared" si="107"/>
        <v>1.055310752999675E-3</v>
      </c>
      <c r="G509" s="37">
        <f t="shared" si="107"/>
        <v>6.2442755419294622E-2</v>
      </c>
      <c r="H509" s="37">
        <f t="shared" si="107"/>
        <v>0.13748991383675363</v>
      </c>
      <c r="I509" s="37">
        <f t="shared" si="107"/>
        <v>0.30707689328253368</v>
      </c>
      <c r="J509" s="37">
        <f t="shared" si="107"/>
        <v>0.67965700492177084</v>
      </c>
      <c r="K509" s="37">
        <f t="shared" si="107"/>
        <v>0.69021384013798148</v>
      </c>
      <c r="L509" s="37">
        <f t="shared" si="107"/>
        <v>2.3316223929450217</v>
      </c>
      <c r="M509" s="37">
        <f t="shared" si="107"/>
        <v>3.1598656032279551</v>
      </c>
      <c r="N509" s="37">
        <f t="shared" si="107"/>
        <v>7.0148056395924394</v>
      </c>
      <c r="O509" s="37">
        <f t="shared" si="107"/>
        <v>6.9182806007047306</v>
      </c>
      <c r="P509" s="37">
        <f t="shared" si="107"/>
        <v>8.0821394306148679</v>
      </c>
      <c r="Q509" s="37">
        <f t="shared" si="107"/>
        <v>11.053487545803918</v>
      </c>
      <c r="R509" s="37">
        <f t="shared" si="107"/>
        <v>13.011429262828608</v>
      </c>
      <c r="S509" s="37">
        <f t="shared" si="107"/>
        <v>15.999035424588209</v>
      </c>
      <c r="T509" s="37">
        <f t="shared" si="107"/>
        <v>18.917583175631481</v>
      </c>
      <c r="U509" s="37">
        <f t="shared" si="107"/>
        <v>24.903023621379525</v>
      </c>
      <c r="V509" s="37">
        <f t="shared" si="107"/>
        <v>23.444542444797484</v>
      </c>
      <c r="W509" s="37">
        <f t="shared" si="107"/>
        <v>34.02561552842046</v>
      </c>
      <c r="X509" s="37">
        <f t="shared" si="107"/>
        <v>44.617457278698893</v>
      </c>
      <c r="Y509" s="37">
        <f t="shared" si="107"/>
        <v>53.101726926256212</v>
      </c>
      <c r="Z509" s="37">
        <f t="shared" si="107"/>
        <v>57.917106022860118</v>
      </c>
      <c r="AA509" s="37">
        <f t="shared" si="107"/>
        <v>66.879237770664389</v>
      </c>
      <c r="AB509" s="37">
        <f t="shared" si="107"/>
        <v>73.799803129249455</v>
      </c>
      <c r="AC509" s="37">
        <f t="shared" si="107"/>
        <v>84.659122198527555</v>
      </c>
      <c r="AD509" s="37">
        <f t="shared" si="107"/>
        <v>93.928760197385614</v>
      </c>
      <c r="AE509" s="37">
        <f t="shared" si="107"/>
        <v>106.29542650511212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8">+D168</f>
        <v>0</v>
      </c>
      <c r="E510" s="37">
        <f t="shared" si="108"/>
        <v>0</v>
      </c>
      <c r="F510" s="37">
        <f t="shared" si="108"/>
        <v>0</v>
      </c>
      <c r="G510" s="37">
        <f t="shared" si="108"/>
        <v>0</v>
      </c>
      <c r="H510" s="37">
        <f t="shared" si="108"/>
        <v>0</v>
      </c>
      <c r="I510" s="37">
        <f t="shared" si="108"/>
        <v>0</v>
      </c>
      <c r="J510" s="37">
        <f t="shared" si="108"/>
        <v>0</v>
      </c>
      <c r="K510" s="37">
        <f t="shared" si="108"/>
        <v>0</v>
      </c>
      <c r="L510" s="37">
        <f t="shared" si="108"/>
        <v>0</v>
      </c>
      <c r="M510" s="37">
        <f t="shared" si="108"/>
        <v>0</v>
      </c>
      <c r="N510" s="37">
        <f t="shared" si="108"/>
        <v>0</v>
      </c>
      <c r="O510" s="37">
        <f t="shared" si="108"/>
        <v>0</v>
      </c>
      <c r="P510" s="37">
        <f t="shared" si="108"/>
        <v>1.830350294956221E-4</v>
      </c>
      <c r="Q510" s="37">
        <f t="shared" si="108"/>
        <v>8.7784101050623106E-2</v>
      </c>
      <c r="R510" s="37">
        <f t="shared" si="108"/>
        <v>0.26442298381900264</v>
      </c>
      <c r="S510" s="37">
        <f t="shared" si="108"/>
        <v>0.19835816113772087</v>
      </c>
      <c r="T510" s="37">
        <f t="shared" si="108"/>
        <v>0.1298887156962083</v>
      </c>
      <c r="U510" s="37">
        <f t="shared" si="108"/>
        <v>0.35664830976862349</v>
      </c>
      <c r="V510" s="37">
        <f t="shared" si="108"/>
        <v>0.46092476697057644</v>
      </c>
      <c r="W510" s="37">
        <f t="shared" si="108"/>
        <v>1.3085843567089803</v>
      </c>
      <c r="X510" s="37">
        <f t="shared" si="108"/>
        <v>0.61582577757960322</v>
      </c>
      <c r="Y510" s="37">
        <f t="shared" si="108"/>
        <v>1.3081467678221035</v>
      </c>
      <c r="Z510" s="37">
        <f t="shared" si="108"/>
        <v>0.8963674354697424</v>
      </c>
      <c r="AA510" s="37">
        <f t="shared" si="108"/>
        <v>1.1699543153046772</v>
      </c>
      <c r="AB510" s="37">
        <f t="shared" si="108"/>
        <v>1.2553074236410613</v>
      </c>
      <c r="AC510" s="37">
        <f t="shared" si="108"/>
        <v>2.0000100377409464</v>
      </c>
      <c r="AD510" s="37">
        <f t="shared" si="108"/>
        <v>1.7501322307771039</v>
      </c>
      <c r="AE510" s="37">
        <f t="shared" si="108"/>
        <v>1.4392116240198964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9">+D169</f>
        <v>0</v>
      </c>
      <c r="E511" s="37">
        <f t="shared" si="109"/>
        <v>0</v>
      </c>
      <c r="F511" s="37">
        <f t="shared" si="109"/>
        <v>0</v>
      </c>
      <c r="G511" s="37">
        <f t="shared" si="109"/>
        <v>0</v>
      </c>
      <c r="H511" s="37">
        <f t="shared" si="109"/>
        <v>0</v>
      </c>
      <c r="I511" s="37">
        <f t="shared" si="109"/>
        <v>0</v>
      </c>
      <c r="J511" s="37">
        <f t="shared" si="109"/>
        <v>2.3334313602713227E-3</v>
      </c>
      <c r="K511" s="37">
        <f t="shared" si="109"/>
        <v>5.5978290932654192E-3</v>
      </c>
      <c r="L511" s="37">
        <f t="shared" si="109"/>
        <v>1.1972967048961084E-2</v>
      </c>
      <c r="M511" s="37">
        <f t="shared" si="109"/>
        <v>2.1434314644966337E-2</v>
      </c>
      <c r="N511" s="37">
        <f t="shared" si="109"/>
        <v>3.4120008904651493E-2</v>
      </c>
      <c r="O511" s="37">
        <f t="shared" si="109"/>
        <v>4.7465654424870093E-2</v>
      </c>
      <c r="P511" s="37">
        <f t="shared" si="109"/>
        <v>7.8679696768495525E-2</v>
      </c>
      <c r="Q511" s="37">
        <f t="shared" si="109"/>
        <v>8.7830033094549564E-2</v>
      </c>
      <c r="R511" s="37">
        <f t="shared" si="109"/>
        <v>9.9575848732664396E-2</v>
      </c>
      <c r="S511" s="37">
        <f t="shared" si="109"/>
        <v>0.11951654452873867</v>
      </c>
      <c r="T511" s="37">
        <f t="shared" si="109"/>
        <v>0.14091689011621397</v>
      </c>
      <c r="U511" s="37">
        <f t="shared" si="109"/>
        <v>0.19897093456230341</v>
      </c>
      <c r="V511" s="37">
        <f t="shared" si="109"/>
        <v>0.22133433605448852</v>
      </c>
      <c r="W511" s="37">
        <f t="shared" si="109"/>
        <v>0.28654584856272103</v>
      </c>
      <c r="X511" s="37">
        <f t="shared" si="109"/>
        <v>0.39149661969765021</v>
      </c>
      <c r="Y511" s="37">
        <f t="shared" si="109"/>
        <v>0.60939033944633736</v>
      </c>
      <c r="Z511" s="37">
        <f t="shared" si="109"/>
        <v>0.73255183225538734</v>
      </c>
      <c r="AA511" s="37">
        <f t="shared" si="109"/>
        <v>0.8186397551326311</v>
      </c>
      <c r="AB511" s="37">
        <f t="shared" si="109"/>
        <v>0.81898241697912155</v>
      </c>
      <c r="AC511" s="37">
        <f t="shared" si="109"/>
        <v>0.90985113340758461</v>
      </c>
      <c r="AD511" s="37">
        <f t="shared" si="109"/>
        <v>0.93427365870634449</v>
      </c>
      <c r="AE511" s="37">
        <f t="shared" si="109"/>
        <v>0.93310260901897868</v>
      </c>
    </row>
    <row r="512" spans="1:31" x14ac:dyDescent="0.2">
      <c r="A512" s="9" t="s">
        <v>352</v>
      </c>
      <c r="B512" s="4" t="s">
        <v>353</v>
      </c>
      <c r="C512" s="37">
        <f t="shared" ref="C512:R514" si="110">+C170</f>
        <v>0</v>
      </c>
      <c r="D512" s="37">
        <f t="shared" si="110"/>
        <v>0</v>
      </c>
      <c r="E512" s="37">
        <f t="shared" si="110"/>
        <v>0</v>
      </c>
      <c r="F512" s="37">
        <f t="shared" si="110"/>
        <v>0</v>
      </c>
      <c r="G512" s="37">
        <f t="shared" si="110"/>
        <v>0</v>
      </c>
      <c r="H512" s="37">
        <f t="shared" si="110"/>
        <v>0</v>
      </c>
      <c r="I512" s="37">
        <f t="shared" si="110"/>
        <v>0</v>
      </c>
      <c r="J512" s="37">
        <f t="shared" si="110"/>
        <v>0</v>
      </c>
      <c r="K512" s="37">
        <f t="shared" si="110"/>
        <v>0</v>
      </c>
      <c r="L512" s="37">
        <f t="shared" si="110"/>
        <v>0</v>
      </c>
      <c r="M512" s="37">
        <f t="shared" si="110"/>
        <v>0</v>
      </c>
      <c r="N512" s="37">
        <f t="shared" si="110"/>
        <v>0</v>
      </c>
      <c r="O512" s="37">
        <f t="shared" si="110"/>
        <v>0</v>
      </c>
      <c r="P512" s="37">
        <f t="shared" si="110"/>
        <v>0</v>
      </c>
      <c r="Q512" s="37">
        <f t="shared" si="110"/>
        <v>0</v>
      </c>
      <c r="R512" s="37">
        <f t="shared" si="110"/>
        <v>0</v>
      </c>
      <c r="S512" s="37">
        <f t="shared" si="109"/>
        <v>0</v>
      </c>
      <c r="T512" s="37">
        <f t="shared" si="109"/>
        <v>0</v>
      </c>
      <c r="U512" s="37">
        <f t="shared" si="109"/>
        <v>0.12068137961923137</v>
      </c>
      <c r="V512" s="37">
        <f t="shared" si="109"/>
        <v>0.25845087940800587</v>
      </c>
      <c r="W512" s="37">
        <f t="shared" si="109"/>
        <v>0.3012173803180534</v>
      </c>
      <c r="X512" s="37">
        <f t="shared" si="109"/>
        <v>0.3269253092856052</v>
      </c>
      <c r="Y512" s="37">
        <f t="shared" si="109"/>
        <v>0.3538959042797491</v>
      </c>
      <c r="Z512" s="37">
        <f t="shared" si="109"/>
        <v>0.39865633279406493</v>
      </c>
      <c r="AA512" s="37">
        <f t="shared" si="109"/>
        <v>0.38151499794644683</v>
      </c>
      <c r="AB512" s="37">
        <f t="shared" si="109"/>
        <v>0.27166004059040089</v>
      </c>
      <c r="AC512" s="37">
        <f t="shared" si="109"/>
        <v>0.47913991991473492</v>
      </c>
      <c r="AD512" s="37">
        <f t="shared" si="109"/>
        <v>0.61891300349945988</v>
      </c>
      <c r="AE512" s="37">
        <f t="shared" si="109"/>
        <v>0.45626010002460671</v>
      </c>
    </row>
    <row r="513" spans="1:31" x14ac:dyDescent="0.2">
      <c r="A513" s="9" t="s">
        <v>354</v>
      </c>
      <c r="B513" s="4" t="s">
        <v>355</v>
      </c>
      <c r="C513" s="37">
        <f t="shared" si="110"/>
        <v>0</v>
      </c>
      <c r="D513" s="37">
        <f t="shared" si="109"/>
        <v>0</v>
      </c>
      <c r="E513" s="37">
        <f t="shared" si="109"/>
        <v>0</v>
      </c>
      <c r="F513" s="37">
        <f t="shared" si="109"/>
        <v>0</v>
      </c>
      <c r="G513" s="37">
        <f t="shared" si="109"/>
        <v>0</v>
      </c>
      <c r="H513" s="37">
        <f t="shared" si="109"/>
        <v>0</v>
      </c>
      <c r="I513" s="37">
        <f t="shared" si="109"/>
        <v>0</v>
      </c>
      <c r="J513" s="37">
        <f t="shared" si="109"/>
        <v>0</v>
      </c>
      <c r="K513" s="37">
        <f t="shared" si="109"/>
        <v>2.532798308378366E-3</v>
      </c>
      <c r="L513" s="37">
        <f t="shared" si="109"/>
        <v>1.8069620715817299E-2</v>
      </c>
      <c r="M513" s="37">
        <f t="shared" si="109"/>
        <v>3.6865620513941683E-2</v>
      </c>
      <c r="N513" s="37">
        <f t="shared" si="109"/>
        <v>4.5224847409084182E-2</v>
      </c>
      <c r="O513" s="37">
        <f t="shared" si="109"/>
        <v>4.4024755447115128E-2</v>
      </c>
      <c r="P513" s="37">
        <f t="shared" si="109"/>
        <v>2.4185145020282146E-2</v>
      </c>
      <c r="Q513" s="37">
        <f t="shared" si="109"/>
        <v>1.3388312555019382E-2</v>
      </c>
      <c r="R513" s="37">
        <f t="shared" si="109"/>
        <v>1.5613999484084201E-2</v>
      </c>
      <c r="S513" s="37">
        <f t="shared" si="109"/>
        <v>2.1011327893179357E-2</v>
      </c>
      <c r="T513" s="37">
        <f t="shared" si="109"/>
        <v>1.6152952311896007E-2</v>
      </c>
      <c r="U513" s="37">
        <f t="shared" si="109"/>
        <v>2.3319352239780978E-2</v>
      </c>
      <c r="V513" s="37">
        <f t="shared" si="109"/>
        <v>2.033419724825377E-2</v>
      </c>
      <c r="W513" s="37">
        <f t="shared" si="109"/>
        <v>5.8609640197661038E-2</v>
      </c>
      <c r="X513" s="37">
        <f t="shared" si="109"/>
        <v>0.12453283944760922</v>
      </c>
      <c r="Y513" s="37">
        <f t="shared" si="109"/>
        <v>0.24316755898446352</v>
      </c>
      <c r="Z513" s="37">
        <f t="shared" si="109"/>
        <v>0.41443196762719392</v>
      </c>
      <c r="AA513" s="37">
        <f t="shared" si="109"/>
        <v>0.43146930028317521</v>
      </c>
      <c r="AB513" s="37">
        <f t="shared" si="109"/>
        <v>0.41514232383341615</v>
      </c>
      <c r="AC513" s="37">
        <f t="shared" si="109"/>
        <v>0.42794443840278507</v>
      </c>
      <c r="AD513" s="37">
        <f t="shared" si="109"/>
        <v>0.46898573957899653</v>
      </c>
      <c r="AE513" s="37">
        <f t="shared" si="109"/>
        <v>0.61400952739484027</v>
      </c>
    </row>
    <row r="514" spans="1:31" x14ac:dyDescent="0.2">
      <c r="A514" s="9" t="s">
        <v>356</v>
      </c>
      <c r="B514" s="4" t="s">
        <v>357</v>
      </c>
      <c r="C514" s="37">
        <f t="shared" si="110"/>
        <v>0</v>
      </c>
      <c r="D514" s="37">
        <f t="shared" si="109"/>
        <v>0</v>
      </c>
      <c r="E514" s="37">
        <f t="shared" si="109"/>
        <v>0</v>
      </c>
      <c r="F514" s="37">
        <f t="shared" si="109"/>
        <v>0</v>
      </c>
      <c r="G514" s="37">
        <f t="shared" si="109"/>
        <v>0</v>
      </c>
      <c r="H514" s="37">
        <f t="shared" si="109"/>
        <v>0</v>
      </c>
      <c r="I514" s="37">
        <f t="shared" si="109"/>
        <v>0</v>
      </c>
      <c r="J514" s="37">
        <f t="shared" si="109"/>
        <v>0</v>
      </c>
      <c r="K514" s="37">
        <f t="shared" si="109"/>
        <v>0</v>
      </c>
      <c r="L514" s="37">
        <f t="shared" si="109"/>
        <v>0</v>
      </c>
      <c r="M514" s="37">
        <f t="shared" si="109"/>
        <v>0</v>
      </c>
      <c r="N514" s="37">
        <f t="shared" si="109"/>
        <v>0</v>
      </c>
      <c r="O514" s="37">
        <f t="shared" si="109"/>
        <v>0</v>
      </c>
      <c r="P514" s="37">
        <f t="shared" si="109"/>
        <v>0</v>
      </c>
      <c r="Q514" s="37">
        <f t="shared" si="109"/>
        <v>0</v>
      </c>
      <c r="R514" s="37">
        <f t="shared" si="109"/>
        <v>0</v>
      </c>
      <c r="S514" s="37">
        <f t="shared" si="109"/>
        <v>0</v>
      </c>
      <c r="T514" s="37">
        <f t="shared" si="109"/>
        <v>0</v>
      </c>
      <c r="U514" s="37">
        <f t="shared" si="109"/>
        <v>0</v>
      </c>
      <c r="V514" s="37">
        <f t="shared" si="109"/>
        <v>0</v>
      </c>
      <c r="W514" s="37">
        <f t="shared" si="109"/>
        <v>0</v>
      </c>
      <c r="X514" s="37">
        <f t="shared" si="109"/>
        <v>0</v>
      </c>
      <c r="Y514" s="37">
        <f t="shared" si="109"/>
        <v>0</v>
      </c>
      <c r="Z514" s="37">
        <f t="shared" si="109"/>
        <v>0</v>
      </c>
      <c r="AA514" s="37">
        <f t="shared" si="109"/>
        <v>0</v>
      </c>
      <c r="AB514" s="37">
        <f t="shared" si="109"/>
        <v>0</v>
      </c>
      <c r="AC514" s="37">
        <f t="shared" si="109"/>
        <v>0</v>
      </c>
      <c r="AD514" s="37">
        <f t="shared" si="109"/>
        <v>0</v>
      </c>
      <c r="AE514" s="37">
        <f t="shared" si="109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1">+C525+C530+C536+C541+C544+C545+C549+C552++C553+C554</f>
        <v>0</v>
      </c>
      <c r="D524" s="28">
        <f t="shared" si="111"/>
        <v>0</v>
      </c>
      <c r="E524" s="28">
        <f t="shared" si="111"/>
        <v>0</v>
      </c>
      <c r="F524" s="28">
        <f t="shared" si="111"/>
        <v>0</v>
      </c>
      <c r="G524" s="28">
        <f t="shared" si="111"/>
        <v>0</v>
      </c>
      <c r="H524" s="28">
        <f t="shared" si="111"/>
        <v>0</v>
      </c>
      <c r="I524" s="28">
        <f t="shared" si="111"/>
        <v>0</v>
      </c>
      <c r="J524" s="28">
        <f t="shared" si="111"/>
        <v>0</v>
      </c>
      <c r="K524" s="28">
        <f t="shared" si="111"/>
        <v>0</v>
      </c>
      <c r="L524" s="28">
        <f t="shared" si="111"/>
        <v>0</v>
      </c>
      <c r="M524" s="28">
        <f t="shared" si="111"/>
        <v>0</v>
      </c>
      <c r="N524" s="28">
        <f t="shared" si="111"/>
        <v>0</v>
      </c>
      <c r="O524" s="28">
        <f t="shared" si="111"/>
        <v>0</v>
      </c>
      <c r="P524" s="28">
        <f t="shared" si="111"/>
        <v>0</v>
      </c>
      <c r="Q524" s="28">
        <f t="shared" si="111"/>
        <v>0</v>
      </c>
      <c r="R524" s="28">
        <f t="shared" si="111"/>
        <v>0</v>
      </c>
      <c r="S524" s="28">
        <f t="shared" si="111"/>
        <v>0</v>
      </c>
      <c r="T524" s="28">
        <f t="shared" si="111"/>
        <v>0</v>
      </c>
      <c r="U524" s="28">
        <f t="shared" si="111"/>
        <v>0</v>
      </c>
      <c r="V524" s="28">
        <f t="shared" si="111"/>
        <v>0</v>
      </c>
      <c r="W524" s="28">
        <f t="shared" si="111"/>
        <v>0</v>
      </c>
      <c r="X524" s="28">
        <f t="shared" si="111"/>
        <v>0</v>
      </c>
      <c r="Y524" s="28">
        <f t="shared" si="111"/>
        <v>0</v>
      </c>
      <c r="Z524" s="28">
        <f t="shared" si="111"/>
        <v>0</v>
      </c>
      <c r="AA524" s="28">
        <f t="shared" si="111"/>
        <v>0</v>
      </c>
      <c r="AB524" s="28">
        <f t="shared" si="111"/>
        <v>0</v>
      </c>
      <c r="AC524" s="28">
        <f t="shared" si="111"/>
        <v>0</v>
      </c>
      <c r="AD524" s="28">
        <f t="shared" si="111"/>
        <v>0</v>
      </c>
      <c r="AE524" s="28">
        <f t="shared" si="11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2">+C526+C527+C528+C529</f>
        <v>0</v>
      </c>
      <c r="D525" s="21">
        <f t="shared" si="112"/>
        <v>0</v>
      </c>
      <c r="E525" s="21">
        <f t="shared" si="112"/>
        <v>0</v>
      </c>
      <c r="F525" s="21">
        <f t="shared" si="112"/>
        <v>0</v>
      </c>
      <c r="G525" s="21">
        <f t="shared" si="112"/>
        <v>0</v>
      </c>
      <c r="H525" s="21">
        <f t="shared" si="112"/>
        <v>0</v>
      </c>
      <c r="I525" s="21">
        <f t="shared" si="112"/>
        <v>0</v>
      </c>
      <c r="J525" s="21">
        <f t="shared" si="112"/>
        <v>0</v>
      </c>
      <c r="K525" s="21">
        <f t="shared" si="112"/>
        <v>0</v>
      </c>
      <c r="L525" s="21">
        <f t="shared" si="112"/>
        <v>0</v>
      </c>
      <c r="M525" s="21">
        <f t="shared" si="112"/>
        <v>0</v>
      </c>
      <c r="N525" s="21">
        <f t="shared" si="112"/>
        <v>0</v>
      </c>
      <c r="O525" s="21">
        <f t="shared" si="112"/>
        <v>0</v>
      </c>
      <c r="P525" s="21">
        <f t="shared" si="112"/>
        <v>0</v>
      </c>
      <c r="Q525" s="21">
        <f t="shared" si="112"/>
        <v>0</v>
      </c>
      <c r="R525" s="21">
        <f t="shared" si="112"/>
        <v>0</v>
      </c>
      <c r="S525" s="21">
        <f t="shared" si="112"/>
        <v>0</v>
      </c>
      <c r="T525" s="21">
        <f t="shared" si="112"/>
        <v>0</v>
      </c>
      <c r="U525" s="21">
        <f t="shared" si="112"/>
        <v>0</v>
      </c>
      <c r="V525" s="21">
        <f t="shared" si="112"/>
        <v>0</v>
      </c>
      <c r="W525" s="21">
        <f t="shared" si="112"/>
        <v>0</v>
      </c>
      <c r="X525" s="21">
        <f t="shared" si="112"/>
        <v>0</v>
      </c>
      <c r="Y525" s="21">
        <f t="shared" si="112"/>
        <v>0</v>
      </c>
      <c r="Z525" s="21">
        <f t="shared" si="112"/>
        <v>0</v>
      </c>
      <c r="AA525" s="21">
        <f t="shared" si="112"/>
        <v>0</v>
      </c>
      <c r="AB525" s="21">
        <f t="shared" si="112"/>
        <v>0</v>
      </c>
      <c r="AC525" s="21">
        <f t="shared" si="112"/>
        <v>0</v>
      </c>
      <c r="AD525" s="21">
        <f t="shared" si="112"/>
        <v>0</v>
      </c>
      <c r="AE525" s="21">
        <f t="shared" si="11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3">+C531+C532+C533+C534+C535</f>
        <v>0</v>
      </c>
      <c r="D530" s="21">
        <f t="shared" si="113"/>
        <v>0</v>
      </c>
      <c r="E530" s="21">
        <f t="shared" si="113"/>
        <v>0</v>
      </c>
      <c r="F530" s="21">
        <f t="shared" si="113"/>
        <v>0</v>
      </c>
      <c r="G530" s="21">
        <f t="shared" si="113"/>
        <v>0</v>
      </c>
      <c r="H530" s="21">
        <f t="shared" si="113"/>
        <v>0</v>
      </c>
      <c r="I530" s="21">
        <f t="shared" si="113"/>
        <v>0</v>
      </c>
      <c r="J530" s="21">
        <f t="shared" si="113"/>
        <v>0</v>
      </c>
      <c r="K530" s="21">
        <f t="shared" si="113"/>
        <v>0</v>
      </c>
      <c r="L530" s="21">
        <f t="shared" si="113"/>
        <v>0</v>
      </c>
      <c r="M530" s="21">
        <f t="shared" si="113"/>
        <v>0</v>
      </c>
      <c r="N530" s="21">
        <f t="shared" si="113"/>
        <v>0</v>
      </c>
      <c r="O530" s="21">
        <f t="shared" si="113"/>
        <v>0</v>
      </c>
      <c r="P530" s="21">
        <f t="shared" si="113"/>
        <v>0</v>
      </c>
      <c r="Q530" s="21">
        <f t="shared" si="113"/>
        <v>0</v>
      </c>
      <c r="R530" s="21">
        <f t="shared" si="113"/>
        <v>0</v>
      </c>
      <c r="S530" s="21">
        <f t="shared" si="113"/>
        <v>0</v>
      </c>
      <c r="T530" s="21">
        <f t="shared" si="113"/>
        <v>0</v>
      </c>
      <c r="U530" s="21">
        <f t="shared" si="113"/>
        <v>0</v>
      </c>
      <c r="V530" s="21">
        <f t="shared" si="113"/>
        <v>0</v>
      </c>
      <c r="W530" s="21">
        <f t="shared" si="113"/>
        <v>0</v>
      </c>
      <c r="X530" s="21">
        <f t="shared" si="113"/>
        <v>0</v>
      </c>
      <c r="Y530" s="21">
        <f t="shared" si="113"/>
        <v>0</v>
      </c>
      <c r="Z530" s="21">
        <f t="shared" si="113"/>
        <v>0</v>
      </c>
      <c r="AA530" s="21">
        <f t="shared" si="113"/>
        <v>0</v>
      </c>
      <c r="AB530" s="21">
        <f t="shared" si="113"/>
        <v>0</v>
      </c>
      <c r="AC530" s="21">
        <f t="shared" si="113"/>
        <v>0</v>
      </c>
      <c r="AD530" s="21">
        <f t="shared" si="113"/>
        <v>0</v>
      </c>
      <c r="AE530" s="21">
        <f t="shared" si="11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4">+C537+C538+C539+C540</f>
        <v>0</v>
      </c>
      <c r="D536" s="21">
        <f t="shared" si="114"/>
        <v>0</v>
      </c>
      <c r="E536" s="21">
        <f t="shared" si="114"/>
        <v>0</v>
      </c>
      <c r="F536" s="21">
        <f t="shared" si="114"/>
        <v>0</v>
      </c>
      <c r="G536" s="21">
        <f t="shared" si="114"/>
        <v>0</v>
      </c>
      <c r="H536" s="21">
        <f t="shared" si="114"/>
        <v>0</v>
      </c>
      <c r="I536" s="21">
        <f t="shared" si="114"/>
        <v>0</v>
      </c>
      <c r="J536" s="21">
        <f t="shared" si="114"/>
        <v>0</v>
      </c>
      <c r="K536" s="21">
        <f t="shared" si="114"/>
        <v>0</v>
      </c>
      <c r="L536" s="21">
        <f t="shared" si="114"/>
        <v>0</v>
      </c>
      <c r="M536" s="21">
        <f t="shared" si="114"/>
        <v>0</v>
      </c>
      <c r="N536" s="21">
        <f t="shared" si="114"/>
        <v>0</v>
      </c>
      <c r="O536" s="21">
        <f t="shared" si="114"/>
        <v>0</v>
      </c>
      <c r="P536" s="21">
        <f t="shared" si="114"/>
        <v>0</v>
      </c>
      <c r="Q536" s="21">
        <f t="shared" si="114"/>
        <v>0</v>
      </c>
      <c r="R536" s="21">
        <f t="shared" si="114"/>
        <v>0</v>
      </c>
      <c r="S536" s="21">
        <f t="shared" si="114"/>
        <v>0</v>
      </c>
      <c r="T536" s="21">
        <f t="shared" si="114"/>
        <v>0</v>
      </c>
      <c r="U536" s="21">
        <f t="shared" si="114"/>
        <v>0</v>
      </c>
      <c r="V536" s="21">
        <f t="shared" si="114"/>
        <v>0</v>
      </c>
      <c r="W536" s="21">
        <f t="shared" si="114"/>
        <v>0</v>
      </c>
      <c r="X536" s="21">
        <f t="shared" si="114"/>
        <v>0</v>
      </c>
      <c r="Y536" s="21">
        <f t="shared" si="114"/>
        <v>0</v>
      </c>
      <c r="Z536" s="21">
        <f t="shared" si="114"/>
        <v>0</v>
      </c>
      <c r="AA536" s="21">
        <f t="shared" si="114"/>
        <v>0</v>
      </c>
      <c r="AB536" s="21">
        <f t="shared" si="114"/>
        <v>0</v>
      </c>
      <c r="AC536" s="21">
        <f t="shared" si="114"/>
        <v>0</v>
      </c>
      <c r="AD536" s="21">
        <f t="shared" si="114"/>
        <v>0</v>
      </c>
      <c r="AE536" s="21">
        <f t="shared" si="11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5">+C542+C543</f>
        <v>0</v>
      </c>
      <c r="D541" s="21">
        <f t="shared" si="115"/>
        <v>0</v>
      </c>
      <c r="E541" s="21">
        <f t="shared" si="115"/>
        <v>0</v>
      </c>
      <c r="F541" s="21">
        <f t="shared" si="115"/>
        <v>0</v>
      </c>
      <c r="G541" s="21">
        <f t="shared" si="115"/>
        <v>0</v>
      </c>
      <c r="H541" s="21">
        <f t="shared" si="115"/>
        <v>0</v>
      </c>
      <c r="I541" s="21">
        <f t="shared" si="115"/>
        <v>0</v>
      </c>
      <c r="J541" s="21">
        <f t="shared" si="115"/>
        <v>0</v>
      </c>
      <c r="K541" s="21">
        <f t="shared" si="115"/>
        <v>0</v>
      </c>
      <c r="L541" s="21">
        <f t="shared" si="115"/>
        <v>0</v>
      </c>
      <c r="M541" s="21">
        <f t="shared" si="115"/>
        <v>0</v>
      </c>
      <c r="N541" s="21">
        <f t="shared" si="115"/>
        <v>0</v>
      </c>
      <c r="O541" s="21">
        <f t="shared" si="115"/>
        <v>0</v>
      </c>
      <c r="P541" s="21">
        <f t="shared" si="115"/>
        <v>0</v>
      </c>
      <c r="Q541" s="21">
        <f t="shared" si="115"/>
        <v>0</v>
      </c>
      <c r="R541" s="21">
        <f t="shared" si="115"/>
        <v>0</v>
      </c>
      <c r="S541" s="21">
        <f t="shared" si="115"/>
        <v>0</v>
      </c>
      <c r="T541" s="21">
        <f t="shared" si="115"/>
        <v>0</v>
      </c>
      <c r="U541" s="21">
        <f t="shared" si="115"/>
        <v>0</v>
      </c>
      <c r="V541" s="21">
        <f t="shared" si="115"/>
        <v>0</v>
      </c>
      <c r="W541" s="21">
        <f t="shared" si="115"/>
        <v>0</v>
      </c>
      <c r="X541" s="21">
        <f t="shared" si="115"/>
        <v>0</v>
      </c>
      <c r="Y541" s="21">
        <f t="shared" si="115"/>
        <v>0</v>
      </c>
      <c r="Z541" s="21">
        <f t="shared" si="115"/>
        <v>0</v>
      </c>
      <c r="AA541" s="21">
        <f t="shared" si="115"/>
        <v>0</v>
      </c>
      <c r="AB541" s="21">
        <f t="shared" si="115"/>
        <v>0</v>
      </c>
      <c r="AC541" s="21">
        <f t="shared" si="115"/>
        <v>0</v>
      </c>
      <c r="AD541" s="21">
        <f t="shared" si="115"/>
        <v>0</v>
      </c>
      <c r="AE541" s="21">
        <f t="shared" si="11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6">+C546+C547+C548</f>
        <v>0</v>
      </c>
      <c r="D545" s="21">
        <f t="shared" si="116"/>
        <v>0</v>
      </c>
      <c r="E545" s="21">
        <f t="shared" si="116"/>
        <v>0</v>
      </c>
      <c r="F545" s="21">
        <f t="shared" si="116"/>
        <v>0</v>
      </c>
      <c r="G545" s="21">
        <f t="shared" si="116"/>
        <v>0</v>
      </c>
      <c r="H545" s="21">
        <f t="shared" si="116"/>
        <v>0</v>
      </c>
      <c r="I545" s="21">
        <f t="shared" si="116"/>
        <v>0</v>
      </c>
      <c r="J545" s="21">
        <f t="shared" si="116"/>
        <v>0</v>
      </c>
      <c r="K545" s="21">
        <f t="shared" si="116"/>
        <v>0</v>
      </c>
      <c r="L545" s="21">
        <f t="shared" si="116"/>
        <v>0</v>
      </c>
      <c r="M545" s="21">
        <f t="shared" si="116"/>
        <v>0</v>
      </c>
      <c r="N545" s="21">
        <f t="shared" si="116"/>
        <v>0</v>
      </c>
      <c r="O545" s="21">
        <f t="shared" si="116"/>
        <v>0</v>
      </c>
      <c r="P545" s="21">
        <f t="shared" si="116"/>
        <v>0</v>
      </c>
      <c r="Q545" s="21">
        <f t="shared" si="116"/>
        <v>0</v>
      </c>
      <c r="R545" s="21">
        <f t="shared" si="116"/>
        <v>0</v>
      </c>
      <c r="S545" s="21">
        <f t="shared" si="116"/>
        <v>0</v>
      </c>
      <c r="T545" s="21">
        <f t="shared" si="116"/>
        <v>0</v>
      </c>
      <c r="U545" s="21">
        <f t="shared" si="116"/>
        <v>0</v>
      </c>
      <c r="V545" s="21">
        <f t="shared" si="116"/>
        <v>0</v>
      </c>
      <c r="W545" s="21">
        <f t="shared" si="116"/>
        <v>0</v>
      </c>
      <c r="X545" s="21">
        <f t="shared" si="116"/>
        <v>0</v>
      </c>
      <c r="Y545" s="21">
        <f t="shared" si="116"/>
        <v>0</v>
      </c>
      <c r="Z545" s="21">
        <f t="shared" si="116"/>
        <v>0</v>
      </c>
      <c r="AA545" s="21">
        <f t="shared" si="116"/>
        <v>0</v>
      </c>
      <c r="AB545" s="21">
        <f t="shared" si="116"/>
        <v>0</v>
      </c>
      <c r="AC545" s="21">
        <f t="shared" si="116"/>
        <v>0</v>
      </c>
      <c r="AD545" s="21">
        <f t="shared" si="116"/>
        <v>0</v>
      </c>
      <c r="AE545" s="21">
        <f t="shared" si="11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7">+C550+C551</f>
        <v>0</v>
      </c>
      <c r="D549" s="21">
        <f t="shared" si="117"/>
        <v>0</v>
      </c>
      <c r="E549" s="21">
        <f t="shared" si="117"/>
        <v>0</v>
      </c>
      <c r="F549" s="21">
        <f t="shared" si="117"/>
        <v>0</v>
      </c>
      <c r="G549" s="21">
        <f t="shared" si="117"/>
        <v>0</v>
      </c>
      <c r="H549" s="21">
        <f t="shared" si="117"/>
        <v>0</v>
      </c>
      <c r="I549" s="21">
        <f t="shared" si="117"/>
        <v>0</v>
      </c>
      <c r="J549" s="21">
        <f t="shared" si="117"/>
        <v>0</v>
      </c>
      <c r="K549" s="21">
        <f t="shared" si="117"/>
        <v>0</v>
      </c>
      <c r="L549" s="21">
        <f t="shared" si="117"/>
        <v>0</v>
      </c>
      <c r="M549" s="21">
        <f t="shared" si="117"/>
        <v>0</v>
      </c>
      <c r="N549" s="21">
        <f t="shared" si="117"/>
        <v>0</v>
      </c>
      <c r="O549" s="21">
        <f t="shared" si="117"/>
        <v>0</v>
      </c>
      <c r="P549" s="21">
        <f t="shared" si="117"/>
        <v>0</v>
      </c>
      <c r="Q549" s="21">
        <f t="shared" si="117"/>
        <v>0</v>
      </c>
      <c r="R549" s="21">
        <f t="shared" si="117"/>
        <v>0</v>
      </c>
      <c r="S549" s="21">
        <f t="shared" si="117"/>
        <v>0</v>
      </c>
      <c r="T549" s="21">
        <f t="shared" si="117"/>
        <v>0</v>
      </c>
      <c r="U549" s="21">
        <f t="shared" si="117"/>
        <v>0</v>
      </c>
      <c r="V549" s="21">
        <f t="shared" si="117"/>
        <v>0</v>
      </c>
      <c r="W549" s="21">
        <f t="shared" si="117"/>
        <v>0</v>
      </c>
      <c r="X549" s="21">
        <f t="shared" si="117"/>
        <v>0</v>
      </c>
      <c r="Y549" s="21">
        <f t="shared" si="117"/>
        <v>0</v>
      </c>
      <c r="Z549" s="21">
        <f t="shared" si="117"/>
        <v>0</v>
      </c>
      <c r="AA549" s="21">
        <f t="shared" si="117"/>
        <v>0</v>
      </c>
      <c r="AB549" s="21">
        <f t="shared" si="117"/>
        <v>0</v>
      </c>
      <c r="AC549" s="21">
        <f t="shared" si="117"/>
        <v>0</v>
      </c>
      <c r="AD549" s="21">
        <f t="shared" si="117"/>
        <v>0</v>
      </c>
      <c r="AE549" s="21">
        <f t="shared" si="11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8">+C556+C559+C562+C565+C568++C571+C574+C575</f>
        <v>0</v>
      </c>
      <c r="D555" s="28">
        <f t="shared" si="118"/>
        <v>0</v>
      </c>
      <c r="E555" s="28">
        <f t="shared" si="118"/>
        <v>0</v>
      </c>
      <c r="F555" s="28">
        <f t="shared" si="118"/>
        <v>0</v>
      </c>
      <c r="G555" s="28">
        <f t="shared" si="118"/>
        <v>0</v>
      </c>
      <c r="H555" s="28">
        <f t="shared" si="118"/>
        <v>0</v>
      </c>
      <c r="I555" s="28">
        <f t="shared" si="118"/>
        <v>0</v>
      </c>
      <c r="J555" s="28">
        <f t="shared" si="118"/>
        <v>0</v>
      </c>
      <c r="K555" s="28">
        <f t="shared" si="118"/>
        <v>0</v>
      </c>
      <c r="L555" s="28">
        <f t="shared" si="118"/>
        <v>0</v>
      </c>
      <c r="M555" s="28">
        <f t="shared" si="118"/>
        <v>0</v>
      </c>
      <c r="N555" s="28">
        <f t="shared" si="118"/>
        <v>0</v>
      </c>
      <c r="O555" s="28">
        <f t="shared" si="118"/>
        <v>0</v>
      </c>
      <c r="P555" s="28">
        <f t="shared" si="118"/>
        <v>0</v>
      </c>
      <c r="Q555" s="28">
        <f t="shared" si="118"/>
        <v>0</v>
      </c>
      <c r="R555" s="28">
        <f t="shared" si="118"/>
        <v>0</v>
      </c>
      <c r="S555" s="28">
        <f t="shared" si="118"/>
        <v>0</v>
      </c>
      <c r="T555" s="28">
        <f t="shared" si="118"/>
        <v>0</v>
      </c>
      <c r="U555" s="28">
        <f t="shared" si="118"/>
        <v>0</v>
      </c>
      <c r="V555" s="28">
        <f t="shared" si="118"/>
        <v>0</v>
      </c>
      <c r="W555" s="28">
        <f t="shared" si="118"/>
        <v>0</v>
      </c>
      <c r="X555" s="28">
        <f t="shared" si="118"/>
        <v>0</v>
      </c>
      <c r="Y555" s="28">
        <f t="shared" si="118"/>
        <v>0</v>
      </c>
      <c r="Z555" s="28">
        <f t="shared" si="118"/>
        <v>0</v>
      </c>
      <c r="AA555" s="28">
        <f t="shared" si="118"/>
        <v>0</v>
      </c>
      <c r="AB555" s="28">
        <f t="shared" si="118"/>
        <v>0</v>
      </c>
      <c r="AC555" s="28">
        <f t="shared" si="118"/>
        <v>0</v>
      </c>
      <c r="AD555" s="28">
        <f t="shared" si="118"/>
        <v>0</v>
      </c>
      <c r="AE555" s="28">
        <f t="shared" si="11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9">+C557+C558</f>
        <v>0</v>
      </c>
      <c r="D556" s="21">
        <f t="shared" si="119"/>
        <v>0</v>
      </c>
      <c r="E556" s="21">
        <f t="shared" si="119"/>
        <v>0</v>
      </c>
      <c r="F556" s="21">
        <f t="shared" si="119"/>
        <v>0</v>
      </c>
      <c r="G556" s="21">
        <f t="shared" si="119"/>
        <v>0</v>
      </c>
      <c r="H556" s="21">
        <f t="shared" si="119"/>
        <v>0</v>
      </c>
      <c r="I556" s="21">
        <f t="shared" si="119"/>
        <v>0</v>
      </c>
      <c r="J556" s="21">
        <f t="shared" si="119"/>
        <v>0</v>
      </c>
      <c r="K556" s="21">
        <f t="shared" si="119"/>
        <v>0</v>
      </c>
      <c r="L556" s="21">
        <f t="shared" si="119"/>
        <v>0</v>
      </c>
      <c r="M556" s="21">
        <f t="shared" si="119"/>
        <v>0</v>
      </c>
      <c r="N556" s="21">
        <f t="shared" si="119"/>
        <v>0</v>
      </c>
      <c r="O556" s="21">
        <f t="shared" si="119"/>
        <v>0</v>
      </c>
      <c r="P556" s="21">
        <f t="shared" si="119"/>
        <v>0</v>
      </c>
      <c r="Q556" s="21">
        <f t="shared" si="119"/>
        <v>0</v>
      </c>
      <c r="R556" s="21">
        <f t="shared" si="119"/>
        <v>0</v>
      </c>
      <c r="S556" s="21">
        <f t="shared" si="119"/>
        <v>0</v>
      </c>
      <c r="T556" s="21">
        <f t="shared" si="119"/>
        <v>0</v>
      </c>
      <c r="U556" s="21">
        <f t="shared" si="119"/>
        <v>0</v>
      </c>
      <c r="V556" s="21">
        <f t="shared" si="119"/>
        <v>0</v>
      </c>
      <c r="W556" s="21">
        <f t="shared" si="119"/>
        <v>0</v>
      </c>
      <c r="X556" s="21">
        <f t="shared" si="119"/>
        <v>0</v>
      </c>
      <c r="Y556" s="21">
        <f t="shared" si="119"/>
        <v>0</v>
      </c>
      <c r="Z556" s="21">
        <f t="shared" si="119"/>
        <v>0</v>
      </c>
      <c r="AA556" s="21">
        <f t="shared" si="119"/>
        <v>0</v>
      </c>
      <c r="AB556" s="21">
        <f t="shared" si="119"/>
        <v>0</v>
      </c>
      <c r="AC556" s="21">
        <f t="shared" si="119"/>
        <v>0</v>
      </c>
      <c r="AD556" s="21">
        <f t="shared" si="119"/>
        <v>0</v>
      </c>
      <c r="AE556" s="21">
        <f t="shared" si="11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0">+C560+C561</f>
        <v>0</v>
      </c>
      <c r="D559" s="21">
        <f t="shared" si="120"/>
        <v>0</v>
      </c>
      <c r="E559" s="21">
        <f t="shared" si="120"/>
        <v>0</v>
      </c>
      <c r="F559" s="21">
        <f t="shared" si="120"/>
        <v>0</v>
      </c>
      <c r="G559" s="21">
        <f t="shared" si="120"/>
        <v>0</v>
      </c>
      <c r="H559" s="21">
        <f t="shared" si="120"/>
        <v>0</v>
      </c>
      <c r="I559" s="21">
        <f t="shared" si="120"/>
        <v>0</v>
      </c>
      <c r="J559" s="21">
        <f t="shared" si="120"/>
        <v>0</v>
      </c>
      <c r="K559" s="21">
        <f t="shared" si="120"/>
        <v>0</v>
      </c>
      <c r="L559" s="21">
        <f t="shared" si="120"/>
        <v>0</v>
      </c>
      <c r="M559" s="21">
        <f t="shared" si="120"/>
        <v>0</v>
      </c>
      <c r="N559" s="21">
        <f t="shared" si="120"/>
        <v>0</v>
      </c>
      <c r="O559" s="21">
        <f t="shared" si="120"/>
        <v>0</v>
      </c>
      <c r="P559" s="21">
        <f t="shared" si="120"/>
        <v>0</v>
      </c>
      <c r="Q559" s="21">
        <f t="shared" si="120"/>
        <v>0</v>
      </c>
      <c r="R559" s="21">
        <f t="shared" si="120"/>
        <v>0</v>
      </c>
      <c r="S559" s="21">
        <f t="shared" si="120"/>
        <v>0</v>
      </c>
      <c r="T559" s="21">
        <f t="shared" si="120"/>
        <v>0</v>
      </c>
      <c r="U559" s="21">
        <f t="shared" si="120"/>
        <v>0</v>
      </c>
      <c r="V559" s="21">
        <f t="shared" si="120"/>
        <v>0</v>
      </c>
      <c r="W559" s="21">
        <f t="shared" si="120"/>
        <v>0</v>
      </c>
      <c r="X559" s="21">
        <f t="shared" si="120"/>
        <v>0</v>
      </c>
      <c r="Y559" s="21">
        <f t="shared" si="120"/>
        <v>0</v>
      </c>
      <c r="Z559" s="21">
        <f t="shared" si="120"/>
        <v>0</v>
      </c>
      <c r="AA559" s="21">
        <f t="shared" si="120"/>
        <v>0</v>
      </c>
      <c r="AB559" s="21">
        <f t="shared" si="120"/>
        <v>0</v>
      </c>
      <c r="AC559" s="21">
        <f t="shared" si="120"/>
        <v>0</v>
      </c>
      <c r="AD559" s="21">
        <f t="shared" si="120"/>
        <v>0</v>
      </c>
      <c r="AE559" s="21">
        <f t="shared" si="12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1">+C563+C564</f>
        <v>0</v>
      </c>
      <c r="D562" s="21">
        <f t="shared" si="121"/>
        <v>0</v>
      </c>
      <c r="E562" s="21">
        <f t="shared" si="121"/>
        <v>0</v>
      </c>
      <c r="F562" s="21">
        <f t="shared" si="121"/>
        <v>0</v>
      </c>
      <c r="G562" s="21">
        <f t="shared" si="121"/>
        <v>0</v>
      </c>
      <c r="H562" s="21">
        <f t="shared" si="121"/>
        <v>0</v>
      </c>
      <c r="I562" s="21">
        <f t="shared" si="121"/>
        <v>0</v>
      </c>
      <c r="J562" s="21">
        <f t="shared" si="121"/>
        <v>0</v>
      </c>
      <c r="K562" s="21">
        <f t="shared" si="121"/>
        <v>0</v>
      </c>
      <c r="L562" s="21">
        <f t="shared" si="121"/>
        <v>0</v>
      </c>
      <c r="M562" s="21">
        <f t="shared" si="121"/>
        <v>0</v>
      </c>
      <c r="N562" s="21">
        <f t="shared" si="121"/>
        <v>0</v>
      </c>
      <c r="O562" s="21">
        <f t="shared" si="121"/>
        <v>0</v>
      </c>
      <c r="P562" s="21">
        <f t="shared" si="121"/>
        <v>0</v>
      </c>
      <c r="Q562" s="21">
        <f t="shared" si="121"/>
        <v>0</v>
      </c>
      <c r="R562" s="21">
        <f t="shared" si="121"/>
        <v>0</v>
      </c>
      <c r="S562" s="21">
        <f t="shared" si="121"/>
        <v>0</v>
      </c>
      <c r="T562" s="21">
        <f t="shared" si="121"/>
        <v>0</v>
      </c>
      <c r="U562" s="21">
        <f t="shared" si="121"/>
        <v>0</v>
      </c>
      <c r="V562" s="21">
        <f t="shared" si="121"/>
        <v>0</v>
      </c>
      <c r="W562" s="21">
        <f t="shared" si="121"/>
        <v>0</v>
      </c>
      <c r="X562" s="21">
        <f t="shared" si="121"/>
        <v>0</v>
      </c>
      <c r="Y562" s="21">
        <f t="shared" si="121"/>
        <v>0</v>
      </c>
      <c r="Z562" s="21">
        <f t="shared" si="121"/>
        <v>0</v>
      </c>
      <c r="AA562" s="21">
        <f t="shared" si="121"/>
        <v>0</v>
      </c>
      <c r="AB562" s="21">
        <f t="shared" si="121"/>
        <v>0</v>
      </c>
      <c r="AC562" s="21">
        <f t="shared" si="121"/>
        <v>0</v>
      </c>
      <c r="AD562" s="21">
        <f t="shared" si="121"/>
        <v>0</v>
      </c>
      <c r="AE562" s="21">
        <f t="shared" si="12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2">+C566+C567</f>
        <v>0</v>
      </c>
      <c r="D565" s="21">
        <f t="shared" si="122"/>
        <v>0</v>
      </c>
      <c r="E565" s="21">
        <f t="shared" si="122"/>
        <v>0</v>
      </c>
      <c r="F565" s="21">
        <f t="shared" si="122"/>
        <v>0</v>
      </c>
      <c r="G565" s="21">
        <f t="shared" si="122"/>
        <v>0</v>
      </c>
      <c r="H565" s="21">
        <f t="shared" si="122"/>
        <v>0</v>
      </c>
      <c r="I565" s="21">
        <f t="shared" si="122"/>
        <v>0</v>
      </c>
      <c r="J565" s="21">
        <f t="shared" si="122"/>
        <v>0</v>
      </c>
      <c r="K565" s="21">
        <f t="shared" si="122"/>
        <v>0</v>
      </c>
      <c r="L565" s="21">
        <f t="shared" si="122"/>
        <v>0</v>
      </c>
      <c r="M565" s="21">
        <f t="shared" si="122"/>
        <v>0</v>
      </c>
      <c r="N565" s="21">
        <f t="shared" si="122"/>
        <v>0</v>
      </c>
      <c r="O565" s="21">
        <f t="shared" si="122"/>
        <v>0</v>
      </c>
      <c r="P565" s="21">
        <f t="shared" si="122"/>
        <v>0</v>
      </c>
      <c r="Q565" s="21">
        <f t="shared" si="122"/>
        <v>0</v>
      </c>
      <c r="R565" s="21">
        <f t="shared" si="122"/>
        <v>0</v>
      </c>
      <c r="S565" s="21">
        <f t="shared" si="122"/>
        <v>0</v>
      </c>
      <c r="T565" s="21">
        <f t="shared" si="122"/>
        <v>0</v>
      </c>
      <c r="U565" s="21">
        <f t="shared" si="122"/>
        <v>0</v>
      </c>
      <c r="V565" s="21">
        <f t="shared" si="122"/>
        <v>0</v>
      </c>
      <c r="W565" s="21">
        <f t="shared" si="122"/>
        <v>0</v>
      </c>
      <c r="X565" s="21">
        <f t="shared" si="122"/>
        <v>0</v>
      </c>
      <c r="Y565" s="21">
        <f t="shared" si="122"/>
        <v>0</v>
      </c>
      <c r="Z565" s="21">
        <f t="shared" si="122"/>
        <v>0</v>
      </c>
      <c r="AA565" s="21">
        <f t="shared" si="122"/>
        <v>0</v>
      </c>
      <c r="AB565" s="21">
        <f t="shared" si="122"/>
        <v>0</v>
      </c>
      <c r="AC565" s="21">
        <f t="shared" si="122"/>
        <v>0</v>
      </c>
      <c r="AD565" s="21">
        <f t="shared" si="122"/>
        <v>0</v>
      </c>
      <c r="AE565" s="21">
        <f t="shared" si="12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3">+C569+C570</f>
        <v>0</v>
      </c>
      <c r="D568" s="21">
        <f t="shared" si="123"/>
        <v>0</v>
      </c>
      <c r="E568" s="21">
        <f t="shared" si="123"/>
        <v>0</v>
      </c>
      <c r="F568" s="21">
        <f t="shared" si="123"/>
        <v>0</v>
      </c>
      <c r="G568" s="21">
        <f t="shared" si="123"/>
        <v>0</v>
      </c>
      <c r="H568" s="21">
        <f t="shared" si="123"/>
        <v>0</v>
      </c>
      <c r="I568" s="21">
        <f t="shared" si="123"/>
        <v>0</v>
      </c>
      <c r="J568" s="21">
        <f t="shared" si="123"/>
        <v>0</v>
      </c>
      <c r="K568" s="21">
        <f t="shared" si="123"/>
        <v>0</v>
      </c>
      <c r="L568" s="21">
        <f t="shared" si="123"/>
        <v>0</v>
      </c>
      <c r="M568" s="21">
        <f t="shared" si="123"/>
        <v>0</v>
      </c>
      <c r="N568" s="21">
        <f t="shared" si="123"/>
        <v>0</v>
      </c>
      <c r="O568" s="21">
        <f t="shared" si="123"/>
        <v>0</v>
      </c>
      <c r="P568" s="21">
        <f t="shared" si="123"/>
        <v>0</v>
      </c>
      <c r="Q568" s="21">
        <f t="shared" si="123"/>
        <v>0</v>
      </c>
      <c r="R568" s="21">
        <f t="shared" si="123"/>
        <v>0</v>
      </c>
      <c r="S568" s="21">
        <f t="shared" si="123"/>
        <v>0</v>
      </c>
      <c r="T568" s="21">
        <f t="shared" si="123"/>
        <v>0</v>
      </c>
      <c r="U568" s="21">
        <f t="shared" si="123"/>
        <v>0</v>
      </c>
      <c r="V568" s="21">
        <f t="shared" si="123"/>
        <v>0</v>
      </c>
      <c r="W568" s="21">
        <f t="shared" si="123"/>
        <v>0</v>
      </c>
      <c r="X568" s="21">
        <f t="shared" si="123"/>
        <v>0</v>
      </c>
      <c r="Y568" s="21">
        <f t="shared" si="123"/>
        <v>0</v>
      </c>
      <c r="Z568" s="21">
        <f t="shared" si="123"/>
        <v>0</v>
      </c>
      <c r="AA568" s="21">
        <f t="shared" si="123"/>
        <v>0</v>
      </c>
      <c r="AB568" s="21">
        <f t="shared" si="123"/>
        <v>0</v>
      </c>
      <c r="AC568" s="21">
        <f t="shared" si="123"/>
        <v>0</v>
      </c>
      <c r="AD568" s="21">
        <f t="shared" si="123"/>
        <v>0</v>
      </c>
      <c r="AE568" s="21">
        <f t="shared" si="12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4">+C572+C573</f>
        <v>0</v>
      </c>
      <c r="D571" s="21">
        <f t="shared" si="124"/>
        <v>0</v>
      </c>
      <c r="E571" s="21">
        <f t="shared" si="124"/>
        <v>0</v>
      </c>
      <c r="F571" s="21">
        <f t="shared" si="124"/>
        <v>0</v>
      </c>
      <c r="G571" s="21">
        <f t="shared" si="124"/>
        <v>0</v>
      </c>
      <c r="H571" s="21">
        <f t="shared" si="124"/>
        <v>0</v>
      </c>
      <c r="I571" s="21">
        <f t="shared" si="124"/>
        <v>0</v>
      </c>
      <c r="J571" s="21">
        <f t="shared" si="124"/>
        <v>0</v>
      </c>
      <c r="K571" s="21">
        <f t="shared" si="124"/>
        <v>0</v>
      </c>
      <c r="L571" s="21">
        <f t="shared" si="124"/>
        <v>0</v>
      </c>
      <c r="M571" s="21">
        <f t="shared" si="124"/>
        <v>0</v>
      </c>
      <c r="N571" s="21">
        <f t="shared" si="124"/>
        <v>0</v>
      </c>
      <c r="O571" s="21">
        <f t="shared" si="124"/>
        <v>0</v>
      </c>
      <c r="P571" s="21">
        <f t="shared" si="124"/>
        <v>0</v>
      </c>
      <c r="Q571" s="21">
        <f t="shared" si="124"/>
        <v>0</v>
      </c>
      <c r="R571" s="21">
        <f t="shared" si="124"/>
        <v>0</v>
      </c>
      <c r="S571" s="21">
        <f t="shared" si="124"/>
        <v>0</v>
      </c>
      <c r="T571" s="21">
        <f t="shared" si="124"/>
        <v>0</v>
      </c>
      <c r="U571" s="21">
        <f t="shared" si="124"/>
        <v>0</v>
      </c>
      <c r="V571" s="21">
        <f t="shared" si="124"/>
        <v>0</v>
      </c>
      <c r="W571" s="21">
        <f t="shared" si="124"/>
        <v>0</v>
      </c>
      <c r="X571" s="21">
        <f t="shared" si="124"/>
        <v>0</v>
      </c>
      <c r="Y571" s="21">
        <f t="shared" si="124"/>
        <v>0</v>
      </c>
      <c r="Z571" s="21">
        <f t="shared" si="124"/>
        <v>0</v>
      </c>
      <c r="AA571" s="21">
        <f t="shared" si="124"/>
        <v>0</v>
      </c>
      <c r="AB571" s="21">
        <f t="shared" si="124"/>
        <v>0</v>
      </c>
      <c r="AC571" s="21">
        <f t="shared" si="124"/>
        <v>0</v>
      </c>
      <c r="AD571" s="21">
        <f t="shared" si="124"/>
        <v>0</v>
      </c>
      <c r="AE571" s="21">
        <f t="shared" si="12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5">+C585+C586</f>
        <v>0</v>
      </c>
      <c r="D584" s="21">
        <f t="shared" si="125"/>
        <v>0</v>
      </c>
      <c r="E584" s="21">
        <f t="shared" si="125"/>
        <v>0</v>
      </c>
      <c r="F584" s="21">
        <f t="shared" si="125"/>
        <v>0</v>
      </c>
      <c r="G584" s="21">
        <f t="shared" si="125"/>
        <v>0</v>
      </c>
      <c r="H584" s="21">
        <f t="shared" si="125"/>
        <v>0</v>
      </c>
      <c r="I584" s="21">
        <f t="shared" si="125"/>
        <v>0</v>
      </c>
      <c r="J584" s="21">
        <f t="shared" si="125"/>
        <v>0</v>
      </c>
      <c r="K584" s="21">
        <f t="shared" si="125"/>
        <v>0</v>
      </c>
      <c r="L584" s="21">
        <f t="shared" si="125"/>
        <v>0</v>
      </c>
      <c r="M584" s="21">
        <f t="shared" si="125"/>
        <v>0</v>
      </c>
      <c r="N584" s="21">
        <f t="shared" si="125"/>
        <v>0</v>
      </c>
      <c r="O584" s="21">
        <f t="shared" si="125"/>
        <v>0</v>
      </c>
      <c r="P584" s="21">
        <f t="shared" si="125"/>
        <v>0</v>
      </c>
      <c r="Q584" s="21">
        <f t="shared" si="125"/>
        <v>0</v>
      </c>
      <c r="R584" s="21">
        <f t="shared" si="125"/>
        <v>0</v>
      </c>
      <c r="S584" s="21">
        <f t="shared" si="125"/>
        <v>0</v>
      </c>
      <c r="T584" s="21">
        <f t="shared" si="125"/>
        <v>0</v>
      </c>
      <c r="U584" s="21">
        <f t="shared" si="125"/>
        <v>0</v>
      </c>
      <c r="V584" s="21">
        <f t="shared" si="125"/>
        <v>0</v>
      </c>
      <c r="W584" s="21">
        <f t="shared" si="125"/>
        <v>0</v>
      </c>
      <c r="X584" s="21">
        <f t="shared" si="125"/>
        <v>0</v>
      </c>
      <c r="Y584" s="21">
        <f t="shared" si="125"/>
        <v>0</v>
      </c>
      <c r="Z584" s="21">
        <f t="shared" si="125"/>
        <v>0</v>
      </c>
      <c r="AA584" s="21">
        <f t="shared" si="125"/>
        <v>0</v>
      </c>
      <c r="AB584" s="21">
        <f t="shared" si="125"/>
        <v>0</v>
      </c>
      <c r="AC584" s="21">
        <f t="shared" si="125"/>
        <v>0</v>
      </c>
      <c r="AD584" s="21">
        <f t="shared" si="125"/>
        <v>0</v>
      </c>
      <c r="AE584" s="21">
        <f t="shared" si="12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6">+C599-C4</f>
        <v>0</v>
      </c>
      <c r="D597" s="72">
        <f t="shared" si="126"/>
        <v>0</v>
      </c>
      <c r="E597" s="72">
        <f t="shared" si="126"/>
        <v>0</v>
      </c>
      <c r="F597" s="72">
        <f t="shared" si="126"/>
        <v>0</v>
      </c>
      <c r="G597" s="72">
        <f t="shared" si="126"/>
        <v>0</v>
      </c>
      <c r="H597" s="72">
        <f t="shared" si="126"/>
        <v>0</v>
      </c>
      <c r="I597" s="72">
        <f t="shared" si="126"/>
        <v>0</v>
      </c>
      <c r="J597" s="72">
        <f t="shared" si="126"/>
        <v>0</v>
      </c>
      <c r="K597" s="72">
        <f t="shared" si="126"/>
        <v>0</v>
      </c>
      <c r="L597" s="72">
        <f t="shared" si="126"/>
        <v>0</v>
      </c>
      <c r="M597" s="72">
        <f t="shared" si="126"/>
        <v>0</v>
      </c>
      <c r="N597" s="72">
        <f t="shared" si="126"/>
        <v>0</v>
      </c>
      <c r="O597" s="72">
        <f t="shared" si="126"/>
        <v>0</v>
      </c>
      <c r="P597" s="72">
        <f t="shared" si="126"/>
        <v>0</v>
      </c>
      <c r="Q597" s="72">
        <f t="shared" si="126"/>
        <v>0</v>
      </c>
      <c r="R597" s="72">
        <f t="shared" si="126"/>
        <v>0</v>
      </c>
      <c r="S597" s="72">
        <f t="shared" si="126"/>
        <v>0</v>
      </c>
      <c r="T597" s="72">
        <f t="shared" si="126"/>
        <v>0</v>
      </c>
      <c r="U597" s="72">
        <f t="shared" si="126"/>
        <v>0</v>
      </c>
      <c r="V597" s="72">
        <f t="shared" si="126"/>
        <v>0</v>
      </c>
      <c r="W597" s="72">
        <f t="shared" si="126"/>
        <v>0</v>
      </c>
      <c r="X597" s="72">
        <f t="shared" si="126"/>
        <v>0</v>
      </c>
      <c r="Y597" s="72">
        <f t="shared" si="126"/>
        <v>0</v>
      </c>
      <c r="Z597" s="72">
        <f t="shared" si="126"/>
        <v>0</v>
      </c>
      <c r="AA597" s="72">
        <f t="shared" si="126"/>
        <v>0</v>
      </c>
      <c r="AB597" s="72">
        <f t="shared" si="126"/>
        <v>0</v>
      </c>
      <c r="AC597" s="72">
        <f t="shared" si="126"/>
        <v>0</v>
      </c>
      <c r="AD597" s="72">
        <f t="shared" si="126"/>
        <v>0</v>
      </c>
      <c r="AE597" s="72">
        <f t="shared" si="12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7">+C600+C604+C613+C624+C633</f>
        <v>0</v>
      </c>
      <c r="D599" s="28">
        <f t="shared" si="127"/>
        <v>2.1983922359360902E-5</v>
      </c>
      <c r="E599" s="28">
        <f t="shared" si="127"/>
        <v>1.9106018745719452E-4</v>
      </c>
      <c r="F599" s="28">
        <f t="shared" si="127"/>
        <v>1.055310752999675E-3</v>
      </c>
      <c r="G599" s="28">
        <f t="shared" si="127"/>
        <v>6.2442755419294622E-2</v>
      </c>
      <c r="H599" s="28">
        <f t="shared" si="127"/>
        <v>0.13748991383675363</v>
      </c>
      <c r="I599" s="28">
        <f t="shared" si="127"/>
        <v>0.30707689328253368</v>
      </c>
      <c r="J599" s="28">
        <f t="shared" si="127"/>
        <v>0.68199043628204215</v>
      </c>
      <c r="K599" s="28">
        <f t="shared" si="127"/>
        <v>0.69834446753962531</v>
      </c>
      <c r="L599" s="28">
        <f t="shared" si="127"/>
        <v>2.3616649807097998</v>
      </c>
      <c r="M599" s="28">
        <f t="shared" si="127"/>
        <v>3.218165538386863</v>
      </c>
      <c r="N599" s="28">
        <f t="shared" si="127"/>
        <v>7.0941504959061756</v>
      </c>
      <c r="O599" s="28">
        <f t="shared" si="127"/>
        <v>7.0097710105767153</v>
      </c>
      <c r="P599" s="28">
        <f t="shared" si="127"/>
        <v>8.1851873074331429</v>
      </c>
      <c r="Q599" s="28">
        <f t="shared" si="127"/>
        <v>11.24248999250411</v>
      </c>
      <c r="R599" s="28">
        <f t="shared" si="127"/>
        <v>13.39104209486436</v>
      </c>
      <c r="S599" s="28">
        <f t="shared" si="127"/>
        <v>16.33792145814785</v>
      </c>
      <c r="T599" s="28">
        <f t="shared" si="127"/>
        <v>19.204541733755796</v>
      </c>
      <c r="U599" s="28">
        <f t="shared" si="127"/>
        <v>25.602643597569465</v>
      </c>
      <c r="V599" s="28">
        <f t="shared" si="127"/>
        <v>24.405586624478811</v>
      </c>
      <c r="W599" s="28">
        <f t="shared" si="127"/>
        <v>35.98057275420787</v>
      </c>
      <c r="X599" s="28">
        <f t="shared" si="127"/>
        <v>46.076237824709359</v>
      </c>
      <c r="Y599" s="28">
        <f t="shared" si="127"/>
        <v>55.616327496788855</v>
      </c>
      <c r="Z599" s="28">
        <f t="shared" si="127"/>
        <v>60.359113591006505</v>
      </c>
      <c r="AA599" s="28">
        <f t="shared" si="127"/>
        <v>69.680816139331327</v>
      </c>
      <c r="AB599" s="28">
        <f t="shared" si="127"/>
        <v>76.560895334293463</v>
      </c>
      <c r="AC599" s="28">
        <f t="shared" si="127"/>
        <v>88.476067727993609</v>
      </c>
      <c r="AD599" s="28">
        <f t="shared" si="127"/>
        <v>97.701064829947512</v>
      </c>
      <c r="AE599" s="28">
        <f t="shared" si="127"/>
        <v>109.73801036557043</v>
      </c>
    </row>
    <row r="600" spans="1:31" x14ac:dyDescent="0.2">
      <c r="A600" s="6" t="s">
        <v>19</v>
      </c>
      <c r="B600" s="7" t="s">
        <v>20</v>
      </c>
      <c r="C600" s="28">
        <f t="shared" ref="C600:AE600" si="128">+C601+C602+C603</f>
        <v>0</v>
      </c>
      <c r="D600" s="28">
        <f t="shared" si="128"/>
        <v>0</v>
      </c>
      <c r="E600" s="28">
        <f t="shared" si="128"/>
        <v>0</v>
      </c>
      <c r="F600" s="28">
        <f t="shared" si="128"/>
        <v>0</v>
      </c>
      <c r="G600" s="28">
        <f t="shared" si="128"/>
        <v>0</v>
      </c>
      <c r="H600" s="28">
        <f t="shared" si="128"/>
        <v>0</v>
      </c>
      <c r="I600" s="28">
        <f t="shared" si="128"/>
        <v>0</v>
      </c>
      <c r="J600" s="28">
        <f t="shared" si="128"/>
        <v>0</v>
      </c>
      <c r="K600" s="28">
        <f t="shared" si="128"/>
        <v>0</v>
      </c>
      <c r="L600" s="28">
        <f t="shared" si="128"/>
        <v>0</v>
      </c>
      <c r="M600" s="28">
        <f t="shared" si="128"/>
        <v>0</v>
      </c>
      <c r="N600" s="28">
        <f t="shared" si="128"/>
        <v>0</v>
      </c>
      <c r="O600" s="28">
        <f t="shared" si="128"/>
        <v>0</v>
      </c>
      <c r="P600" s="28">
        <f t="shared" si="128"/>
        <v>0</v>
      </c>
      <c r="Q600" s="28">
        <f t="shared" si="128"/>
        <v>0</v>
      </c>
      <c r="R600" s="28">
        <f t="shared" si="128"/>
        <v>0</v>
      </c>
      <c r="S600" s="28">
        <f t="shared" si="128"/>
        <v>0</v>
      </c>
      <c r="T600" s="28">
        <f t="shared" si="128"/>
        <v>0</v>
      </c>
      <c r="U600" s="28">
        <f t="shared" si="128"/>
        <v>0</v>
      </c>
      <c r="V600" s="28">
        <f t="shared" si="128"/>
        <v>0</v>
      </c>
      <c r="W600" s="28">
        <f t="shared" si="128"/>
        <v>0</v>
      </c>
      <c r="X600" s="28">
        <f t="shared" si="128"/>
        <v>0</v>
      </c>
      <c r="Y600" s="28">
        <f t="shared" si="128"/>
        <v>0</v>
      </c>
      <c r="Z600" s="28">
        <f t="shared" si="128"/>
        <v>0</v>
      </c>
      <c r="AA600" s="28">
        <f t="shared" si="128"/>
        <v>0</v>
      </c>
      <c r="AB600" s="28">
        <f t="shared" si="128"/>
        <v>0</v>
      </c>
      <c r="AC600" s="28">
        <f t="shared" si="128"/>
        <v>0</v>
      </c>
      <c r="AD600" s="28">
        <f t="shared" si="128"/>
        <v>0</v>
      </c>
      <c r="AE600" s="28">
        <f t="shared" si="12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29">+D606+D607+D609+D610+D611</f>
        <v>2.1983922359360902E-5</v>
      </c>
      <c r="E604" s="28">
        <f t="shared" si="129"/>
        <v>1.9106018745719452E-4</v>
      </c>
      <c r="F604" s="28">
        <f t="shared" si="129"/>
        <v>1.055310752999675E-3</v>
      </c>
      <c r="G604" s="28">
        <f t="shared" si="129"/>
        <v>6.2442755419294622E-2</v>
      </c>
      <c r="H604" s="28">
        <f t="shared" si="129"/>
        <v>0.13748991383675363</v>
      </c>
      <c r="I604" s="28">
        <f t="shared" si="129"/>
        <v>0.30707689328253368</v>
      </c>
      <c r="J604" s="28">
        <f t="shared" si="129"/>
        <v>0.68199043628204215</v>
      </c>
      <c r="K604" s="28">
        <f t="shared" si="129"/>
        <v>0.69834446753962531</v>
      </c>
      <c r="L604" s="28">
        <f t="shared" si="129"/>
        <v>2.3616649807097998</v>
      </c>
      <c r="M604" s="28">
        <f t="shared" si="129"/>
        <v>3.218165538386863</v>
      </c>
      <c r="N604" s="28">
        <f t="shared" si="129"/>
        <v>7.0941504959061756</v>
      </c>
      <c r="O604" s="28">
        <f t="shared" si="129"/>
        <v>7.0097710105767153</v>
      </c>
      <c r="P604" s="28">
        <f t="shared" si="129"/>
        <v>8.1851873074331429</v>
      </c>
      <c r="Q604" s="28">
        <f t="shared" si="129"/>
        <v>11.24248999250411</v>
      </c>
      <c r="R604" s="28">
        <f t="shared" si="129"/>
        <v>13.39104209486436</v>
      </c>
      <c r="S604" s="28">
        <f t="shared" si="129"/>
        <v>16.33792145814785</v>
      </c>
      <c r="T604" s="28">
        <f t="shared" si="129"/>
        <v>19.204541733755796</v>
      </c>
      <c r="U604" s="28">
        <f t="shared" si="129"/>
        <v>25.602643597569465</v>
      </c>
      <c r="V604" s="28">
        <f t="shared" si="129"/>
        <v>24.405586624478811</v>
      </c>
      <c r="W604" s="28">
        <f t="shared" si="129"/>
        <v>35.98057275420787</v>
      </c>
      <c r="X604" s="28">
        <f t="shared" si="129"/>
        <v>46.076237824709359</v>
      </c>
      <c r="Y604" s="28">
        <f t="shared" si="129"/>
        <v>55.616327496788855</v>
      </c>
      <c r="Z604" s="28">
        <f t="shared" si="129"/>
        <v>60.359113591006505</v>
      </c>
      <c r="AA604" s="28">
        <f t="shared" si="129"/>
        <v>69.680816139331327</v>
      </c>
      <c r="AB604" s="28">
        <f t="shared" si="129"/>
        <v>76.560895334293463</v>
      </c>
      <c r="AC604" s="28">
        <f t="shared" si="129"/>
        <v>88.476067727993609</v>
      </c>
      <c r="AD604" s="28">
        <f t="shared" si="129"/>
        <v>97.701064829947512</v>
      </c>
      <c r="AE604" s="28">
        <f t="shared" si="129"/>
        <v>109.73801036557043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0">+C478</f>
        <v>0</v>
      </c>
      <c r="D606" s="37">
        <f t="shared" si="130"/>
        <v>0</v>
      </c>
      <c r="E606" s="37">
        <f t="shared" si="130"/>
        <v>0</v>
      </c>
      <c r="F606" s="37">
        <f t="shared" si="130"/>
        <v>0</v>
      </c>
      <c r="G606" s="37">
        <f t="shared" si="130"/>
        <v>0</v>
      </c>
      <c r="H606" s="37">
        <f t="shared" si="130"/>
        <v>0</v>
      </c>
      <c r="I606" s="37">
        <f t="shared" si="130"/>
        <v>0</v>
      </c>
      <c r="J606" s="37">
        <f t="shared" si="130"/>
        <v>0</v>
      </c>
      <c r="K606" s="37">
        <f t="shared" si="130"/>
        <v>0</v>
      </c>
      <c r="L606" s="37">
        <f t="shared" si="130"/>
        <v>0</v>
      </c>
      <c r="M606" s="37">
        <f t="shared" si="130"/>
        <v>0</v>
      </c>
      <c r="N606" s="37">
        <f t="shared" si="130"/>
        <v>0</v>
      </c>
      <c r="O606" s="37">
        <f t="shared" si="130"/>
        <v>0</v>
      </c>
      <c r="P606" s="37">
        <f t="shared" si="130"/>
        <v>0</v>
      </c>
      <c r="Q606" s="37">
        <f t="shared" si="130"/>
        <v>0</v>
      </c>
      <c r="R606" s="37">
        <f t="shared" si="130"/>
        <v>0</v>
      </c>
      <c r="S606" s="37">
        <f t="shared" si="130"/>
        <v>0</v>
      </c>
      <c r="T606" s="37">
        <f t="shared" si="130"/>
        <v>0</v>
      </c>
      <c r="U606" s="37">
        <f t="shared" si="130"/>
        <v>0</v>
      </c>
      <c r="V606" s="37">
        <f t="shared" si="130"/>
        <v>0</v>
      </c>
      <c r="W606" s="37">
        <f t="shared" si="130"/>
        <v>0</v>
      </c>
      <c r="X606" s="37">
        <f t="shared" si="130"/>
        <v>0</v>
      </c>
      <c r="Y606" s="37">
        <f t="shared" si="130"/>
        <v>0</v>
      </c>
      <c r="Z606" s="37">
        <f t="shared" si="130"/>
        <v>0</v>
      </c>
      <c r="AA606" s="37">
        <f t="shared" si="130"/>
        <v>0</v>
      </c>
      <c r="AB606" s="37">
        <f t="shared" si="130"/>
        <v>0</v>
      </c>
      <c r="AC606" s="37">
        <f t="shared" si="130"/>
        <v>0</v>
      </c>
      <c r="AD606" s="37">
        <f t="shared" si="130"/>
        <v>0</v>
      </c>
      <c r="AE606" s="37">
        <f t="shared" si="13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1">+C489</f>
        <v>0</v>
      </c>
      <c r="D607" s="37">
        <f t="shared" si="131"/>
        <v>0</v>
      </c>
      <c r="E607" s="37">
        <f t="shared" si="131"/>
        <v>0</v>
      </c>
      <c r="F607" s="37">
        <f t="shared" si="131"/>
        <v>0</v>
      </c>
      <c r="G607" s="37">
        <f t="shared" si="131"/>
        <v>0</v>
      </c>
      <c r="H607" s="37">
        <f t="shared" si="131"/>
        <v>0</v>
      </c>
      <c r="I607" s="37">
        <f t="shared" si="131"/>
        <v>0</v>
      </c>
      <c r="J607" s="37">
        <f t="shared" si="131"/>
        <v>0</v>
      </c>
      <c r="K607" s="37">
        <f t="shared" si="131"/>
        <v>0</v>
      </c>
      <c r="L607" s="37">
        <f t="shared" si="131"/>
        <v>0</v>
      </c>
      <c r="M607" s="37">
        <f t="shared" si="131"/>
        <v>0</v>
      </c>
      <c r="N607" s="37">
        <f t="shared" si="131"/>
        <v>0</v>
      </c>
      <c r="O607" s="37">
        <f t="shared" si="131"/>
        <v>0</v>
      </c>
      <c r="P607" s="37">
        <f t="shared" si="131"/>
        <v>0</v>
      </c>
      <c r="Q607" s="37">
        <f t="shared" si="131"/>
        <v>0</v>
      </c>
      <c r="R607" s="37">
        <f t="shared" si="131"/>
        <v>0</v>
      </c>
      <c r="S607" s="37">
        <f t="shared" si="131"/>
        <v>0</v>
      </c>
      <c r="T607" s="37">
        <f t="shared" si="131"/>
        <v>0</v>
      </c>
      <c r="U607" s="37">
        <f t="shared" si="131"/>
        <v>0</v>
      </c>
      <c r="V607" s="37">
        <f t="shared" si="131"/>
        <v>0</v>
      </c>
      <c r="W607" s="37">
        <f t="shared" si="131"/>
        <v>0</v>
      </c>
      <c r="X607" s="37">
        <f t="shared" si="131"/>
        <v>0</v>
      </c>
      <c r="Y607" s="37">
        <f t="shared" si="131"/>
        <v>0</v>
      </c>
      <c r="Z607" s="37">
        <f t="shared" si="131"/>
        <v>0</v>
      </c>
      <c r="AA607" s="37">
        <f t="shared" si="131"/>
        <v>0</v>
      </c>
      <c r="AB607" s="37">
        <f t="shared" si="131"/>
        <v>0</v>
      </c>
      <c r="AC607" s="37">
        <f t="shared" si="131"/>
        <v>0</v>
      </c>
      <c r="AD607" s="37">
        <f t="shared" si="131"/>
        <v>0</v>
      </c>
      <c r="AE607" s="37">
        <f t="shared" si="13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2">+C502</f>
        <v>0</v>
      </c>
      <c r="D609" s="37">
        <f t="shared" si="132"/>
        <v>0</v>
      </c>
      <c r="E609" s="37">
        <f t="shared" si="132"/>
        <v>0</v>
      </c>
      <c r="F609" s="37">
        <f t="shared" si="132"/>
        <v>0</v>
      </c>
      <c r="G609" s="37">
        <f t="shared" si="132"/>
        <v>0</v>
      </c>
      <c r="H609" s="37">
        <f t="shared" si="132"/>
        <v>0</v>
      </c>
      <c r="I609" s="37">
        <f t="shared" si="132"/>
        <v>0</v>
      </c>
      <c r="J609" s="37">
        <f t="shared" si="132"/>
        <v>0</v>
      </c>
      <c r="K609" s="37">
        <f t="shared" si="132"/>
        <v>0</v>
      </c>
      <c r="L609" s="37">
        <f t="shared" si="132"/>
        <v>0</v>
      </c>
      <c r="M609" s="37">
        <f t="shared" si="132"/>
        <v>0</v>
      </c>
      <c r="N609" s="37">
        <f t="shared" si="132"/>
        <v>0</v>
      </c>
      <c r="O609" s="37">
        <f t="shared" si="132"/>
        <v>0</v>
      </c>
      <c r="P609" s="37">
        <f t="shared" si="132"/>
        <v>0</v>
      </c>
      <c r="Q609" s="37">
        <f t="shared" si="132"/>
        <v>0</v>
      </c>
      <c r="R609" s="37">
        <f t="shared" si="132"/>
        <v>0</v>
      </c>
      <c r="S609" s="37">
        <f t="shared" si="132"/>
        <v>0</v>
      </c>
      <c r="T609" s="37">
        <f t="shared" si="132"/>
        <v>0</v>
      </c>
      <c r="U609" s="37">
        <f t="shared" si="132"/>
        <v>0</v>
      </c>
      <c r="V609" s="37">
        <f t="shared" si="132"/>
        <v>0</v>
      </c>
      <c r="W609" s="37">
        <f t="shared" si="132"/>
        <v>0</v>
      </c>
      <c r="X609" s="37">
        <f t="shared" si="132"/>
        <v>0</v>
      </c>
      <c r="Y609" s="37">
        <f t="shared" si="132"/>
        <v>0</v>
      </c>
      <c r="Z609" s="37">
        <f t="shared" si="132"/>
        <v>0</v>
      </c>
      <c r="AA609" s="37">
        <f t="shared" si="132"/>
        <v>0</v>
      </c>
      <c r="AB609" s="37">
        <f t="shared" si="132"/>
        <v>0</v>
      </c>
      <c r="AC609" s="37">
        <f t="shared" si="132"/>
        <v>0</v>
      </c>
      <c r="AD609" s="37">
        <f t="shared" si="132"/>
        <v>0</v>
      </c>
      <c r="AE609" s="37">
        <f t="shared" si="132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33">+D508</f>
        <v>2.1983922359360902E-5</v>
      </c>
      <c r="E610" s="37">
        <f t="shared" si="133"/>
        <v>1.9106018745719452E-4</v>
      </c>
      <c r="F610" s="37">
        <f t="shared" si="133"/>
        <v>1.055310752999675E-3</v>
      </c>
      <c r="G610" s="37">
        <f t="shared" si="133"/>
        <v>6.2442755419294622E-2</v>
      </c>
      <c r="H610" s="37">
        <f t="shared" si="133"/>
        <v>0.13748991383675363</v>
      </c>
      <c r="I610" s="37">
        <f t="shared" si="133"/>
        <v>0.30707689328253368</v>
      </c>
      <c r="J610" s="37">
        <f t="shared" si="133"/>
        <v>0.68199043628204215</v>
      </c>
      <c r="K610" s="37">
        <f t="shared" si="133"/>
        <v>0.69834446753962531</v>
      </c>
      <c r="L610" s="37">
        <f t="shared" si="133"/>
        <v>2.3616649807097998</v>
      </c>
      <c r="M610" s="37">
        <f t="shared" si="133"/>
        <v>3.218165538386863</v>
      </c>
      <c r="N610" s="37">
        <f t="shared" si="133"/>
        <v>7.0941504959061756</v>
      </c>
      <c r="O610" s="37">
        <f t="shared" si="133"/>
        <v>7.0097710105767153</v>
      </c>
      <c r="P610" s="37">
        <f t="shared" si="133"/>
        <v>8.1851873074331429</v>
      </c>
      <c r="Q610" s="37">
        <f t="shared" si="133"/>
        <v>11.24248999250411</v>
      </c>
      <c r="R610" s="37">
        <f t="shared" si="133"/>
        <v>13.39104209486436</v>
      </c>
      <c r="S610" s="37">
        <f t="shared" si="133"/>
        <v>16.33792145814785</v>
      </c>
      <c r="T610" s="37">
        <f t="shared" si="133"/>
        <v>19.204541733755796</v>
      </c>
      <c r="U610" s="37">
        <f t="shared" si="133"/>
        <v>25.602643597569465</v>
      </c>
      <c r="V610" s="37">
        <f t="shared" si="133"/>
        <v>24.405586624478811</v>
      </c>
      <c r="W610" s="37">
        <f t="shared" si="133"/>
        <v>35.98057275420787</v>
      </c>
      <c r="X610" s="37">
        <f t="shared" si="133"/>
        <v>46.076237824709359</v>
      </c>
      <c r="Y610" s="37">
        <f t="shared" si="133"/>
        <v>55.616327496788855</v>
      </c>
      <c r="Z610" s="37">
        <f t="shared" si="133"/>
        <v>60.359113591006505</v>
      </c>
      <c r="AA610" s="37">
        <f t="shared" si="133"/>
        <v>69.680816139331327</v>
      </c>
      <c r="AB610" s="37">
        <f t="shared" si="133"/>
        <v>76.560895334293463</v>
      </c>
      <c r="AC610" s="37">
        <f t="shared" si="133"/>
        <v>88.476067727993609</v>
      </c>
      <c r="AD610" s="37">
        <f t="shared" si="133"/>
        <v>97.701064829947512</v>
      </c>
      <c r="AE610" s="37">
        <f t="shared" si="133"/>
        <v>109.73801036557043</v>
      </c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0</v>
      </c>
      <c r="D611" s="37">
        <f t="shared" si="134"/>
        <v>0</v>
      </c>
      <c r="E611" s="37">
        <f t="shared" si="134"/>
        <v>0</v>
      </c>
      <c r="F611" s="37">
        <f t="shared" si="134"/>
        <v>0</v>
      </c>
      <c r="G611" s="37">
        <f t="shared" si="134"/>
        <v>0</v>
      </c>
      <c r="H611" s="37">
        <f t="shared" si="134"/>
        <v>0</v>
      </c>
      <c r="I611" s="37">
        <f t="shared" si="134"/>
        <v>0</v>
      </c>
      <c r="J611" s="37">
        <f t="shared" si="134"/>
        <v>0</v>
      </c>
      <c r="K611" s="37">
        <f t="shared" si="134"/>
        <v>0</v>
      </c>
      <c r="L611" s="37">
        <f t="shared" si="134"/>
        <v>0</v>
      </c>
      <c r="M611" s="37">
        <f t="shared" si="134"/>
        <v>0</v>
      </c>
      <c r="N611" s="37">
        <f t="shared" si="134"/>
        <v>0</v>
      </c>
      <c r="O611" s="37">
        <f t="shared" si="134"/>
        <v>0</v>
      </c>
      <c r="P611" s="37">
        <f t="shared" si="134"/>
        <v>0</v>
      </c>
      <c r="Q611" s="37">
        <f t="shared" si="134"/>
        <v>0</v>
      </c>
      <c r="R611" s="37">
        <f t="shared" si="134"/>
        <v>0</v>
      </c>
      <c r="S611" s="37">
        <f t="shared" si="134"/>
        <v>0</v>
      </c>
      <c r="T611" s="37">
        <f t="shared" si="134"/>
        <v>0</v>
      </c>
      <c r="U611" s="37">
        <f t="shared" si="134"/>
        <v>0</v>
      </c>
      <c r="V611" s="37">
        <f t="shared" si="134"/>
        <v>0</v>
      </c>
      <c r="W611" s="37">
        <f t="shared" si="134"/>
        <v>0</v>
      </c>
      <c r="X611" s="37">
        <f t="shared" si="134"/>
        <v>0</v>
      </c>
      <c r="Y611" s="37">
        <f t="shared" si="134"/>
        <v>0</v>
      </c>
      <c r="Z611" s="37">
        <f t="shared" si="134"/>
        <v>0</v>
      </c>
      <c r="AA611" s="37">
        <f t="shared" si="134"/>
        <v>0</v>
      </c>
      <c r="AB611" s="37">
        <f t="shared" si="134"/>
        <v>0</v>
      </c>
      <c r="AC611" s="37">
        <f t="shared" si="134"/>
        <v>0</v>
      </c>
      <c r="AD611" s="37">
        <f t="shared" si="134"/>
        <v>0</v>
      </c>
      <c r="AE611" s="37">
        <f t="shared" si="13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0</v>
      </c>
      <c r="D656" s="28">
        <f t="shared" si="139"/>
        <v>2.1983922359360902E-5</v>
      </c>
      <c r="E656" s="28">
        <f t="shared" si="139"/>
        <v>1.9106018745719452E-4</v>
      </c>
      <c r="F656" s="28">
        <f t="shared" si="139"/>
        <v>1.055310752999675E-3</v>
      </c>
      <c r="G656" s="28">
        <f t="shared" si="139"/>
        <v>6.2442755419294622E-2</v>
      </c>
      <c r="H656" s="28">
        <f t="shared" si="139"/>
        <v>0.13748991383675363</v>
      </c>
      <c r="I656" s="28">
        <f t="shared" si="139"/>
        <v>0.30707689328253368</v>
      </c>
      <c r="J656" s="28">
        <f t="shared" si="139"/>
        <v>0.68199043628204215</v>
      </c>
      <c r="K656" s="28">
        <f t="shared" si="139"/>
        <v>0.69834446753962531</v>
      </c>
      <c r="L656" s="28">
        <f t="shared" si="139"/>
        <v>2.3616649807097998</v>
      </c>
      <c r="M656" s="28">
        <f t="shared" si="139"/>
        <v>3.218165538386863</v>
      </c>
      <c r="N656" s="28">
        <f t="shared" si="139"/>
        <v>7.0941504959061756</v>
      </c>
      <c r="O656" s="28">
        <f t="shared" si="139"/>
        <v>7.0097710105767153</v>
      </c>
      <c r="P656" s="28">
        <f t="shared" si="139"/>
        <v>8.1851873074331429</v>
      </c>
      <c r="Q656" s="28">
        <f t="shared" si="139"/>
        <v>11.24248999250411</v>
      </c>
      <c r="R656" s="28">
        <f t="shared" si="139"/>
        <v>13.39104209486436</v>
      </c>
      <c r="S656" s="28">
        <f t="shared" si="139"/>
        <v>16.33792145814785</v>
      </c>
      <c r="T656" s="28">
        <f t="shared" si="139"/>
        <v>19.204541733755796</v>
      </c>
      <c r="U656" s="28">
        <f t="shared" si="139"/>
        <v>25.602643597569465</v>
      </c>
      <c r="V656" s="28">
        <f t="shared" si="139"/>
        <v>24.405586624478811</v>
      </c>
      <c r="W656" s="28">
        <f t="shared" si="139"/>
        <v>35.98057275420787</v>
      </c>
      <c r="X656" s="28">
        <f t="shared" si="139"/>
        <v>46.076237824709359</v>
      </c>
      <c r="Y656" s="28">
        <f t="shared" si="139"/>
        <v>55.616327496788855</v>
      </c>
      <c r="Z656" s="28">
        <f t="shared" si="139"/>
        <v>60.359113591006505</v>
      </c>
      <c r="AA656" s="28">
        <f t="shared" si="139"/>
        <v>69.680816139331327</v>
      </c>
      <c r="AB656" s="28">
        <f t="shared" si="139"/>
        <v>76.560895334293463</v>
      </c>
      <c r="AC656" s="28">
        <f t="shared" si="139"/>
        <v>88.476067727993609</v>
      </c>
      <c r="AD656" s="28">
        <f t="shared" si="139"/>
        <v>97.701064829947512</v>
      </c>
      <c r="AE656" s="28">
        <f t="shared" si="139"/>
        <v>109.73801036557043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0</v>
      </c>
      <c r="D658" s="28">
        <f t="shared" si="141"/>
        <v>2.1983922359360902E-5</v>
      </c>
      <c r="E658" s="28">
        <f t="shared" si="141"/>
        <v>1.9106018745719452E-4</v>
      </c>
      <c r="F658" s="28">
        <f t="shared" si="141"/>
        <v>1.055310752999675E-3</v>
      </c>
      <c r="G658" s="28">
        <f t="shared" si="141"/>
        <v>6.2442755419294622E-2</v>
      </c>
      <c r="H658" s="28">
        <f t="shared" si="141"/>
        <v>0.13748991383675363</v>
      </c>
      <c r="I658" s="28">
        <f t="shared" si="141"/>
        <v>0.30707689328253368</v>
      </c>
      <c r="J658" s="28">
        <f t="shared" si="141"/>
        <v>0.68199043628204215</v>
      </c>
      <c r="K658" s="28">
        <f t="shared" si="141"/>
        <v>0.69834446753962531</v>
      </c>
      <c r="L658" s="28">
        <f t="shared" si="141"/>
        <v>2.3616649807097998</v>
      </c>
      <c r="M658" s="28">
        <f t="shared" si="141"/>
        <v>3.218165538386863</v>
      </c>
      <c r="N658" s="28">
        <f t="shared" si="141"/>
        <v>7.0941504959061756</v>
      </c>
      <c r="O658" s="28">
        <f t="shared" si="141"/>
        <v>7.0097710105767153</v>
      </c>
      <c r="P658" s="28">
        <f t="shared" si="141"/>
        <v>8.1851873074331429</v>
      </c>
      <c r="Q658" s="28">
        <f t="shared" si="141"/>
        <v>11.24248999250411</v>
      </c>
      <c r="R658" s="28">
        <f t="shared" si="141"/>
        <v>13.39104209486436</v>
      </c>
      <c r="S658" s="28">
        <f t="shared" si="141"/>
        <v>16.33792145814785</v>
      </c>
      <c r="T658" s="28">
        <f t="shared" si="141"/>
        <v>19.204541733755796</v>
      </c>
      <c r="U658" s="28">
        <f t="shared" si="141"/>
        <v>25.602643597569465</v>
      </c>
      <c r="V658" s="28">
        <f t="shared" si="141"/>
        <v>24.405586624478811</v>
      </c>
      <c r="W658" s="28">
        <f t="shared" si="141"/>
        <v>35.98057275420787</v>
      </c>
      <c r="X658" s="28">
        <f t="shared" si="141"/>
        <v>46.076237824709359</v>
      </c>
      <c r="Y658" s="28">
        <f t="shared" si="141"/>
        <v>55.616327496788855</v>
      </c>
      <c r="Z658" s="28">
        <f t="shared" si="141"/>
        <v>60.359113591006505</v>
      </c>
      <c r="AA658" s="28">
        <f t="shared" si="141"/>
        <v>69.680816139331327</v>
      </c>
      <c r="AB658" s="28">
        <f t="shared" si="141"/>
        <v>76.560895334293463</v>
      </c>
      <c r="AC658" s="28">
        <f t="shared" si="141"/>
        <v>88.476067727993609</v>
      </c>
      <c r="AD658" s="28">
        <f t="shared" si="141"/>
        <v>97.701064829947512</v>
      </c>
      <c r="AE658" s="28">
        <f t="shared" si="141"/>
        <v>109.73801036557043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420" priority="247" operator="equal">
      <formula>0</formula>
    </cfRule>
  </conditionalFormatting>
  <conditionalFormatting sqref="AD2:AE2">
    <cfRule type="cellIs" dxfId="419" priority="111" operator="equal">
      <formula>0</formula>
    </cfRule>
  </conditionalFormatting>
  <conditionalFormatting sqref="C434:C437 C425:C431">
    <cfRule type="cellIs" dxfId="418" priority="77" operator="lessThan">
      <formula>0</formula>
    </cfRule>
  </conditionalFormatting>
  <conditionalFormatting sqref="C613">
    <cfRule type="cellIs" dxfId="417" priority="76" operator="lessThan">
      <formula>0</formula>
    </cfRule>
  </conditionalFormatting>
  <conditionalFormatting sqref="C432:C433">
    <cfRule type="cellIs" dxfId="416" priority="75" operator="lessThan">
      <formula>0</formula>
    </cfRule>
  </conditionalFormatting>
  <conditionalFormatting sqref="C555:C581">
    <cfRule type="cellIs" dxfId="415" priority="74" operator="lessThan">
      <formula>0</formula>
    </cfRule>
  </conditionalFormatting>
  <conditionalFormatting sqref="C624:C638">
    <cfRule type="cellIs" dxfId="414" priority="73" operator="lessThan">
      <formula>0</formula>
    </cfRule>
  </conditionalFormatting>
  <conditionalFormatting sqref="C659">
    <cfRule type="cellIs" dxfId="413" priority="72" operator="lessThan">
      <formula>0</formula>
    </cfRule>
  </conditionalFormatting>
  <conditionalFormatting sqref="C660">
    <cfRule type="cellIs" dxfId="412" priority="71" operator="lessThan">
      <formula>0</formula>
    </cfRule>
  </conditionalFormatting>
  <conditionalFormatting sqref="C661">
    <cfRule type="cellIs" dxfId="411" priority="70" operator="lessThan">
      <formula>0</formula>
    </cfRule>
  </conditionalFormatting>
  <conditionalFormatting sqref="C609">
    <cfRule type="cellIs" dxfId="410" priority="69" operator="lessThan">
      <formula>0</formula>
    </cfRule>
  </conditionalFormatting>
  <conditionalFormatting sqref="C610">
    <cfRule type="cellIs" dxfId="409" priority="68" operator="lessThan">
      <formula>0</formula>
    </cfRule>
  </conditionalFormatting>
  <conditionalFormatting sqref="C611">
    <cfRule type="cellIs" dxfId="408" priority="67" operator="lessThan">
      <formula>0</formula>
    </cfRule>
  </conditionalFormatting>
  <conditionalFormatting sqref="C606:C607">
    <cfRule type="cellIs" dxfId="407" priority="66" operator="lessThan">
      <formula>0</formula>
    </cfRule>
  </conditionalFormatting>
  <conditionalFormatting sqref="C191:C210 C212:C225 C227:C270 C273:C278 C280:C286 C292:C296">
    <cfRule type="cellIs" dxfId="406" priority="65" operator="lessThan">
      <formula>0</formula>
    </cfRule>
  </conditionalFormatting>
  <conditionalFormatting sqref="C271">
    <cfRule type="cellIs" dxfId="405" priority="64" operator="lessThan">
      <formula>0</formula>
    </cfRule>
  </conditionalFormatting>
  <conditionalFormatting sqref="C287">
    <cfRule type="cellIs" dxfId="404" priority="63" operator="lessThan">
      <formula>0</formula>
    </cfRule>
  </conditionalFormatting>
  <conditionalFormatting sqref="C291">
    <cfRule type="cellIs" dxfId="403" priority="62" operator="lessThan">
      <formula>0</formula>
    </cfRule>
  </conditionalFormatting>
  <conditionalFormatting sqref="C226">
    <cfRule type="cellIs" dxfId="402" priority="60" operator="lessThan">
      <formula>0</formula>
    </cfRule>
  </conditionalFormatting>
  <conditionalFormatting sqref="C211">
    <cfRule type="cellIs" dxfId="401" priority="61" operator="lessThan">
      <formula>0</formula>
    </cfRule>
  </conditionalFormatting>
  <conditionalFormatting sqref="C272">
    <cfRule type="cellIs" dxfId="400" priority="59" operator="lessThan">
      <formula>0</formula>
    </cfRule>
  </conditionalFormatting>
  <conditionalFormatting sqref="C279">
    <cfRule type="cellIs" dxfId="399" priority="58" operator="lessThan">
      <formula>0</formula>
    </cfRule>
  </conditionalFormatting>
  <conditionalFormatting sqref="C288:C290">
    <cfRule type="cellIs" dxfId="398" priority="57" operator="lessThan">
      <formula>0</formula>
    </cfRule>
  </conditionalFormatting>
  <conditionalFormatting sqref="C297:C354 C356:C424">
    <cfRule type="cellIs" dxfId="397" priority="56" operator="lessThan">
      <formula>0</formula>
    </cfRule>
  </conditionalFormatting>
  <conditionalFormatting sqref="C526:C554">
    <cfRule type="cellIs" dxfId="396" priority="55" operator="lessThan">
      <formula>0</formula>
    </cfRule>
  </conditionalFormatting>
  <conditionalFormatting sqref="C524:C525">
    <cfRule type="cellIs" dxfId="395" priority="54" operator="lessThan">
      <formula>0</formula>
    </cfRule>
  </conditionalFormatting>
  <conditionalFormatting sqref="C614:C623">
    <cfRule type="cellIs" dxfId="394" priority="53" operator="lessThan">
      <formula>0</formula>
    </cfRule>
  </conditionalFormatting>
  <conditionalFormatting sqref="C355">
    <cfRule type="cellIs" dxfId="393" priority="52" operator="lessThan">
      <formula>0</formula>
    </cfRule>
  </conditionalFormatting>
  <conditionalFormatting sqref="C453">
    <cfRule type="cellIs" dxfId="392" priority="51" operator="lessThan">
      <formula>0</formula>
    </cfRule>
  </conditionalFormatting>
  <conditionalFormatting sqref="C453">
    <cfRule type="cellIs" dxfId="391" priority="49" operator="equal">
      <formula>0</formula>
    </cfRule>
    <cfRule type="cellIs" dxfId="390" priority="50" operator="equal">
      <formula>0</formula>
    </cfRule>
  </conditionalFormatting>
  <conditionalFormatting sqref="C597">
    <cfRule type="cellIs" dxfId="389" priority="48" operator="lessThan">
      <formula>0</formula>
    </cfRule>
  </conditionalFormatting>
  <conditionalFormatting sqref="C597">
    <cfRule type="cellIs" dxfId="388" priority="46" operator="equal">
      <formula>0</formula>
    </cfRule>
    <cfRule type="cellIs" dxfId="387" priority="47" operator="equal">
      <formula>0</formula>
    </cfRule>
  </conditionalFormatting>
  <conditionalFormatting sqref="C654">
    <cfRule type="cellIs" dxfId="386" priority="45" operator="lessThan">
      <formula>0</formula>
    </cfRule>
  </conditionalFormatting>
  <conditionalFormatting sqref="C654">
    <cfRule type="cellIs" dxfId="385" priority="43" operator="equal">
      <formula>0</formula>
    </cfRule>
    <cfRule type="cellIs" dxfId="384" priority="44" operator="equal">
      <formula>0</formula>
    </cfRule>
  </conditionalFormatting>
  <conditionalFormatting sqref="A425:B426 A430:B431 A434:B437 A427:A429">
    <cfRule type="cellIs" dxfId="383" priority="42" operator="lessThan">
      <formula>0</formula>
    </cfRule>
  </conditionalFormatting>
  <conditionalFormatting sqref="A432:B433">
    <cfRule type="cellIs" dxfId="382" priority="41" operator="lessThan">
      <formula>0</formula>
    </cfRule>
  </conditionalFormatting>
  <conditionalFormatting sqref="B555 A576:B581">
    <cfRule type="cellIs" dxfId="381" priority="40" operator="lessThan">
      <formula>0</formula>
    </cfRule>
  </conditionalFormatting>
  <conditionalFormatting sqref="A633:B638 B624">
    <cfRule type="cellIs" dxfId="380" priority="39" operator="lessThan">
      <formula>0</formula>
    </cfRule>
  </conditionalFormatting>
  <conditionalFormatting sqref="A661:B661">
    <cfRule type="cellIs" dxfId="379" priority="38" operator="lessThan">
      <formula>0</formula>
    </cfRule>
  </conditionalFormatting>
  <conditionalFormatting sqref="B659:B660">
    <cfRule type="cellIs" dxfId="378" priority="37" operator="lessThan">
      <formula>0</formula>
    </cfRule>
  </conditionalFormatting>
  <conditionalFormatting sqref="B613">
    <cfRule type="cellIs" dxfId="377" priority="36" operator="lessThan">
      <formula>0</formula>
    </cfRule>
  </conditionalFormatting>
  <conditionalFormatting sqref="D434:AE437 D425:AE431">
    <cfRule type="cellIs" dxfId="376" priority="35" operator="lessThan">
      <formula>0</formula>
    </cfRule>
  </conditionalFormatting>
  <conditionalFormatting sqref="D613:AE613">
    <cfRule type="cellIs" dxfId="375" priority="34" operator="lessThan">
      <formula>0</formula>
    </cfRule>
  </conditionalFormatting>
  <conditionalFormatting sqref="D432:AE433">
    <cfRule type="cellIs" dxfId="374" priority="33" operator="lessThan">
      <formula>0</formula>
    </cfRule>
  </conditionalFormatting>
  <conditionalFormatting sqref="D555:AE581">
    <cfRule type="cellIs" dxfId="373" priority="32" operator="lessThan">
      <formula>0</formula>
    </cfRule>
  </conditionalFormatting>
  <conditionalFormatting sqref="D624:AE638">
    <cfRule type="cellIs" dxfId="372" priority="31" operator="lessThan">
      <formula>0</formula>
    </cfRule>
  </conditionalFormatting>
  <conditionalFormatting sqref="D659:AE659">
    <cfRule type="cellIs" dxfId="371" priority="30" operator="lessThan">
      <formula>0</formula>
    </cfRule>
  </conditionalFormatting>
  <conditionalFormatting sqref="D660:AE660">
    <cfRule type="cellIs" dxfId="370" priority="29" operator="lessThan">
      <formula>0</formula>
    </cfRule>
  </conditionalFormatting>
  <conditionalFormatting sqref="D661:AE661">
    <cfRule type="cellIs" dxfId="369" priority="28" operator="lessThan">
      <formula>0</formula>
    </cfRule>
  </conditionalFormatting>
  <conditionalFormatting sqref="D609:AE609">
    <cfRule type="cellIs" dxfId="368" priority="27" operator="lessThan">
      <formula>0</formula>
    </cfRule>
  </conditionalFormatting>
  <conditionalFormatting sqref="D610:AE610">
    <cfRule type="cellIs" dxfId="367" priority="26" operator="lessThan">
      <formula>0</formula>
    </cfRule>
  </conditionalFormatting>
  <conditionalFormatting sqref="D611:AE611">
    <cfRule type="cellIs" dxfId="366" priority="25" operator="lessThan">
      <formula>0</formula>
    </cfRule>
  </conditionalFormatting>
  <conditionalFormatting sqref="D606:AE607">
    <cfRule type="cellIs" dxfId="365" priority="24" operator="lessThan">
      <formula>0</formula>
    </cfRule>
  </conditionalFormatting>
  <conditionalFormatting sqref="D191:AE210 D212:AE225 D227:AE270 D273:AE278 D280:AE286 D292:AE296">
    <cfRule type="cellIs" dxfId="364" priority="23" operator="lessThan">
      <formula>0</formula>
    </cfRule>
  </conditionalFormatting>
  <conditionalFormatting sqref="D271:AE271">
    <cfRule type="cellIs" dxfId="363" priority="22" operator="lessThan">
      <formula>0</formula>
    </cfRule>
  </conditionalFormatting>
  <conditionalFormatting sqref="D287:AE287">
    <cfRule type="cellIs" dxfId="362" priority="21" operator="lessThan">
      <formula>0</formula>
    </cfRule>
  </conditionalFormatting>
  <conditionalFormatting sqref="D291:AE291">
    <cfRule type="cellIs" dxfId="361" priority="20" operator="lessThan">
      <formula>0</formula>
    </cfRule>
  </conditionalFormatting>
  <conditionalFormatting sqref="D226:AE226">
    <cfRule type="cellIs" dxfId="360" priority="18" operator="lessThan">
      <formula>0</formula>
    </cfRule>
  </conditionalFormatting>
  <conditionalFormatting sqref="D211:AE211">
    <cfRule type="cellIs" dxfId="359" priority="19" operator="lessThan">
      <formula>0</formula>
    </cfRule>
  </conditionalFormatting>
  <conditionalFormatting sqref="D272:AE272">
    <cfRule type="cellIs" dxfId="358" priority="17" operator="lessThan">
      <formula>0</formula>
    </cfRule>
  </conditionalFormatting>
  <conditionalFormatting sqref="D279:AE279">
    <cfRule type="cellIs" dxfId="357" priority="16" operator="lessThan">
      <formula>0</formula>
    </cfRule>
  </conditionalFormatting>
  <conditionalFormatting sqref="D288:AE290">
    <cfRule type="cellIs" dxfId="356" priority="15" operator="lessThan">
      <formula>0</formula>
    </cfRule>
  </conditionalFormatting>
  <conditionalFormatting sqref="D297:AE354 D356:AE424">
    <cfRule type="cellIs" dxfId="355" priority="14" operator="lessThan">
      <formula>0</formula>
    </cfRule>
  </conditionalFormatting>
  <conditionalFormatting sqref="D526:AE554">
    <cfRule type="cellIs" dxfId="354" priority="13" operator="lessThan">
      <formula>0</formula>
    </cfRule>
  </conditionalFormatting>
  <conditionalFormatting sqref="D524:AE525">
    <cfRule type="cellIs" dxfId="353" priority="12" operator="lessThan">
      <formula>0</formula>
    </cfRule>
  </conditionalFormatting>
  <conditionalFormatting sqref="D614:AE623">
    <cfRule type="cellIs" dxfId="352" priority="11" operator="lessThan">
      <formula>0</formula>
    </cfRule>
  </conditionalFormatting>
  <conditionalFormatting sqref="D355:AE355">
    <cfRule type="cellIs" dxfId="351" priority="10" operator="lessThan">
      <formula>0</formula>
    </cfRule>
  </conditionalFormatting>
  <conditionalFormatting sqref="D453:AE453">
    <cfRule type="cellIs" dxfId="350" priority="9" operator="lessThan">
      <formula>0</formula>
    </cfRule>
  </conditionalFormatting>
  <conditionalFormatting sqref="D453:AE453">
    <cfRule type="cellIs" dxfId="349" priority="7" operator="equal">
      <formula>0</formula>
    </cfRule>
    <cfRule type="cellIs" dxfId="348" priority="8" operator="equal">
      <formula>0</formula>
    </cfRule>
  </conditionalFormatting>
  <conditionalFormatting sqref="D597:AE597">
    <cfRule type="cellIs" dxfId="347" priority="6" operator="lessThan">
      <formula>0</formula>
    </cfRule>
  </conditionalFormatting>
  <conditionalFormatting sqref="D597:AE597">
    <cfRule type="cellIs" dxfId="346" priority="4" operator="equal">
      <formula>0</formula>
    </cfRule>
    <cfRule type="cellIs" dxfId="345" priority="5" operator="equal">
      <formula>0</formula>
    </cfRule>
  </conditionalFormatting>
  <conditionalFormatting sqref="D654:AE654">
    <cfRule type="cellIs" dxfId="344" priority="3" operator="lessThan">
      <formula>0</formula>
    </cfRule>
  </conditionalFormatting>
  <conditionalFormatting sqref="D654:AE654">
    <cfRule type="cellIs" dxfId="343" priority="1" operator="equal">
      <formula>0</formula>
    </cfRule>
    <cfRule type="cellIs" dxfId="342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topLeftCell="A295" zoomScale="85" zoomScaleNormal="85" workbookViewId="0">
      <selection activeCell="C179" sqref="C179:AE181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 t="e">
        <f ca="1">+C4-INDIRECT("'"&amp;C3&amp;"'!$"&amp;"I"&amp;"4",1)</f>
        <v>#REF!</v>
      </c>
      <c r="D2" s="29" t="e">
        <f t="shared" ref="D2:AC2" ca="1" si="0">+D4-INDIRECT("'"&amp;D3&amp;"'!$"&amp;"I"&amp;"4",1)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+AD4-INDIRECT("'"&amp;AD3&amp;"'!$"&amp;"I"&amp;"4",1)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0</v>
      </c>
      <c r="E4" s="28">
        <f t="shared" si="2"/>
        <v>0</v>
      </c>
      <c r="F4" s="28">
        <f t="shared" si="2"/>
        <v>0</v>
      </c>
      <c r="G4" s="28">
        <f t="shared" si="2"/>
        <v>0</v>
      </c>
      <c r="H4" s="28">
        <f t="shared" si="2"/>
        <v>0</v>
      </c>
      <c r="I4" s="28">
        <f t="shared" si="2"/>
        <v>0</v>
      </c>
      <c r="J4" s="28">
        <f t="shared" si="2"/>
        <v>0</v>
      </c>
      <c r="K4" s="28">
        <f t="shared" si="2"/>
        <v>0</v>
      </c>
      <c r="L4" s="28">
        <f t="shared" si="2"/>
        <v>0</v>
      </c>
      <c r="M4" s="28">
        <f t="shared" si="2"/>
        <v>0</v>
      </c>
      <c r="N4" s="28">
        <f t="shared" si="2"/>
        <v>0</v>
      </c>
      <c r="O4" s="28">
        <f t="shared" si="2"/>
        <v>0</v>
      </c>
      <c r="P4" s="28">
        <f t="shared" si="2"/>
        <v>0</v>
      </c>
      <c r="Q4" s="28">
        <f t="shared" si="2"/>
        <v>0</v>
      </c>
      <c r="R4" s="28">
        <f t="shared" si="2"/>
        <v>0</v>
      </c>
      <c r="S4" s="28">
        <f t="shared" si="2"/>
        <v>0</v>
      </c>
      <c r="T4" s="28">
        <f t="shared" si="2"/>
        <v>0</v>
      </c>
      <c r="U4" s="28">
        <f t="shared" si="2"/>
        <v>0</v>
      </c>
      <c r="V4" s="28">
        <f t="shared" si="2"/>
        <v>0</v>
      </c>
      <c r="W4" s="28">
        <f t="shared" si="2"/>
        <v>0</v>
      </c>
      <c r="X4" s="28">
        <f t="shared" si="2"/>
        <v>0</v>
      </c>
      <c r="Y4" s="28">
        <f t="shared" si="2"/>
        <v>0</v>
      </c>
      <c r="Z4" s="28">
        <f t="shared" si="2"/>
        <v>0</v>
      </c>
      <c r="AA4" s="28">
        <f t="shared" si="2"/>
        <v>0</v>
      </c>
      <c r="AB4" s="28">
        <f t="shared" si="2"/>
        <v>0</v>
      </c>
      <c r="AC4" s="28">
        <f t="shared" si="2"/>
        <v>0</v>
      </c>
      <c r="AD4" s="28">
        <f t="shared" si="2"/>
        <v>0</v>
      </c>
      <c r="AE4" s="28">
        <f t="shared" si="2"/>
        <v>0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0</v>
      </c>
      <c r="E111" s="21">
        <f t="shared" si="29"/>
        <v>0</v>
      </c>
      <c r="F111" s="21">
        <f t="shared" si="29"/>
        <v>0</v>
      </c>
      <c r="G111" s="21">
        <f t="shared" si="29"/>
        <v>0</v>
      </c>
      <c r="H111" s="21">
        <f t="shared" si="29"/>
        <v>0</v>
      </c>
      <c r="I111" s="21">
        <f t="shared" si="29"/>
        <v>0</v>
      </c>
      <c r="J111" s="21">
        <f t="shared" si="29"/>
        <v>0</v>
      </c>
      <c r="K111" s="21">
        <f t="shared" si="29"/>
        <v>0</v>
      </c>
      <c r="L111" s="21">
        <f t="shared" si="29"/>
        <v>0</v>
      </c>
      <c r="M111" s="21">
        <f t="shared" si="29"/>
        <v>0</v>
      </c>
      <c r="N111" s="21">
        <f t="shared" si="29"/>
        <v>0</v>
      </c>
      <c r="O111" s="21">
        <f t="shared" si="29"/>
        <v>0</v>
      </c>
      <c r="P111" s="21">
        <f t="shared" si="29"/>
        <v>0</v>
      </c>
      <c r="Q111" s="21">
        <f t="shared" si="29"/>
        <v>0</v>
      </c>
      <c r="R111" s="21">
        <f t="shared" si="29"/>
        <v>0</v>
      </c>
      <c r="S111" s="21">
        <f t="shared" si="29"/>
        <v>0</v>
      </c>
      <c r="T111" s="21">
        <f t="shared" si="29"/>
        <v>0</v>
      </c>
      <c r="U111" s="21">
        <f t="shared" si="29"/>
        <v>0</v>
      </c>
      <c r="V111" s="21">
        <f t="shared" si="29"/>
        <v>0</v>
      </c>
      <c r="W111" s="21">
        <f t="shared" si="29"/>
        <v>0</v>
      </c>
      <c r="X111" s="21">
        <f t="shared" si="29"/>
        <v>0</v>
      </c>
      <c r="Y111" s="21">
        <f t="shared" si="29"/>
        <v>0</v>
      </c>
      <c r="Z111" s="21">
        <f t="shared" si="29"/>
        <v>0</v>
      </c>
      <c r="AA111" s="21">
        <f t="shared" si="29"/>
        <v>0</v>
      </c>
      <c r="AB111" s="21">
        <f t="shared" si="29"/>
        <v>0</v>
      </c>
      <c r="AC111" s="21">
        <f t="shared" si="29"/>
        <v>0</v>
      </c>
      <c r="AD111" s="21">
        <f t="shared" si="29"/>
        <v>0</v>
      </c>
      <c r="AE111" s="21">
        <f t="shared" si="29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2">+D144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4">+D155+D156+D157+D158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5">+D161+D169+D171+D172</f>
        <v>0</v>
      </c>
      <c r="E160" s="21">
        <f t="shared" si="35"/>
        <v>0</v>
      </c>
      <c r="F160" s="21">
        <f t="shared" si="35"/>
        <v>0</v>
      </c>
      <c r="G160" s="21">
        <f t="shared" si="35"/>
        <v>0</v>
      </c>
      <c r="H160" s="21">
        <f t="shared" si="35"/>
        <v>0</v>
      </c>
      <c r="I160" s="21">
        <f t="shared" si="35"/>
        <v>0</v>
      </c>
      <c r="J160" s="21">
        <f t="shared" si="35"/>
        <v>0</v>
      </c>
      <c r="K160" s="21">
        <f t="shared" si="35"/>
        <v>0</v>
      </c>
      <c r="L160" s="21">
        <f t="shared" si="35"/>
        <v>0</v>
      </c>
      <c r="M160" s="21">
        <f t="shared" si="35"/>
        <v>0</v>
      </c>
      <c r="N160" s="21">
        <f t="shared" si="35"/>
        <v>0</v>
      </c>
      <c r="O160" s="21">
        <f t="shared" si="35"/>
        <v>0</v>
      </c>
      <c r="P160" s="21">
        <f t="shared" si="35"/>
        <v>0</v>
      </c>
      <c r="Q160" s="21">
        <f t="shared" si="35"/>
        <v>0</v>
      </c>
      <c r="R160" s="21">
        <f t="shared" si="35"/>
        <v>0</v>
      </c>
      <c r="S160" s="21">
        <f t="shared" si="35"/>
        <v>0</v>
      </c>
      <c r="T160" s="21">
        <f t="shared" si="35"/>
        <v>0</v>
      </c>
      <c r="U160" s="21">
        <f t="shared" si="35"/>
        <v>0</v>
      </c>
      <c r="V160" s="21">
        <f t="shared" si="35"/>
        <v>0</v>
      </c>
      <c r="W160" s="21">
        <f t="shared" si="35"/>
        <v>0</v>
      </c>
      <c r="X160" s="21">
        <f t="shared" si="35"/>
        <v>0</v>
      </c>
      <c r="Y160" s="21">
        <f t="shared" si="35"/>
        <v>0</v>
      </c>
      <c r="Z160" s="21">
        <f t="shared" si="35"/>
        <v>0</v>
      </c>
      <c r="AA160" s="21">
        <f t="shared" si="35"/>
        <v>0</v>
      </c>
      <c r="AB160" s="21">
        <f t="shared" si="35"/>
        <v>0</v>
      </c>
      <c r="AC160" s="21">
        <f t="shared" si="35"/>
        <v>0</v>
      </c>
      <c r="AD160" s="21">
        <f t="shared" si="35"/>
        <v>0</v>
      </c>
      <c r="AE160" s="21">
        <f t="shared" si="35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6">+D162+D163+D164+D165+D166+D167</f>
        <v>0</v>
      </c>
      <c r="E161" s="21">
        <f t="shared" si="36"/>
        <v>0</v>
      </c>
      <c r="F161" s="21">
        <f t="shared" si="36"/>
        <v>0</v>
      </c>
      <c r="G161" s="21">
        <f t="shared" si="36"/>
        <v>0</v>
      </c>
      <c r="H161" s="21">
        <f t="shared" si="36"/>
        <v>0</v>
      </c>
      <c r="I161" s="21">
        <f t="shared" si="36"/>
        <v>0</v>
      </c>
      <c r="J161" s="21">
        <f t="shared" si="36"/>
        <v>0</v>
      </c>
      <c r="K161" s="21">
        <f t="shared" si="36"/>
        <v>0</v>
      </c>
      <c r="L161" s="21">
        <f t="shared" si="36"/>
        <v>0</v>
      </c>
      <c r="M161" s="21">
        <f t="shared" si="36"/>
        <v>0</v>
      </c>
      <c r="N161" s="21">
        <f t="shared" si="36"/>
        <v>0</v>
      </c>
      <c r="O161" s="21">
        <f t="shared" si="36"/>
        <v>0</v>
      </c>
      <c r="P161" s="21">
        <f t="shared" si="36"/>
        <v>0</v>
      </c>
      <c r="Q161" s="21">
        <f t="shared" si="36"/>
        <v>0</v>
      </c>
      <c r="R161" s="21">
        <f t="shared" si="36"/>
        <v>0</v>
      </c>
      <c r="S161" s="21">
        <f t="shared" si="36"/>
        <v>0</v>
      </c>
      <c r="T161" s="21">
        <f t="shared" si="36"/>
        <v>0</v>
      </c>
      <c r="U161" s="21">
        <f t="shared" si="36"/>
        <v>0</v>
      </c>
      <c r="V161" s="21">
        <f t="shared" si="36"/>
        <v>0</v>
      </c>
      <c r="W161" s="21">
        <f t="shared" si="36"/>
        <v>0</v>
      </c>
      <c r="X161" s="21">
        <f t="shared" si="36"/>
        <v>0</v>
      </c>
      <c r="Y161" s="21">
        <f t="shared" si="36"/>
        <v>0</v>
      </c>
      <c r="Z161" s="21">
        <f t="shared" si="36"/>
        <v>0</v>
      </c>
      <c r="AA161" s="21">
        <f t="shared" si="36"/>
        <v>0</v>
      </c>
      <c r="AB161" s="21">
        <f t="shared" si="36"/>
        <v>0</v>
      </c>
      <c r="AC161" s="21">
        <f t="shared" si="36"/>
        <v>0</v>
      </c>
      <c r="AD161" s="21">
        <f t="shared" si="36"/>
        <v>0</v>
      </c>
      <c r="AE161" s="21">
        <f t="shared" si="36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7">+C174+C178+C182</f>
        <v>0</v>
      </c>
      <c r="D173" s="21">
        <f t="shared" si="37"/>
        <v>0</v>
      </c>
      <c r="E173" s="21">
        <f t="shared" si="37"/>
        <v>0</v>
      </c>
      <c r="F173" s="21">
        <f t="shared" si="37"/>
        <v>0</v>
      </c>
      <c r="G173" s="21">
        <f t="shared" si="37"/>
        <v>0</v>
      </c>
      <c r="H173" s="21">
        <f t="shared" si="37"/>
        <v>0</v>
      </c>
      <c r="I173" s="21">
        <f t="shared" si="37"/>
        <v>0</v>
      </c>
      <c r="J173" s="21">
        <f t="shared" si="37"/>
        <v>0</v>
      </c>
      <c r="K173" s="21">
        <f t="shared" si="37"/>
        <v>0</v>
      </c>
      <c r="L173" s="21">
        <f t="shared" si="37"/>
        <v>0</v>
      </c>
      <c r="M173" s="21">
        <f t="shared" si="37"/>
        <v>0</v>
      </c>
      <c r="N173" s="21">
        <f t="shared" si="37"/>
        <v>0</v>
      </c>
      <c r="O173" s="21">
        <f t="shared" si="37"/>
        <v>0</v>
      </c>
      <c r="P173" s="21">
        <f t="shared" si="37"/>
        <v>0</v>
      </c>
      <c r="Q173" s="21">
        <f t="shared" si="37"/>
        <v>0</v>
      </c>
      <c r="R173" s="21">
        <f t="shared" si="37"/>
        <v>0</v>
      </c>
      <c r="S173" s="21">
        <f t="shared" si="37"/>
        <v>0</v>
      </c>
      <c r="T173" s="21">
        <f t="shared" si="37"/>
        <v>0</v>
      </c>
      <c r="U173" s="21">
        <f t="shared" si="37"/>
        <v>0</v>
      </c>
      <c r="V173" s="21">
        <f t="shared" si="37"/>
        <v>0</v>
      </c>
      <c r="W173" s="21">
        <f t="shared" si="37"/>
        <v>0</v>
      </c>
      <c r="X173" s="21">
        <f t="shared" si="37"/>
        <v>0</v>
      </c>
      <c r="Y173" s="21">
        <f t="shared" si="37"/>
        <v>0</v>
      </c>
      <c r="Z173" s="21">
        <f t="shared" si="37"/>
        <v>0</v>
      </c>
      <c r="AA173" s="21">
        <f t="shared" si="37"/>
        <v>0</v>
      </c>
      <c r="AB173" s="21">
        <f t="shared" si="37"/>
        <v>0</v>
      </c>
      <c r="AC173" s="21">
        <f t="shared" si="37"/>
        <v>0</v>
      </c>
      <c r="AD173" s="21">
        <f t="shared" si="37"/>
        <v>0</v>
      </c>
      <c r="AE173" s="21">
        <f t="shared" si="37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8">+D175+D176+D177</f>
        <v>0</v>
      </c>
      <c r="E174" s="21">
        <f t="shared" si="38"/>
        <v>0</v>
      </c>
      <c r="F174" s="21">
        <f t="shared" si="38"/>
        <v>0</v>
      </c>
      <c r="G174" s="21">
        <f t="shared" si="38"/>
        <v>0</v>
      </c>
      <c r="H174" s="21">
        <f t="shared" si="38"/>
        <v>0</v>
      </c>
      <c r="I174" s="21">
        <f t="shared" si="38"/>
        <v>0</v>
      </c>
      <c r="J174" s="21">
        <f t="shared" si="38"/>
        <v>0</v>
      </c>
      <c r="K174" s="21">
        <f t="shared" si="38"/>
        <v>0</v>
      </c>
      <c r="L174" s="21">
        <f t="shared" si="38"/>
        <v>0</v>
      </c>
      <c r="M174" s="21">
        <f t="shared" si="38"/>
        <v>0</v>
      </c>
      <c r="N174" s="21">
        <f t="shared" si="38"/>
        <v>0</v>
      </c>
      <c r="O174" s="21">
        <f t="shared" si="38"/>
        <v>0</v>
      </c>
      <c r="P174" s="21">
        <f t="shared" si="38"/>
        <v>0</v>
      </c>
      <c r="Q174" s="21">
        <f t="shared" si="38"/>
        <v>0</v>
      </c>
      <c r="R174" s="21">
        <f t="shared" si="38"/>
        <v>0</v>
      </c>
      <c r="S174" s="21">
        <f t="shared" si="38"/>
        <v>0</v>
      </c>
      <c r="T174" s="21">
        <f t="shared" si="38"/>
        <v>0</v>
      </c>
      <c r="U174" s="21">
        <f t="shared" si="38"/>
        <v>0</v>
      </c>
      <c r="V174" s="21">
        <f t="shared" si="38"/>
        <v>0</v>
      </c>
      <c r="W174" s="21">
        <f t="shared" si="38"/>
        <v>0</v>
      </c>
      <c r="X174" s="21">
        <f t="shared" si="38"/>
        <v>0</v>
      </c>
      <c r="Y174" s="21">
        <f t="shared" si="38"/>
        <v>0</v>
      </c>
      <c r="Z174" s="21">
        <f t="shared" si="38"/>
        <v>0</v>
      </c>
      <c r="AA174" s="21">
        <f t="shared" si="38"/>
        <v>0</v>
      </c>
      <c r="AB174" s="21">
        <f t="shared" si="38"/>
        <v>0</v>
      </c>
      <c r="AC174" s="21">
        <f t="shared" si="38"/>
        <v>0</v>
      </c>
      <c r="AD174" s="21">
        <f t="shared" si="38"/>
        <v>0</v>
      </c>
      <c r="AE174" s="21">
        <f t="shared" si="38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9">+D179+D180+D181</f>
        <v>0</v>
      </c>
      <c r="E178" s="21">
        <f t="shared" si="39"/>
        <v>0</v>
      </c>
      <c r="F178" s="21">
        <f t="shared" si="39"/>
        <v>0</v>
      </c>
      <c r="G178" s="21">
        <f t="shared" si="39"/>
        <v>0</v>
      </c>
      <c r="H178" s="21">
        <f t="shared" si="39"/>
        <v>0</v>
      </c>
      <c r="I178" s="21">
        <f t="shared" si="39"/>
        <v>0</v>
      </c>
      <c r="J178" s="21">
        <f t="shared" si="39"/>
        <v>0</v>
      </c>
      <c r="K178" s="21">
        <f t="shared" si="39"/>
        <v>0</v>
      </c>
      <c r="L178" s="21">
        <f t="shared" si="39"/>
        <v>0</v>
      </c>
      <c r="M178" s="21">
        <f t="shared" si="39"/>
        <v>0</v>
      </c>
      <c r="N178" s="21">
        <f t="shared" si="39"/>
        <v>0</v>
      </c>
      <c r="O178" s="21">
        <f t="shared" si="39"/>
        <v>0</v>
      </c>
      <c r="P178" s="21">
        <f t="shared" si="39"/>
        <v>0</v>
      </c>
      <c r="Q178" s="21">
        <f t="shared" si="39"/>
        <v>0</v>
      </c>
      <c r="R178" s="21">
        <f t="shared" si="39"/>
        <v>0</v>
      </c>
      <c r="S178" s="21">
        <f t="shared" si="39"/>
        <v>0</v>
      </c>
      <c r="T178" s="21">
        <f t="shared" si="39"/>
        <v>0</v>
      </c>
      <c r="U178" s="21">
        <f t="shared" si="39"/>
        <v>0</v>
      </c>
      <c r="V178" s="21">
        <f t="shared" si="39"/>
        <v>0</v>
      </c>
      <c r="W178" s="21">
        <f t="shared" si="39"/>
        <v>0</v>
      </c>
      <c r="X178" s="21">
        <f t="shared" si="39"/>
        <v>0</v>
      </c>
      <c r="Y178" s="21">
        <f t="shared" si="39"/>
        <v>0</v>
      </c>
      <c r="Z178" s="21">
        <f t="shared" si="39"/>
        <v>0</v>
      </c>
      <c r="AA178" s="21">
        <f t="shared" si="39"/>
        <v>0</v>
      </c>
      <c r="AB178" s="21">
        <f t="shared" si="39"/>
        <v>0</v>
      </c>
      <c r="AC178" s="21">
        <f t="shared" si="39"/>
        <v>0</v>
      </c>
      <c r="AD178" s="21">
        <f t="shared" si="39"/>
        <v>0</v>
      </c>
      <c r="AE178" s="21">
        <f t="shared" si="39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0">+C192+C216+C252+C257+C286+C287+C291+C294+C295+C296</f>
        <v>0</v>
      </c>
      <c r="D191" s="28">
        <f t="shared" si="40"/>
        <v>0</v>
      </c>
      <c r="E191" s="28">
        <f t="shared" si="40"/>
        <v>0</v>
      </c>
      <c r="F191" s="28">
        <f t="shared" si="40"/>
        <v>0</v>
      </c>
      <c r="G191" s="28">
        <f t="shared" si="40"/>
        <v>0</v>
      </c>
      <c r="H191" s="28">
        <f t="shared" si="40"/>
        <v>0</v>
      </c>
      <c r="I191" s="28">
        <f t="shared" si="40"/>
        <v>0</v>
      </c>
      <c r="J191" s="28">
        <f t="shared" si="40"/>
        <v>0</v>
      </c>
      <c r="K191" s="28">
        <f t="shared" si="40"/>
        <v>0</v>
      </c>
      <c r="L191" s="28">
        <f t="shared" si="40"/>
        <v>0</v>
      </c>
      <c r="M191" s="28">
        <f t="shared" si="40"/>
        <v>0</v>
      </c>
      <c r="N191" s="28">
        <f t="shared" si="40"/>
        <v>0</v>
      </c>
      <c r="O191" s="28">
        <f t="shared" si="40"/>
        <v>0</v>
      </c>
      <c r="P191" s="28">
        <f t="shared" si="40"/>
        <v>0</v>
      </c>
      <c r="Q191" s="28">
        <f t="shared" si="40"/>
        <v>0</v>
      </c>
      <c r="R191" s="28">
        <f t="shared" si="40"/>
        <v>0</v>
      </c>
      <c r="S191" s="28">
        <f t="shared" si="40"/>
        <v>0</v>
      </c>
      <c r="T191" s="28">
        <f t="shared" si="40"/>
        <v>0</v>
      </c>
      <c r="U191" s="28">
        <f t="shared" si="40"/>
        <v>0</v>
      </c>
      <c r="V191" s="28">
        <f t="shared" si="40"/>
        <v>0</v>
      </c>
      <c r="W191" s="28">
        <f t="shared" si="40"/>
        <v>0</v>
      </c>
      <c r="X191" s="28">
        <f t="shared" si="40"/>
        <v>0</v>
      </c>
      <c r="Y191" s="28">
        <f t="shared" si="40"/>
        <v>0</v>
      </c>
      <c r="Z191" s="28">
        <f t="shared" si="40"/>
        <v>0</v>
      </c>
      <c r="AA191" s="28">
        <f t="shared" si="40"/>
        <v>0</v>
      </c>
      <c r="AB191" s="28">
        <f t="shared" si="40"/>
        <v>0</v>
      </c>
      <c r="AC191" s="28">
        <f t="shared" si="40"/>
        <v>0</v>
      </c>
      <c r="AD191" s="28">
        <f t="shared" si="40"/>
        <v>0</v>
      </c>
      <c r="AE191" s="28">
        <f t="shared" si="40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41">+C193++C201+C202+C206</f>
        <v>0</v>
      </c>
      <c r="D192" s="21">
        <f t="shared" si="41"/>
        <v>0</v>
      </c>
      <c r="E192" s="21">
        <f t="shared" si="41"/>
        <v>0</v>
      </c>
      <c r="F192" s="21">
        <f t="shared" si="41"/>
        <v>0</v>
      </c>
      <c r="G192" s="21">
        <f t="shared" si="41"/>
        <v>0</v>
      </c>
      <c r="H192" s="21">
        <f t="shared" si="41"/>
        <v>0</v>
      </c>
      <c r="I192" s="21">
        <f t="shared" si="41"/>
        <v>0</v>
      </c>
      <c r="J192" s="21">
        <f t="shared" si="41"/>
        <v>0</v>
      </c>
      <c r="K192" s="21">
        <f t="shared" si="41"/>
        <v>0</v>
      </c>
      <c r="L192" s="21">
        <f t="shared" si="41"/>
        <v>0</v>
      </c>
      <c r="M192" s="21">
        <f t="shared" si="41"/>
        <v>0</v>
      </c>
      <c r="N192" s="21">
        <f t="shared" si="41"/>
        <v>0</v>
      </c>
      <c r="O192" s="21">
        <f t="shared" si="41"/>
        <v>0</v>
      </c>
      <c r="P192" s="21">
        <f t="shared" si="41"/>
        <v>0</v>
      </c>
      <c r="Q192" s="21">
        <f t="shared" si="41"/>
        <v>0</v>
      </c>
      <c r="R192" s="21">
        <f t="shared" si="41"/>
        <v>0</v>
      </c>
      <c r="S192" s="21">
        <f t="shared" si="41"/>
        <v>0</v>
      </c>
      <c r="T192" s="21">
        <f t="shared" si="41"/>
        <v>0</v>
      </c>
      <c r="U192" s="21">
        <f t="shared" si="41"/>
        <v>0</v>
      </c>
      <c r="V192" s="21">
        <f t="shared" si="41"/>
        <v>0</v>
      </c>
      <c r="W192" s="21">
        <f t="shared" si="41"/>
        <v>0</v>
      </c>
      <c r="X192" s="21">
        <f t="shared" si="41"/>
        <v>0</v>
      </c>
      <c r="Y192" s="21">
        <f t="shared" si="41"/>
        <v>0</v>
      </c>
      <c r="Z192" s="21">
        <f t="shared" si="41"/>
        <v>0</v>
      </c>
      <c r="AA192" s="21">
        <f t="shared" si="41"/>
        <v>0</v>
      </c>
      <c r="AB192" s="21">
        <f t="shared" si="41"/>
        <v>0</v>
      </c>
      <c r="AC192" s="21">
        <f t="shared" si="41"/>
        <v>0</v>
      </c>
      <c r="AD192" s="21">
        <f t="shared" si="41"/>
        <v>0</v>
      </c>
      <c r="AE192" s="21">
        <f t="shared" si="41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2">+C194+C195</f>
        <v>0</v>
      </c>
      <c r="D193" s="21">
        <f t="shared" si="42"/>
        <v>0</v>
      </c>
      <c r="E193" s="21">
        <f t="shared" si="42"/>
        <v>0</v>
      </c>
      <c r="F193" s="21">
        <f t="shared" si="42"/>
        <v>0</v>
      </c>
      <c r="G193" s="21">
        <f t="shared" si="42"/>
        <v>0</v>
      </c>
      <c r="H193" s="21">
        <f t="shared" si="42"/>
        <v>0</v>
      </c>
      <c r="I193" s="21">
        <f t="shared" si="42"/>
        <v>0</v>
      </c>
      <c r="J193" s="21">
        <f t="shared" si="42"/>
        <v>0</v>
      </c>
      <c r="K193" s="21">
        <f t="shared" si="42"/>
        <v>0</v>
      </c>
      <c r="L193" s="21">
        <f t="shared" si="42"/>
        <v>0</v>
      </c>
      <c r="M193" s="21">
        <f t="shared" si="42"/>
        <v>0</v>
      </c>
      <c r="N193" s="21">
        <f t="shared" si="42"/>
        <v>0</v>
      </c>
      <c r="O193" s="21">
        <f t="shared" si="42"/>
        <v>0</v>
      </c>
      <c r="P193" s="21">
        <f t="shared" si="42"/>
        <v>0</v>
      </c>
      <c r="Q193" s="21">
        <f t="shared" si="42"/>
        <v>0</v>
      </c>
      <c r="R193" s="21">
        <f t="shared" si="42"/>
        <v>0</v>
      </c>
      <c r="S193" s="21">
        <f t="shared" si="42"/>
        <v>0</v>
      </c>
      <c r="T193" s="21">
        <f t="shared" si="42"/>
        <v>0</v>
      </c>
      <c r="U193" s="21">
        <f t="shared" si="42"/>
        <v>0</v>
      </c>
      <c r="V193" s="21">
        <f t="shared" si="42"/>
        <v>0</v>
      </c>
      <c r="W193" s="21">
        <f t="shared" si="42"/>
        <v>0</v>
      </c>
      <c r="X193" s="21">
        <f t="shared" si="42"/>
        <v>0</v>
      </c>
      <c r="Y193" s="21">
        <f t="shared" si="42"/>
        <v>0</v>
      </c>
      <c r="Z193" s="21">
        <f t="shared" si="42"/>
        <v>0</v>
      </c>
      <c r="AA193" s="21">
        <f t="shared" si="42"/>
        <v>0</v>
      </c>
      <c r="AB193" s="21">
        <f t="shared" si="42"/>
        <v>0</v>
      </c>
      <c r="AC193" s="21">
        <f t="shared" si="42"/>
        <v>0</v>
      </c>
      <c r="AD193" s="21">
        <f t="shared" si="42"/>
        <v>0</v>
      </c>
      <c r="AE193" s="21">
        <f t="shared" si="42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3">+C196+C197+C198+C199+C200</f>
        <v>0</v>
      </c>
      <c r="D195" s="21">
        <f t="shared" si="43"/>
        <v>0</v>
      </c>
      <c r="E195" s="21">
        <f t="shared" si="43"/>
        <v>0</v>
      </c>
      <c r="F195" s="21">
        <f t="shared" si="43"/>
        <v>0</v>
      </c>
      <c r="G195" s="21">
        <f t="shared" si="43"/>
        <v>0</v>
      </c>
      <c r="H195" s="21">
        <f t="shared" si="43"/>
        <v>0</v>
      </c>
      <c r="I195" s="21">
        <f t="shared" si="43"/>
        <v>0</v>
      </c>
      <c r="J195" s="21">
        <f t="shared" si="43"/>
        <v>0</v>
      </c>
      <c r="K195" s="21">
        <f t="shared" si="43"/>
        <v>0</v>
      </c>
      <c r="L195" s="21">
        <f t="shared" si="43"/>
        <v>0</v>
      </c>
      <c r="M195" s="21">
        <f t="shared" si="43"/>
        <v>0</v>
      </c>
      <c r="N195" s="21">
        <f t="shared" si="43"/>
        <v>0</v>
      </c>
      <c r="O195" s="21">
        <f t="shared" si="43"/>
        <v>0</v>
      </c>
      <c r="P195" s="21">
        <f t="shared" si="43"/>
        <v>0</v>
      </c>
      <c r="Q195" s="21">
        <f t="shared" si="43"/>
        <v>0</v>
      </c>
      <c r="R195" s="21">
        <f t="shared" si="43"/>
        <v>0</v>
      </c>
      <c r="S195" s="21">
        <f t="shared" si="43"/>
        <v>0</v>
      </c>
      <c r="T195" s="21">
        <f t="shared" si="43"/>
        <v>0</v>
      </c>
      <c r="U195" s="21">
        <f t="shared" si="43"/>
        <v>0</v>
      </c>
      <c r="V195" s="21">
        <f t="shared" si="43"/>
        <v>0</v>
      </c>
      <c r="W195" s="21">
        <f t="shared" si="43"/>
        <v>0</v>
      </c>
      <c r="X195" s="21">
        <f t="shared" si="43"/>
        <v>0</v>
      </c>
      <c r="Y195" s="21">
        <f t="shared" si="43"/>
        <v>0</v>
      </c>
      <c r="Z195" s="21">
        <f t="shared" si="43"/>
        <v>0</v>
      </c>
      <c r="AA195" s="21">
        <f t="shared" si="43"/>
        <v>0</v>
      </c>
      <c r="AB195" s="21">
        <f t="shared" si="43"/>
        <v>0</v>
      </c>
      <c r="AC195" s="21">
        <f t="shared" si="43"/>
        <v>0</v>
      </c>
      <c r="AD195" s="21">
        <f t="shared" si="43"/>
        <v>0</v>
      </c>
      <c r="AE195" s="21">
        <f t="shared" si="43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4">+C203+C204+C205</f>
        <v>0</v>
      </c>
      <c r="D202" s="21">
        <f t="shared" si="44"/>
        <v>0</v>
      </c>
      <c r="E202" s="21">
        <f t="shared" si="44"/>
        <v>0</v>
      </c>
      <c r="F202" s="21">
        <f t="shared" si="44"/>
        <v>0</v>
      </c>
      <c r="G202" s="21">
        <f t="shared" si="44"/>
        <v>0</v>
      </c>
      <c r="H202" s="21">
        <f t="shared" si="44"/>
        <v>0</v>
      </c>
      <c r="I202" s="21">
        <f t="shared" si="44"/>
        <v>0</v>
      </c>
      <c r="J202" s="21">
        <f t="shared" si="44"/>
        <v>0</v>
      </c>
      <c r="K202" s="21">
        <f t="shared" si="44"/>
        <v>0</v>
      </c>
      <c r="L202" s="21">
        <f t="shared" si="44"/>
        <v>0</v>
      </c>
      <c r="M202" s="21">
        <f t="shared" si="44"/>
        <v>0</v>
      </c>
      <c r="N202" s="21">
        <f t="shared" si="44"/>
        <v>0</v>
      </c>
      <c r="O202" s="21">
        <f t="shared" si="44"/>
        <v>0</v>
      </c>
      <c r="P202" s="21">
        <f t="shared" si="44"/>
        <v>0</v>
      </c>
      <c r="Q202" s="21">
        <f t="shared" si="44"/>
        <v>0</v>
      </c>
      <c r="R202" s="21">
        <f t="shared" si="44"/>
        <v>0</v>
      </c>
      <c r="S202" s="21">
        <f t="shared" si="44"/>
        <v>0</v>
      </c>
      <c r="T202" s="21">
        <f t="shared" si="44"/>
        <v>0</v>
      </c>
      <c r="U202" s="21">
        <f t="shared" si="44"/>
        <v>0</v>
      </c>
      <c r="V202" s="21">
        <f t="shared" si="44"/>
        <v>0</v>
      </c>
      <c r="W202" s="21">
        <f t="shared" si="44"/>
        <v>0</v>
      </c>
      <c r="X202" s="21">
        <f t="shared" si="44"/>
        <v>0</v>
      </c>
      <c r="Y202" s="21">
        <f t="shared" si="44"/>
        <v>0</v>
      </c>
      <c r="Z202" s="21">
        <f t="shared" si="44"/>
        <v>0</v>
      </c>
      <c r="AA202" s="21">
        <f t="shared" si="44"/>
        <v>0</v>
      </c>
      <c r="AB202" s="21">
        <f t="shared" si="44"/>
        <v>0</v>
      </c>
      <c r="AC202" s="21">
        <f t="shared" si="44"/>
        <v>0</v>
      </c>
      <c r="AD202" s="21">
        <f t="shared" si="44"/>
        <v>0</v>
      </c>
      <c r="AE202" s="21">
        <f t="shared" si="44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5">+C207+C208+C209+C210+C211+C212+C213</f>
        <v>0</v>
      </c>
      <c r="D206" s="21">
        <f t="shared" si="45"/>
        <v>0</v>
      </c>
      <c r="E206" s="21">
        <f t="shared" si="45"/>
        <v>0</v>
      </c>
      <c r="F206" s="21">
        <f t="shared" si="45"/>
        <v>0</v>
      </c>
      <c r="G206" s="21">
        <f t="shared" si="45"/>
        <v>0</v>
      </c>
      <c r="H206" s="21">
        <f t="shared" si="45"/>
        <v>0</v>
      </c>
      <c r="I206" s="21">
        <f t="shared" si="45"/>
        <v>0</v>
      </c>
      <c r="J206" s="21">
        <f t="shared" si="45"/>
        <v>0</v>
      </c>
      <c r="K206" s="21">
        <f t="shared" si="45"/>
        <v>0</v>
      </c>
      <c r="L206" s="21">
        <f t="shared" si="45"/>
        <v>0</v>
      </c>
      <c r="M206" s="21">
        <f t="shared" si="45"/>
        <v>0</v>
      </c>
      <c r="N206" s="21">
        <f t="shared" si="45"/>
        <v>0</v>
      </c>
      <c r="O206" s="21">
        <f t="shared" si="45"/>
        <v>0</v>
      </c>
      <c r="P206" s="21">
        <f t="shared" si="45"/>
        <v>0</v>
      </c>
      <c r="Q206" s="21">
        <f t="shared" si="45"/>
        <v>0</v>
      </c>
      <c r="R206" s="21">
        <f t="shared" si="45"/>
        <v>0</v>
      </c>
      <c r="S206" s="21">
        <f t="shared" si="45"/>
        <v>0</v>
      </c>
      <c r="T206" s="21">
        <f t="shared" si="45"/>
        <v>0</v>
      </c>
      <c r="U206" s="21">
        <f t="shared" si="45"/>
        <v>0</v>
      </c>
      <c r="V206" s="21">
        <f t="shared" si="45"/>
        <v>0</v>
      </c>
      <c r="W206" s="21">
        <f t="shared" si="45"/>
        <v>0</v>
      </c>
      <c r="X206" s="21">
        <f t="shared" si="45"/>
        <v>0</v>
      </c>
      <c r="Y206" s="21">
        <f t="shared" si="45"/>
        <v>0</v>
      </c>
      <c r="Z206" s="21">
        <f t="shared" si="45"/>
        <v>0</v>
      </c>
      <c r="AA206" s="21">
        <f t="shared" si="45"/>
        <v>0</v>
      </c>
      <c r="AB206" s="21">
        <f t="shared" si="45"/>
        <v>0</v>
      </c>
      <c r="AC206" s="21">
        <f t="shared" si="45"/>
        <v>0</v>
      </c>
      <c r="AD206" s="21">
        <f t="shared" si="45"/>
        <v>0</v>
      </c>
      <c r="AE206" s="21">
        <f t="shared" si="45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6">+C214+C215</f>
        <v>0</v>
      </c>
      <c r="D213" s="21">
        <f t="shared" si="46"/>
        <v>0</v>
      </c>
      <c r="E213" s="21">
        <f t="shared" si="46"/>
        <v>0</v>
      </c>
      <c r="F213" s="21">
        <f t="shared" si="46"/>
        <v>0</v>
      </c>
      <c r="G213" s="21">
        <f t="shared" si="46"/>
        <v>0</v>
      </c>
      <c r="H213" s="21">
        <f t="shared" si="46"/>
        <v>0</v>
      </c>
      <c r="I213" s="21">
        <f t="shared" si="46"/>
        <v>0</v>
      </c>
      <c r="J213" s="21">
        <f t="shared" si="46"/>
        <v>0</v>
      </c>
      <c r="K213" s="21">
        <f t="shared" si="46"/>
        <v>0</v>
      </c>
      <c r="L213" s="21">
        <f t="shared" si="46"/>
        <v>0</v>
      </c>
      <c r="M213" s="21">
        <f t="shared" si="46"/>
        <v>0</v>
      </c>
      <c r="N213" s="21">
        <f t="shared" si="46"/>
        <v>0</v>
      </c>
      <c r="O213" s="21">
        <f t="shared" si="46"/>
        <v>0</v>
      </c>
      <c r="P213" s="21">
        <f t="shared" si="46"/>
        <v>0</v>
      </c>
      <c r="Q213" s="21">
        <f t="shared" si="46"/>
        <v>0</v>
      </c>
      <c r="R213" s="21">
        <f t="shared" si="46"/>
        <v>0</v>
      </c>
      <c r="S213" s="21">
        <f t="shared" si="46"/>
        <v>0</v>
      </c>
      <c r="T213" s="21">
        <f t="shared" si="46"/>
        <v>0</v>
      </c>
      <c r="U213" s="21">
        <f t="shared" si="46"/>
        <v>0</v>
      </c>
      <c r="V213" s="21">
        <f t="shared" si="46"/>
        <v>0</v>
      </c>
      <c r="W213" s="21">
        <f t="shared" si="46"/>
        <v>0</v>
      </c>
      <c r="X213" s="21">
        <f t="shared" si="46"/>
        <v>0</v>
      </c>
      <c r="Y213" s="21">
        <f t="shared" si="46"/>
        <v>0</v>
      </c>
      <c r="Z213" s="21">
        <f t="shared" si="46"/>
        <v>0</v>
      </c>
      <c r="AA213" s="21">
        <f t="shared" si="46"/>
        <v>0</v>
      </c>
      <c r="AB213" s="21">
        <f t="shared" si="46"/>
        <v>0</v>
      </c>
      <c r="AC213" s="21">
        <f t="shared" si="46"/>
        <v>0</v>
      </c>
      <c r="AD213" s="21">
        <f t="shared" si="46"/>
        <v>0</v>
      </c>
      <c r="AE213" s="21">
        <f t="shared" si="46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7">+C217+C225+C226+C230+C240</f>
        <v>0</v>
      </c>
      <c r="D216" s="21">
        <f t="shared" si="47"/>
        <v>0</v>
      </c>
      <c r="E216" s="21">
        <f t="shared" si="47"/>
        <v>0</v>
      </c>
      <c r="F216" s="21">
        <f t="shared" si="47"/>
        <v>0</v>
      </c>
      <c r="G216" s="21">
        <f t="shared" si="47"/>
        <v>0</v>
      </c>
      <c r="H216" s="21">
        <f t="shared" si="47"/>
        <v>0</v>
      </c>
      <c r="I216" s="21">
        <f t="shared" si="47"/>
        <v>0</v>
      </c>
      <c r="J216" s="21">
        <f t="shared" si="47"/>
        <v>0</v>
      </c>
      <c r="K216" s="21">
        <f t="shared" si="47"/>
        <v>0</v>
      </c>
      <c r="L216" s="21">
        <f t="shared" si="47"/>
        <v>0</v>
      </c>
      <c r="M216" s="21">
        <f t="shared" si="47"/>
        <v>0</v>
      </c>
      <c r="N216" s="21">
        <f t="shared" si="47"/>
        <v>0</v>
      </c>
      <c r="O216" s="21">
        <f t="shared" si="47"/>
        <v>0</v>
      </c>
      <c r="P216" s="21">
        <f t="shared" si="47"/>
        <v>0</v>
      </c>
      <c r="Q216" s="21">
        <f t="shared" si="47"/>
        <v>0</v>
      </c>
      <c r="R216" s="21">
        <f t="shared" si="47"/>
        <v>0</v>
      </c>
      <c r="S216" s="21">
        <f t="shared" si="47"/>
        <v>0</v>
      </c>
      <c r="T216" s="21">
        <f t="shared" si="47"/>
        <v>0</v>
      </c>
      <c r="U216" s="21">
        <f t="shared" si="47"/>
        <v>0</v>
      </c>
      <c r="V216" s="21">
        <f t="shared" si="47"/>
        <v>0</v>
      </c>
      <c r="W216" s="21">
        <f t="shared" si="47"/>
        <v>0</v>
      </c>
      <c r="X216" s="21">
        <f t="shared" si="47"/>
        <v>0</v>
      </c>
      <c r="Y216" s="21">
        <f t="shared" si="47"/>
        <v>0</v>
      </c>
      <c r="Z216" s="21">
        <f t="shared" si="47"/>
        <v>0</v>
      </c>
      <c r="AA216" s="21">
        <f t="shared" si="47"/>
        <v>0</v>
      </c>
      <c r="AB216" s="21">
        <f t="shared" si="47"/>
        <v>0</v>
      </c>
      <c r="AC216" s="21">
        <f t="shared" si="47"/>
        <v>0</v>
      </c>
      <c r="AD216" s="21">
        <f t="shared" si="47"/>
        <v>0</v>
      </c>
      <c r="AE216" s="21">
        <f t="shared" si="47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8">+C218+C219</f>
        <v>0</v>
      </c>
      <c r="D217" s="21">
        <f t="shared" si="48"/>
        <v>0</v>
      </c>
      <c r="E217" s="21">
        <f t="shared" si="48"/>
        <v>0</v>
      </c>
      <c r="F217" s="21">
        <f t="shared" si="48"/>
        <v>0</v>
      </c>
      <c r="G217" s="21">
        <f t="shared" si="48"/>
        <v>0</v>
      </c>
      <c r="H217" s="21">
        <f t="shared" si="48"/>
        <v>0</v>
      </c>
      <c r="I217" s="21">
        <f t="shared" si="48"/>
        <v>0</v>
      </c>
      <c r="J217" s="21">
        <f t="shared" si="48"/>
        <v>0</v>
      </c>
      <c r="K217" s="21">
        <f t="shared" si="48"/>
        <v>0</v>
      </c>
      <c r="L217" s="21">
        <f t="shared" si="48"/>
        <v>0</v>
      </c>
      <c r="M217" s="21">
        <f t="shared" si="48"/>
        <v>0</v>
      </c>
      <c r="N217" s="21">
        <f t="shared" si="48"/>
        <v>0</v>
      </c>
      <c r="O217" s="21">
        <f t="shared" si="48"/>
        <v>0</v>
      </c>
      <c r="P217" s="21">
        <f t="shared" si="48"/>
        <v>0</v>
      </c>
      <c r="Q217" s="21">
        <f t="shared" si="48"/>
        <v>0</v>
      </c>
      <c r="R217" s="21">
        <f t="shared" si="48"/>
        <v>0</v>
      </c>
      <c r="S217" s="21">
        <f t="shared" si="48"/>
        <v>0</v>
      </c>
      <c r="T217" s="21">
        <f t="shared" si="48"/>
        <v>0</v>
      </c>
      <c r="U217" s="21">
        <f t="shared" si="48"/>
        <v>0</v>
      </c>
      <c r="V217" s="21">
        <f t="shared" si="48"/>
        <v>0</v>
      </c>
      <c r="W217" s="21">
        <f t="shared" si="48"/>
        <v>0</v>
      </c>
      <c r="X217" s="21">
        <f t="shared" si="48"/>
        <v>0</v>
      </c>
      <c r="Y217" s="21">
        <f t="shared" si="48"/>
        <v>0</v>
      </c>
      <c r="Z217" s="21">
        <f t="shared" si="48"/>
        <v>0</v>
      </c>
      <c r="AA217" s="21">
        <f t="shared" si="48"/>
        <v>0</v>
      </c>
      <c r="AB217" s="21">
        <f t="shared" si="48"/>
        <v>0</v>
      </c>
      <c r="AC217" s="21">
        <f t="shared" si="48"/>
        <v>0</v>
      </c>
      <c r="AD217" s="21">
        <f t="shared" si="48"/>
        <v>0</v>
      </c>
      <c r="AE217" s="21">
        <f t="shared" si="48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9">+C220+C221+C222+C223+C224</f>
        <v>0</v>
      </c>
      <c r="D219" s="21">
        <f t="shared" si="49"/>
        <v>0</v>
      </c>
      <c r="E219" s="21">
        <f t="shared" si="49"/>
        <v>0</v>
      </c>
      <c r="F219" s="21">
        <f t="shared" si="49"/>
        <v>0</v>
      </c>
      <c r="G219" s="21">
        <f t="shared" si="49"/>
        <v>0</v>
      </c>
      <c r="H219" s="21">
        <f t="shared" si="49"/>
        <v>0</v>
      </c>
      <c r="I219" s="21">
        <f t="shared" si="49"/>
        <v>0</v>
      </c>
      <c r="J219" s="21">
        <f t="shared" si="49"/>
        <v>0</v>
      </c>
      <c r="K219" s="21">
        <f t="shared" si="49"/>
        <v>0</v>
      </c>
      <c r="L219" s="21">
        <f t="shared" si="49"/>
        <v>0</v>
      </c>
      <c r="M219" s="21">
        <f t="shared" si="49"/>
        <v>0</v>
      </c>
      <c r="N219" s="21">
        <f t="shared" si="49"/>
        <v>0</v>
      </c>
      <c r="O219" s="21">
        <f t="shared" si="49"/>
        <v>0</v>
      </c>
      <c r="P219" s="21">
        <f t="shared" si="49"/>
        <v>0</v>
      </c>
      <c r="Q219" s="21">
        <f t="shared" si="49"/>
        <v>0</v>
      </c>
      <c r="R219" s="21">
        <f t="shared" si="49"/>
        <v>0</v>
      </c>
      <c r="S219" s="21">
        <f t="shared" si="49"/>
        <v>0</v>
      </c>
      <c r="T219" s="21">
        <f t="shared" si="49"/>
        <v>0</v>
      </c>
      <c r="U219" s="21">
        <f t="shared" si="49"/>
        <v>0</v>
      </c>
      <c r="V219" s="21">
        <f t="shared" si="49"/>
        <v>0</v>
      </c>
      <c r="W219" s="21">
        <f t="shared" si="49"/>
        <v>0</v>
      </c>
      <c r="X219" s="21">
        <f t="shared" si="49"/>
        <v>0</v>
      </c>
      <c r="Y219" s="21">
        <f t="shared" si="49"/>
        <v>0</v>
      </c>
      <c r="Z219" s="21">
        <f t="shared" si="49"/>
        <v>0</v>
      </c>
      <c r="AA219" s="21">
        <f t="shared" si="49"/>
        <v>0</v>
      </c>
      <c r="AB219" s="21">
        <f t="shared" si="49"/>
        <v>0</v>
      </c>
      <c r="AC219" s="21">
        <f t="shared" si="49"/>
        <v>0</v>
      </c>
      <c r="AD219" s="21">
        <f t="shared" si="49"/>
        <v>0</v>
      </c>
      <c r="AE219" s="21">
        <f t="shared" si="49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50">+C227+C228+C229</f>
        <v>0</v>
      </c>
      <c r="D226" s="21">
        <f t="shared" si="50"/>
        <v>0</v>
      </c>
      <c r="E226" s="21">
        <f t="shared" si="50"/>
        <v>0</v>
      </c>
      <c r="F226" s="21">
        <f t="shared" si="50"/>
        <v>0</v>
      </c>
      <c r="G226" s="21">
        <f t="shared" si="50"/>
        <v>0</v>
      </c>
      <c r="H226" s="21">
        <f t="shared" si="50"/>
        <v>0</v>
      </c>
      <c r="I226" s="21">
        <f t="shared" si="50"/>
        <v>0</v>
      </c>
      <c r="J226" s="21">
        <f t="shared" si="50"/>
        <v>0</v>
      </c>
      <c r="K226" s="21">
        <f t="shared" si="50"/>
        <v>0</v>
      </c>
      <c r="L226" s="21">
        <f t="shared" si="50"/>
        <v>0</v>
      </c>
      <c r="M226" s="21">
        <f t="shared" si="50"/>
        <v>0</v>
      </c>
      <c r="N226" s="21">
        <f t="shared" si="50"/>
        <v>0</v>
      </c>
      <c r="O226" s="21">
        <f t="shared" si="50"/>
        <v>0</v>
      </c>
      <c r="P226" s="21">
        <f t="shared" si="50"/>
        <v>0</v>
      </c>
      <c r="Q226" s="21">
        <f t="shared" si="50"/>
        <v>0</v>
      </c>
      <c r="R226" s="21">
        <f t="shared" si="50"/>
        <v>0</v>
      </c>
      <c r="S226" s="21">
        <f t="shared" si="50"/>
        <v>0</v>
      </c>
      <c r="T226" s="21">
        <f t="shared" si="50"/>
        <v>0</v>
      </c>
      <c r="U226" s="21">
        <f t="shared" si="50"/>
        <v>0</v>
      </c>
      <c r="V226" s="21">
        <f t="shared" si="50"/>
        <v>0</v>
      </c>
      <c r="W226" s="21">
        <f t="shared" si="50"/>
        <v>0</v>
      </c>
      <c r="X226" s="21">
        <f t="shared" si="50"/>
        <v>0</v>
      </c>
      <c r="Y226" s="21">
        <f t="shared" si="50"/>
        <v>0</v>
      </c>
      <c r="Z226" s="21">
        <f t="shared" si="50"/>
        <v>0</v>
      </c>
      <c r="AA226" s="21">
        <f t="shared" si="50"/>
        <v>0</v>
      </c>
      <c r="AB226" s="21">
        <f t="shared" si="50"/>
        <v>0</v>
      </c>
      <c r="AC226" s="21">
        <f t="shared" si="50"/>
        <v>0</v>
      </c>
      <c r="AD226" s="21">
        <f t="shared" si="50"/>
        <v>0</v>
      </c>
      <c r="AE226" s="21">
        <f t="shared" si="50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51">+C231+C232+C233+C234+C235+C236+C237</f>
        <v>0</v>
      </c>
      <c r="D230" s="21">
        <f t="shared" si="51"/>
        <v>0</v>
      </c>
      <c r="E230" s="21">
        <f t="shared" si="51"/>
        <v>0</v>
      </c>
      <c r="F230" s="21">
        <f t="shared" si="51"/>
        <v>0</v>
      </c>
      <c r="G230" s="21">
        <f t="shared" si="51"/>
        <v>0</v>
      </c>
      <c r="H230" s="21">
        <f t="shared" si="51"/>
        <v>0</v>
      </c>
      <c r="I230" s="21">
        <f t="shared" si="51"/>
        <v>0</v>
      </c>
      <c r="J230" s="21">
        <f t="shared" si="51"/>
        <v>0</v>
      </c>
      <c r="K230" s="21">
        <f t="shared" si="51"/>
        <v>0</v>
      </c>
      <c r="L230" s="21">
        <f t="shared" si="51"/>
        <v>0</v>
      </c>
      <c r="M230" s="21">
        <f t="shared" si="51"/>
        <v>0</v>
      </c>
      <c r="N230" s="21">
        <f t="shared" si="51"/>
        <v>0</v>
      </c>
      <c r="O230" s="21">
        <f t="shared" si="51"/>
        <v>0</v>
      </c>
      <c r="P230" s="21">
        <f t="shared" si="51"/>
        <v>0</v>
      </c>
      <c r="Q230" s="21">
        <f t="shared" si="51"/>
        <v>0</v>
      </c>
      <c r="R230" s="21">
        <f t="shared" si="51"/>
        <v>0</v>
      </c>
      <c r="S230" s="21">
        <f t="shared" si="51"/>
        <v>0</v>
      </c>
      <c r="T230" s="21">
        <f t="shared" si="51"/>
        <v>0</v>
      </c>
      <c r="U230" s="21">
        <f t="shared" si="51"/>
        <v>0</v>
      </c>
      <c r="V230" s="21">
        <f t="shared" si="51"/>
        <v>0</v>
      </c>
      <c r="W230" s="21">
        <f t="shared" si="51"/>
        <v>0</v>
      </c>
      <c r="X230" s="21">
        <f t="shared" si="51"/>
        <v>0</v>
      </c>
      <c r="Y230" s="21">
        <f t="shared" si="51"/>
        <v>0</v>
      </c>
      <c r="Z230" s="21">
        <f t="shared" si="51"/>
        <v>0</v>
      </c>
      <c r="AA230" s="21">
        <f t="shared" si="51"/>
        <v>0</v>
      </c>
      <c r="AB230" s="21">
        <f t="shared" si="51"/>
        <v>0</v>
      </c>
      <c r="AC230" s="21">
        <f t="shared" si="51"/>
        <v>0</v>
      </c>
      <c r="AD230" s="21">
        <f t="shared" si="51"/>
        <v>0</v>
      </c>
      <c r="AE230" s="21">
        <f t="shared" si="51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2">+C238+C239</f>
        <v>0</v>
      </c>
      <c r="D237" s="21">
        <f t="shared" si="52"/>
        <v>0</v>
      </c>
      <c r="E237" s="21">
        <f t="shared" si="52"/>
        <v>0</v>
      </c>
      <c r="F237" s="21">
        <f t="shared" si="52"/>
        <v>0</v>
      </c>
      <c r="G237" s="21">
        <f t="shared" si="52"/>
        <v>0</v>
      </c>
      <c r="H237" s="21">
        <f t="shared" si="52"/>
        <v>0</v>
      </c>
      <c r="I237" s="21">
        <f t="shared" si="52"/>
        <v>0</v>
      </c>
      <c r="J237" s="21">
        <f t="shared" si="52"/>
        <v>0</v>
      </c>
      <c r="K237" s="21">
        <f t="shared" si="52"/>
        <v>0</v>
      </c>
      <c r="L237" s="21">
        <f t="shared" si="52"/>
        <v>0</v>
      </c>
      <c r="M237" s="21">
        <f t="shared" si="52"/>
        <v>0</v>
      </c>
      <c r="N237" s="21">
        <f t="shared" si="52"/>
        <v>0</v>
      </c>
      <c r="O237" s="21">
        <f t="shared" si="52"/>
        <v>0</v>
      </c>
      <c r="P237" s="21">
        <f t="shared" si="52"/>
        <v>0</v>
      </c>
      <c r="Q237" s="21">
        <f t="shared" si="52"/>
        <v>0</v>
      </c>
      <c r="R237" s="21">
        <f t="shared" si="52"/>
        <v>0</v>
      </c>
      <c r="S237" s="21">
        <f t="shared" si="52"/>
        <v>0</v>
      </c>
      <c r="T237" s="21">
        <f t="shared" si="52"/>
        <v>0</v>
      </c>
      <c r="U237" s="21">
        <f t="shared" si="52"/>
        <v>0</v>
      </c>
      <c r="V237" s="21">
        <f t="shared" si="52"/>
        <v>0</v>
      </c>
      <c r="W237" s="21">
        <f t="shared" si="52"/>
        <v>0</v>
      </c>
      <c r="X237" s="21">
        <f t="shared" si="52"/>
        <v>0</v>
      </c>
      <c r="Y237" s="21">
        <f t="shared" si="52"/>
        <v>0</v>
      </c>
      <c r="Z237" s="21">
        <f t="shared" si="52"/>
        <v>0</v>
      </c>
      <c r="AA237" s="21">
        <f t="shared" si="52"/>
        <v>0</v>
      </c>
      <c r="AB237" s="21">
        <f t="shared" si="52"/>
        <v>0</v>
      </c>
      <c r="AC237" s="21">
        <f t="shared" si="52"/>
        <v>0</v>
      </c>
      <c r="AD237" s="21">
        <f t="shared" si="52"/>
        <v>0</v>
      </c>
      <c r="AE237" s="21">
        <f t="shared" si="52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3">+C241+C242+C243+C244</f>
        <v>0</v>
      </c>
      <c r="D240" s="21">
        <f t="shared" si="53"/>
        <v>0</v>
      </c>
      <c r="E240" s="21">
        <f t="shared" si="53"/>
        <v>0</v>
      </c>
      <c r="F240" s="21">
        <f t="shared" si="53"/>
        <v>0</v>
      </c>
      <c r="G240" s="21">
        <f t="shared" si="53"/>
        <v>0</v>
      </c>
      <c r="H240" s="21">
        <f t="shared" si="53"/>
        <v>0</v>
      </c>
      <c r="I240" s="21">
        <f t="shared" si="53"/>
        <v>0</v>
      </c>
      <c r="J240" s="21">
        <f t="shared" si="53"/>
        <v>0</v>
      </c>
      <c r="K240" s="21">
        <f t="shared" si="53"/>
        <v>0</v>
      </c>
      <c r="L240" s="21">
        <f t="shared" si="53"/>
        <v>0</v>
      </c>
      <c r="M240" s="21">
        <f t="shared" si="53"/>
        <v>0</v>
      </c>
      <c r="N240" s="21">
        <f t="shared" si="53"/>
        <v>0</v>
      </c>
      <c r="O240" s="21">
        <f t="shared" si="53"/>
        <v>0</v>
      </c>
      <c r="P240" s="21">
        <f t="shared" si="53"/>
        <v>0</v>
      </c>
      <c r="Q240" s="21">
        <f t="shared" si="53"/>
        <v>0</v>
      </c>
      <c r="R240" s="21">
        <f t="shared" si="53"/>
        <v>0</v>
      </c>
      <c r="S240" s="21">
        <f t="shared" si="53"/>
        <v>0</v>
      </c>
      <c r="T240" s="21">
        <f t="shared" si="53"/>
        <v>0</v>
      </c>
      <c r="U240" s="21">
        <f t="shared" si="53"/>
        <v>0</v>
      </c>
      <c r="V240" s="21">
        <f t="shared" si="53"/>
        <v>0</v>
      </c>
      <c r="W240" s="21">
        <f t="shared" si="53"/>
        <v>0</v>
      </c>
      <c r="X240" s="21">
        <f t="shared" si="53"/>
        <v>0</v>
      </c>
      <c r="Y240" s="21">
        <f t="shared" si="53"/>
        <v>0</v>
      </c>
      <c r="Z240" s="21">
        <f t="shared" si="53"/>
        <v>0</v>
      </c>
      <c r="AA240" s="21">
        <f t="shared" si="53"/>
        <v>0</v>
      </c>
      <c r="AB240" s="21">
        <f t="shared" si="53"/>
        <v>0</v>
      </c>
      <c r="AC240" s="21">
        <f t="shared" si="53"/>
        <v>0</v>
      </c>
      <c r="AD240" s="21">
        <f t="shared" si="53"/>
        <v>0</v>
      </c>
      <c r="AE240" s="21">
        <f t="shared" si="53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4">+C245+C246+C247+C248+C249+C250+C251</f>
        <v>0</v>
      </c>
      <c r="D244" s="21">
        <f t="shared" si="54"/>
        <v>0</v>
      </c>
      <c r="E244" s="21">
        <f t="shared" si="54"/>
        <v>0</v>
      </c>
      <c r="F244" s="21">
        <f t="shared" si="54"/>
        <v>0</v>
      </c>
      <c r="G244" s="21">
        <f t="shared" si="54"/>
        <v>0</v>
      </c>
      <c r="H244" s="21">
        <f t="shared" si="54"/>
        <v>0</v>
      </c>
      <c r="I244" s="21">
        <f t="shared" si="54"/>
        <v>0</v>
      </c>
      <c r="J244" s="21">
        <f t="shared" si="54"/>
        <v>0</v>
      </c>
      <c r="K244" s="21">
        <f t="shared" si="54"/>
        <v>0</v>
      </c>
      <c r="L244" s="21">
        <f t="shared" si="54"/>
        <v>0</v>
      </c>
      <c r="M244" s="21">
        <f t="shared" si="54"/>
        <v>0</v>
      </c>
      <c r="N244" s="21">
        <f t="shared" si="54"/>
        <v>0</v>
      </c>
      <c r="O244" s="21">
        <f t="shared" si="54"/>
        <v>0</v>
      </c>
      <c r="P244" s="21">
        <f t="shared" si="54"/>
        <v>0</v>
      </c>
      <c r="Q244" s="21">
        <f t="shared" si="54"/>
        <v>0</v>
      </c>
      <c r="R244" s="21">
        <f t="shared" si="54"/>
        <v>0</v>
      </c>
      <c r="S244" s="21">
        <f t="shared" si="54"/>
        <v>0</v>
      </c>
      <c r="T244" s="21">
        <f t="shared" si="54"/>
        <v>0</v>
      </c>
      <c r="U244" s="21">
        <f t="shared" si="54"/>
        <v>0</v>
      </c>
      <c r="V244" s="21">
        <f t="shared" si="54"/>
        <v>0</v>
      </c>
      <c r="W244" s="21">
        <f t="shared" si="54"/>
        <v>0</v>
      </c>
      <c r="X244" s="21">
        <f t="shared" si="54"/>
        <v>0</v>
      </c>
      <c r="Y244" s="21">
        <f t="shared" si="54"/>
        <v>0</v>
      </c>
      <c r="Z244" s="21">
        <f t="shared" si="54"/>
        <v>0</v>
      </c>
      <c r="AA244" s="21">
        <f t="shared" si="54"/>
        <v>0</v>
      </c>
      <c r="AB244" s="21">
        <f t="shared" si="54"/>
        <v>0</v>
      </c>
      <c r="AC244" s="21">
        <f t="shared" si="54"/>
        <v>0</v>
      </c>
      <c r="AD244" s="21">
        <f t="shared" si="54"/>
        <v>0</v>
      </c>
      <c r="AE244" s="21">
        <f t="shared" si="54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5">+C253+C254++C255+C256</f>
        <v>0</v>
      </c>
      <c r="D252" s="21">
        <f t="shared" si="55"/>
        <v>0</v>
      </c>
      <c r="E252" s="21">
        <f t="shared" si="55"/>
        <v>0</v>
      </c>
      <c r="F252" s="21">
        <f t="shared" si="55"/>
        <v>0</v>
      </c>
      <c r="G252" s="21">
        <f t="shared" si="55"/>
        <v>0</v>
      </c>
      <c r="H252" s="21">
        <f t="shared" si="55"/>
        <v>0</v>
      </c>
      <c r="I252" s="21">
        <f t="shared" si="55"/>
        <v>0</v>
      </c>
      <c r="J252" s="21">
        <f t="shared" si="55"/>
        <v>0</v>
      </c>
      <c r="K252" s="21">
        <f t="shared" si="55"/>
        <v>0</v>
      </c>
      <c r="L252" s="21">
        <f t="shared" si="55"/>
        <v>0</v>
      </c>
      <c r="M252" s="21">
        <f t="shared" si="55"/>
        <v>0</v>
      </c>
      <c r="N252" s="21">
        <f t="shared" si="55"/>
        <v>0</v>
      </c>
      <c r="O252" s="21">
        <f t="shared" si="55"/>
        <v>0</v>
      </c>
      <c r="P252" s="21">
        <f t="shared" si="55"/>
        <v>0</v>
      </c>
      <c r="Q252" s="21">
        <f t="shared" si="55"/>
        <v>0</v>
      </c>
      <c r="R252" s="21">
        <f t="shared" si="55"/>
        <v>0</v>
      </c>
      <c r="S252" s="21">
        <f t="shared" si="55"/>
        <v>0</v>
      </c>
      <c r="T252" s="21">
        <f t="shared" si="55"/>
        <v>0</v>
      </c>
      <c r="U252" s="21">
        <f t="shared" si="55"/>
        <v>0</v>
      </c>
      <c r="V252" s="21">
        <f t="shared" si="55"/>
        <v>0</v>
      </c>
      <c r="W252" s="21">
        <f t="shared" si="55"/>
        <v>0</v>
      </c>
      <c r="X252" s="21">
        <f t="shared" si="55"/>
        <v>0</v>
      </c>
      <c r="Y252" s="21">
        <f t="shared" si="55"/>
        <v>0</v>
      </c>
      <c r="Z252" s="21">
        <f t="shared" si="55"/>
        <v>0</v>
      </c>
      <c r="AA252" s="21">
        <f t="shared" si="55"/>
        <v>0</v>
      </c>
      <c r="AB252" s="21">
        <f t="shared" si="55"/>
        <v>0</v>
      </c>
      <c r="AC252" s="21">
        <f t="shared" si="55"/>
        <v>0</v>
      </c>
      <c r="AD252" s="21">
        <f t="shared" si="55"/>
        <v>0</v>
      </c>
      <c r="AE252" s="21">
        <f t="shared" si="55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6">+C258+C269</f>
        <v>0</v>
      </c>
      <c r="D257" s="21">
        <f t="shared" si="56"/>
        <v>0</v>
      </c>
      <c r="E257" s="21">
        <f t="shared" si="56"/>
        <v>0</v>
      </c>
      <c r="F257" s="21">
        <f t="shared" si="56"/>
        <v>0</v>
      </c>
      <c r="G257" s="21">
        <f t="shared" si="56"/>
        <v>0</v>
      </c>
      <c r="H257" s="21">
        <f t="shared" si="56"/>
        <v>0</v>
      </c>
      <c r="I257" s="21">
        <f t="shared" si="56"/>
        <v>0</v>
      </c>
      <c r="J257" s="21">
        <f t="shared" si="56"/>
        <v>0</v>
      </c>
      <c r="K257" s="21">
        <f t="shared" si="56"/>
        <v>0</v>
      </c>
      <c r="L257" s="21">
        <f t="shared" si="56"/>
        <v>0</v>
      </c>
      <c r="M257" s="21">
        <f t="shared" si="56"/>
        <v>0</v>
      </c>
      <c r="N257" s="21">
        <f t="shared" si="56"/>
        <v>0</v>
      </c>
      <c r="O257" s="21">
        <f t="shared" si="56"/>
        <v>0</v>
      </c>
      <c r="P257" s="21">
        <f t="shared" si="56"/>
        <v>0</v>
      </c>
      <c r="Q257" s="21">
        <f t="shared" si="56"/>
        <v>0</v>
      </c>
      <c r="R257" s="21">
        <f t="shared" si="56"/>
        <v>0</v>
      </c>
      <c r="S257" s="21">
        <f t="shared" si="56"/>
        <v>0</v>
      </c>
      <c r="T257" s="21">
        <f t="shared" si="56"/>
        <v>0</v>
      </c>
      <c r="U257" s="21">
        <f t="shared" si="56"/>
        <v>0</v>
      </c>
      <c r="V257" s="21">
        <f t="shared" si="56"/>
        <v>0</v>
      </c>
      <c r="W257" s="21">
        <f t="shared" si="56"/>
        <v>0</v>
      </c>
      <c r="X257" s="21">
        <f t="shared" si="56"/>
        <v>0</v>
      </c>
      <c r="Y257" s="21">
        <f t="shared" si="56"/>
        <v>0</v>
      </c>
      <c r="Z257" s="21">
        <f t="shared" si="56"/>
        <v>0</v>
      </c>
      <c r="AA257" s="21">
        <f t="shared" si="56"/>
        <v>0</v>
      </c>
      <c r="AB257" s="21">
        <f t="shared" si="56"/>
        <v>0</v>
      </c>
      <c r="AC257" s="21">
        <f t="shared" si="56"/>
        <v>0</v>
      </c>
      <c r="AD257" s="21">
        <f t="shared" si="56"/>
        <v>0</v>
      </c>
      <c r="AE257" s="21">
        <f t="shared" si="56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7">+C259+C260+C264+C265+C266+C267+C268</f>
        <v>0</v>
      </c>
      <c r="D258" s="21">
        <f t="shared" si="57"/>
        <v>0</v>
      </c>
      <c r="E258" s="21">
        <f t="shared" si="57"/>
        <v>0</v>
      </c>
      <c r="F258" s="21">
        <f t="shared" si="57"/>
        <v>0</v>
      </c>
      <c r="G258" s="21">
        <f t="shared" si="57"/>
        <v>0</v>
      </c>
      <c r="H258" s="21">
        <f t="shared" si="57"/>
        <v>0</v>
      </c>
      <c r="I258" s="21">
        <f t="shared" si="57"/>
        <v>0</v>
      </c>
      <c r="J258" s="21">
        <f t="shared" si="57"/>
        <v>0</v>
      </c>
      <c r="K258" s="21">
        <f t="shared" si="57"/>
        <v>0</v>
      </c>
      <c r="L258" s="21">
        <f t="shared" si="57"/>
        <v>0</v>
      </c>
      <c r="M258" s="21">
        <f t="shared" si="57"/>
        <v>0</v>
      </c>
      <c r="N258" s="21">
        <f t="shared" si="57"/>
        <v>0</v>
      </c>
      <c r="O258" s="21">
        <f t="shared" si="57"/>
        <v>0</v>
      </c>
      <c r="P258" s="21">
        <f t="shared" si="57"/>
        <v>0</v>
      </c>
      <c r="Q258" s="21">
        <f t="shared" si="57"/>
        <v>0</v>
      </c>
      <c r="R258" s="21">
        <f t="shared" si="57"/>
        <v>0</v>
      </c>
      <c r="S258" s="21">
        <f t="shared" si="57"/>
        <v>0</v>
      </c>
      <c r="T258" s="21">
        <f t="shared" si="57"/>
        <v>0</v>
      </c>
      <c r="U258" s="21">
        <f t="shared" si="57"/>
        <v>0</v>
      </c>
      <c r="V258" s="21">
        <f t="shared" si="57"/>
        <v>0</v>
      </c>
      <c r="W258" s="21">
        <f t="shared" si="57"/>
        <v>0</v>
      </c>
      <c r="X258" s="21">
        <f t="shared" si="57"/>
        <v>0</v>
      </c>
      <c r="Y258" s="21">
        <f t="shared" si="57"/>
        <v>0</v>
      </c>
      <c r="Z258" s="21">
        <f t="shared" si="57"/>
        <v>0</v>
      </c>
      <c r="AA258" s="21">
        <f t="shared" si="57"/>
        <v>0</v>
      </c>
      <c r="AB258" s="21">
        <f t="shared" si="57"/>
        <v>0</v>
      </c>
      <c r="AC258" s="21">
        <f t="shared" si="57"/>
        <v>0</v>
      </c>
      <c r="AD258" s="21">
        <f t="shared" si="57"/>
        <v>0</v>
      </c>
      <c r="AE258" s="21">
        <f t="shared" si="5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8">+C261+C262+C263</f>
        <v>0</v>
      </c>
      <c r="D260" s="21">
        <f t="shared" si="58"/>
        <v>0</v>
      </c>
      <c r="E260" s="21">
        <f t="shared" si="58"/>
        <v>0</v>
      </c>
      <c r="F260" s="21">
        <f t="shared" si="58"/>
        <v>0</v>
      </c>
      <c r="G260" s="21">
        <f t="shared" si="58"/>
        <v>0</v>
      </c>
      <c r="H260" s="21">
        <f t="shared" si="58"/>
        <v>0</v>
      </c>
      <c r="I260" s="21">
        <f t="shared" si="58"/>
        <v>0</v>
      </c>
      <c r="J260" s="21">
        <f t="shared" si="58"/>
        <v>0</v>
      </c>
      <c r="K260" s="21">
        <f t="shared" si="58"/>
        <v>0</v>
      </c>
      <c r="L260" s="21">
        <f t="shared" si="58"/>
        <v>0</v>
      </c>
      <c r="M260" s="21">
        <f t="shared" si="58"/>
        <v>0</v>
      </c>
      <c r="N260" s="21">
        <f t="shared" si="58"/>
        <v>0</v>
      </c>
      <c r="O260" s="21">
        <f t="shared" si="58"/>
        <v>0</v>
      </c>
      <c r="P260" s="21">
        <f t="shared" si="58"/>
        <v>0</v>
      </c>
      <c r="Q260" s="21">
        <f t="shared" si="58"/>
        <v>0</v>
      </c>
      <c r="R260" s="21">
        <f t="shared" si="58"/>
        <v>0</v>
      </c>
      <c r="S260" s="21">
        <f t="shared" si="58"/>
        <v>0</v>
      </c>
      <c r="T260" s="21">
        <f t="shared" si="58"/>
        <v>0</v>
      </c>
      <c r="U260" s="21">
        <f t="shared" si="58"/>
        <v>0</v>
      </c>
      <c r="V260" s="21">
        <f t="shared" si="58"/>
        <v>0</v>
      </c>
      <c r="W260" s="21">
        <f t="shared" si="58"/>
        <v>0</v>
      </c>
      <c r="X260" s="21">
        <f t="shared" si="58"/>
        <v>0</v>
      </c>
      <c r="Y260" s="21">
        <f t="shared" si="58"/>
        <v>0</v>
      </c>
      <c r="Z260" s="21">
        <f t="shared" si="58"/>
        <v>0</v>
      </c>
      <c r="AA260" s="21">
        <f t="shared" si="58"/>
        <v>0</v>
      </c>
      <c r="AB260" s="21">
        <f t="shared" si="58"/>
        <v>0</v>
      </c>
      <c r="AC260" s="21">
        <f t="shared" si="58"/>
        <v>0</v>
      </c>
      <c r="AD260" s="21">
        <f t="shared" si="58"/>
        <v>0</v>
      </c>
      <c r="AE260" s="21">
        <f t="shared" si="58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9">+C270+C277</f>
        <v>0</v>
      </c>
      <c r="D269" s="21">
        <f t="shared" si="59"/>
        <v>0</v>
      </c>
      <c r="E269" s="21">
        <f t="shared" si="59"/>
        <v>0</v>
      </c>
      <c r="F269" s="21">
        <f t="shared" si="59"/>
        <v>0</v>
      </c>
      <c r="G269" s="21">
        <f t="shared" si="59"/>
        <v>0</v>
      </c>
      <c r="H269" s="21">
        <f t="shared" si="59"/>
        <v>0</v>
      </c>
      <c r="I269" s="21">
        <f t="shared" si="59"/>
        <v>0</v>
      </c>
      <c r="J269" s="21">
        <f t="shared" si="59"/>
        <v>0</v>
      </c>
      <c r="K269" s="21">
        <f t="shared" si="59"/>
        <v>0</v>
      </c>
      <c r="L269" s="21">
        <f t="shared" si="59"/>
        <v>0</v>
      </c>
      <c r="M269" s="21">
        <f t="shared" si="59"/>
        <v>0</v>
      </c>
      <c r="N269" s="21">
        <f t="shared" si="59"/>
        <v>0</v>
      </c>
      <c r="O269" s="21">
        <f t="shared" si="59"/>
        <v>0</v>
      </c>
      <c r="P269" s="21">
        <f t="shared" si="59"/>
        <v>0</v>
      </c>
      <c r="Q269" s="21">
        <f t="shared" si="59"/>
        <v>0</v>
      </c>
      <c r="R269" s="21">
        <f t="shared" si="59"/>
        <v>0</v>
      </c>
      <c r="S269" s="21">
        <f t="shared" si="59"/>
        <v>0</v>
      </c>
      <c r="T269" s="21">
        <f t="shared" si="59"/>
        <v>0</v>
      </c>
      <c r="U269" s="21">
        <f t="shared" si="59"/>
        <v>0</v>
      </c>
      <c r="V269" s="21">
        <f t="shared" si="59"/>
        <v>0</v>
      </c>
      <c r="W269" s="21">
        <f t="shared" si="59"/>
        <v>0</v>
      </c>
      <c r="X269" s="21">
        <f t="shared" si="59"/>
        <v>0</v>
      </c>
      <c r="Y269" s="21">
        <f t="shared" si="59"/>
        <v>0</v>
      </c>
      <c r="Z269" s="21">
        <f t="shared" si="59"/>
        <v>0</v>
      </c>
      <c r="AA269" s="21">
        <f t="shared" si="59"/>
        <v>0</v>
      </c>
      <c r="AB269" s="21">
        <f t="shared" si="59"/>
        <v>0</v>
      </c>
      <c r="AC269" s="21">
        <f t="shared" si="59"/>
        <v>0</v>
      </c>
      <c r="AD269" s="21">
        <f t="shared" si="59"/>
        <v>0</v>
      </c>
      <c r="AE269" s="21">
        <f t="shared" si="59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0">+C271+C272+C276</f>
        <v>0</v>
      </c>
      <c r="D270" s="21">
        <f t="shared" si="60"/>
        <v>0</v>
      </c>
      <c r="E270" s="21">
        <f t="shared" si="60"/>
        <v>0</v>
      </c>
      <c r="F270" s="21">
        <f t="shared" si="60"/>
        <v>0</v>
      </c>
      <c r="G270" s="21">
        <f t="shared" si="60"/>
        <v>0</v>
      </c>
      <c r="H270" s="21">
        <f t="shared" si="60"/>
        <v>0</v>
      </c>
      <c r="I270" s="21">
        <f t="shared" si="60"/>
        <v>0</v>
      </c>
      <c r="J270" s="21">
        <f t="shared" si="60"/>
        <v>0</v>
      </c>
      <c r="K270" s="21">
        <f t="shared" si="60"/>
        <v>0</v>
      </c>
      <c r="L270" s="21">
        <f t="shared" si="60"/>
        <v>0</v>
      </c>
      <c r="M270" s="21">
        <f t="shared" si="60"/>
        <v>0</v>
      </c>
      <c r="N270" s="21">
        <f t="shared" si="60"/>
        <v>0</v>
      </c>
      <c r="O270" s="21">
        <f t="shared" si="60"/>
        <v>0</v>
      </c>
      <c r="P270" s="21">
        <f t="shared" si="60"/>
        <v>0</v>
      </c>
      <c r="Q270" s="21">
        <f t="shared" si="60"/>
        <v>0</v>
      </c>
      <c r="R270" s="21">
        <f t="shared" si="60"/>
        <v>0</v>
      </c>
      <c r="S270" s="21">
        <f t="shared" si="60"/>
        <v>0</v>
      </c>
      <c r="T270" s="21">
        <f t="shared" si="60"/>
        <v>0</v>
      </c>
      <c r="U270" s="21">
        <f t="shared" si="60"/>
        <v>0</v>
      </c>
      <c r="V270" s="21">
        <f t="shared" si="60"/>
        <v>0</v>
      </c>
      <c r="W270" s="21">
        <f t="shared" si="60"/>
        <v>0</v>
      </c>
      <c r="X270" s="21">
        <f t="shared" si="60"/>
        <v>0</v>
      </c>
      <c r="Y270" s="21">
        <f t="shared" si="60"/>
        <v>0</v>
      </c>
      <c r="Z270" s="21">
        <f t="shared" si="60"/>
        <v>0</v>
      </c>
      <c r="AA270" s="21">
        <f t="shared" si="60"/>
        <v>0</v>
      </c>
      <c r="AB270" s="21">
        <f t="shared" si="60"/>
        <v>0</v>
      </c>
      <c r="AC270" s="21">
        <f t="shared" si="60"/>
        <v>0</v>
      </c>
      <c r="AD270" s="21">
        <f t="shared" si="60"/>
        <v>0</v>
      </c>
      <c r="AE270" s="21">
        <f t="shared" si="60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61">+C273+C274+C275</f>
        <v>0</v>
      </c>
      <c r="D272" s="21">
        <f t="shared" si="61"/>
        <v>0</v>
      </c>
      <c r="E272" s="21">
        <f t="shared" si="61"/>
        <v>0</v>
      </c>
      <c r="F272" s="21">
        <f t="shared" si="61"/>
        <v>0</v>
      </c>
      <c r="G272" s="21">
        <f t="shared" si="61"/>
        <v>0</v>
      </c>
      <c r="H272" s="21">
        <f t="shared" si="61"/>
        <v>0</v>
      </c>
      <c r="I272" s="21">
        <f t="shared" si="61"/>
        <v>0</v>
      </c>
      <c r="J272" s="21">
        <f t="shared" si="61"/>
        <v>0</v>
      </c>
      <c r="K272" s="21">
        <f t="shared" si="61"/>
        <v>0</v>
      </c>
      <c r="L272" s="21">
        <f t="shared" si="61"/>
        <v>0</v>
      </c>
      <c r="M272" s="21">
        <f t="shared" si="61"/>
        <v>0</v>
      </c>
      <c r="N272" s="21">
        <f t="shared" si="61"/>
        <v>0</v>
      </c>
      <c r="O272" s="21">
        <f t="shared" si="61"/>
        <v>0</v>
      </c>
      <c r="P272" s="21">
        <f t="shared" si="61"/>
        <v>0</v>
      </c>
      <c r="Q272" s="21">
        <f t="shared" si="61"/>
        <v>0</v>
      </c>
      <c r="R272" s="21">
        <f t="shared" si="61"/>
        <v>0</v>
      </c>
      <c r="S272" s="21">
        <f t="shared" si="61"/>
        <v>0</v>
      </c>
      <c r="T272" s="21">
        <f t="shared" si="61"/>
        <v>0</v>
      </c>
      <c r="U272" s="21">
        <f t="shared" si="61"/>
        <v>0</v>
      </c>
      <c r="V272" s="21">
        <f t="shared" si="61"/>
        <v>0</v>
      </c>
      <c r="W272" s="21">
        <f t="shared" si="61"/>
        <v>0</v>
      </c>
      <c r="X272" s="21">
        <f t="shared" si="61"/>
        <v>0</v>
      </c>
      <c r="Y272" s="21">
        <f t="shared" si="61"/>
        <v>0</v>
      </c>
      <c r="Z272" s="21">
        <f t="shared" si="61"/>
        <v>0</v>
      </c>
      <c r="AA272" s="21">
        <f t="shared" si="61"/>
        <v>0</v>
      </c>
      <c r="AB272" s="21">
        <f t="shared" si="61"/>
        <v>0</v>
      </c>
      <c r="AC272" s="21">
        <f t="shared" si="61"/>
        <v>0</v>
      </c>
      <c r="AD272" s="21">
        <f t="shared" si="61"/>
        <v>0</v>
      </c>
      <c r="AE272" s="21">
        <f t="shared" si="61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2">+C278+C279+C283+C284+C285</f>
        <v>0</v>
      </c>
      <c r="D277" s="21">
        <f t="shared" si="62"/>
        <v>0</v>
      </c>
      <c r="E277" s="21">
        <f t="shared" si="62"/>
        <v>0</v>
      </c>
      <c r="F277" s="21">
        <f t="shared" si="62"/>
        <v>0</v>
      </c>
      <c r="G277" s="21">
        <f t="shared" si="62"/>
        <v>0</v>
      </c>
      <c r="H277" s="21">
        <f t="shared" si="62"/>
        <v>0</v>
      </c>
      <c r="I277" s="21">
        <f t="shared" si="62"/>
        <v>0</v>
      </c>
      <c r="J277" s="21">
        <f t="shared" si="62"/>
        <v>0</v>
      </c>
      <c r="K277" s="21">
        <f t="shared" si="62"/>
        <v>0</v>
      </c>
      <c r="L277" s="21">
        <f t="shared" si="62"/>
        <v>0</v>
      </c>
      <c r="M277" s="21">
        <f t="shared" si="62"/>
        <v>0</v>
      </c>
      <c r="N277" s="21">
        <f t="shared" si="62"/>
        <v>0</v>
      </c>
      <c r="O277" s="21">
        <f t="shared" si="62"/>
        <v>0</v>
      </c>
      <c r="P277" s="21">
        <f t="shared" si="62"/>
        <v>0</v>
      </c>
      <c r="Q277" s="21">
        <f t="shared" si="62"/>
        <v>0</v>
      </c>
      <c r="R277" s="21">
        <f t="shared" si="62"/>
        <v>0</v>
      </c>
      <c r="S277" s="21">
        <f t="shared" si="62"/>
        <v>0</v>
      </c>
      <c r="T277" s="21">
        <f t="shared" si="62"/>
        <v>0</v>
      </c>
      <c r="U277" s="21">
        <f t="shared" si="62"/>
        <v>0</v>
      </c>
      <c r="V277" s="21">
        <f t="shared" si="62"/>
        <v>0</v>
      </c>
      <c r="W277" s="21">
        <f t="shared" si="62"/>
        <v>0</v>
      </c>
      <c r="X277" s="21">
        <f t="shared" si="62"/>
        <v>0</v>
      </c>
      <c r="Y277" s="21">
        <f t="shared" si="62"/>
        <v>0</v>
      </c>
      <c r="Z277" s="21">
        <f t="shared" si="62"/>
        <v>0</v>
      </c>
      <c r="AA277" s="21">
        <f t="shared" si="62"/>
        <v>0</v>
      </c>
      <c r="AB277" s="21">
        <f t="shared" si="62"/>
        <v>0</v>
      </c>
      <c r="AC277" s="21">
        <f t="shared" si="62"/>
        <v>0</v>
      </c>
      <c r="AD277" s="21">
        <f t="shared" si="62"/>
        <v>0</v>
      </c>
      <c r="AE277" s="21">
        <f t="shared" si="62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3">+C280+C281+C282</f>
        <v>0</v>
      </c>
      <c r="D279" s="21">
        <f t="shared" si="63"/>
        <v>0</v>
      </c>
      <c r="E279" s="21">
        <f t="shared" si="63"/>
        <v>0</v>
      </c>
      <c r="F279" s="21">
        <f t="shared" si="63"/>
        <v>0</v>
      </c>
      <c r="G279" s="21">
        <f t="shared" si="63"/>
        <v>0</v>
      </c>
      <c r="H279" s="21">
        <f t="shared" si="63"/>
        <v>0</v>
      </c>
      <c r="I279" s="21">
        <f t="shared" si="63"/>
        <v>0</v>
      </c>
      <c r="J279" s="21">
        <f t="shared" si="63"/>
        <v>0</v>
      </c>
      <c r="K279" s="21">
        <f t="shared" si="63"/>
        <v>0</v>
      </c>
      <c r="L279" s="21">
        <f t="shared" si="63"/>
        <v>0</v>
      </c>
      <c r="M279" s="21">
        <f t="shared" si="63"/>
        <v>0</v>
      </c>
      <c r="N279" s="21">
        <f t="shared" si="63"/>
        <v>0</v>
      </c>
      <c r="O279" s="21">
        <f t="shared" si="63"/>
        <v>0</v>
      </c>
      <c r="P279" s="21">
        <f t="shared" si="63"/>
        <v>0</v>
      </c>
      <c r="Q279" s="21">
        <f t="shared" si="63"/>
        <v>0</v>
      </c>
      <c r="R279" s="21">
        <f t="shared" si="63"/>
        <v>0</v>
      </c>
      <c r="S279" s="21">
        <f t="shared" si="63"/>
        <v>0</v>
      </c>
      <c r="T279" s="21">
        <f t="shared" si="63"/>
        <v>0</v>
      </c>
      <c r="U279" s="21">
        <f t="shared" si="63"/>
        <v>0</v>
      </c>
      <c r="V279" s="21">
        <f t="shared" si="63"/>
        <v>0</v>
      </c>
      <c r="W279" s="21">
        <f t="shared" si="63"/>
        <v>0</v>
      </c>
      <c r="X279" s="21">
        <f t="shared" si="63"/>
        <v>0</v>
      </c>
      <c r="Y279" s="21">
        <f t="shared" si="63"/>
        <v>0</v>
      </c>
      <c r="Z279" s="21">
        <f t="shared" si="63"/>
        <v>0</v>
      </c>
      <c r="AA279" s="21">
        <f t="shared" si="63"/>
        <v>0</v>
      </c>
      <c r="AB279" s="21">
        <f t="shared" si="63"/>
        <v>0</v>
      </c>
      <c r="AC279" s="21">
        <f t="shared" si="63"/>
        <v>0</v>
      </c>
      <c r="AD279" s="21">
        <f t="shared" si="63"/>
        <v>0</v>
      </c>
      <c r="AE279" s="21">
        <f t="shared" si="63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4">+C288+C289+C290</f>
        <v>0</v>
      </c>
      <c r="D287" s="21">
        <f t="shared" si="64"/>
        <v>0</v>
      </c>
      <c r="E287" s="21">
        <f t="shared" si="64"/>
        <v>0</v>
      </c>
      <c r="F287" s="21">
        <f t="shared" si="64"/>
        <v>0</v>
      </c>
      <c r="G287" s="21">
        <f t="shared" si="64"/>
        <v>0</v>
      </c>
      <c r="H287" s="21">
        <f t="shared" si="64"/>
        <v>0</v>
      </c>
      <c r="I287" s="21">
        <f t="shared" si="64"/>
        <v>0</v>
      </c>
      <c r="J287" s="21">
        <f t="shared" si="64"/>
        <v>0</v>
      </c>
      <c r="K287" s="21">
        <f t="shared" si="64"/>
        <v>0</v>
      </c>
      <c r="L287" s="21">
        <f t="shared" si="64"/>
        <v>0</v>
      </c>
      <c r="M287" s="21">
        <f t="shared" si="64"/>
        <v>0</v>
      </c>
      <c r="N287" s="21">
        <f t="shared" si="64"/>
        <v>0</v>
      </c>
      <c r="O287" s="21">
        <f t="shared" si="64"/>
        <v>0</v>
      </c>
      <c r="P287" s="21">
        <f t="shared" si="64"/>
        <v>0</v>
      </c>
      <c r="Q287" s="21">
        <f t="shared" si="64"/>
        <v>0</v>
      </c>
      <c r="R287" s="21">
        <f t="shared" si="64"/>
        <v>0</v>
      </c>
      <c r="S287" s="21">
        <f t="shared" si="64"/>
        <v>0</v>
      </c>
      <c r="T287" s="21">
        <f t="shared" si="64"/>
        <v>0</v>
      </c>
      <c r="U287" s="21">
        <f t="shared" si="64"/>
        <v>0</v>
      </c>
      <c r="V287" s="21">
        <f t="shared" si="64"/>
        <v>0</v>
      </c>
      <c r="W287" s="21">
        <f t="shared" si="64"/>
        <v>0</v>
      </c>
      <c r="X287" s="21">
        <f t="shared" si="64"/>
        <v>0</v>
      </c>
      <c r="Y287" s="21">
        <f t="shared" si="64"/>
        <v>0</v>
      </c>
      <c r="Z287" s="21">
        <f t="shared" si="64"/>
        <v>0</v>
      </c>
      <c r="AA287" s="21">
        <f t="shared" si="64"/>
        <v>0</v>
      </c>
      <c r="AB287" s="21">
        <f t="shared" si="64"/>
        <v>0</v>
      </c>
      <c r="AC287" s="21">
        <f t="shared" si="64"/>
        <v>0</v>
      </c>
      <c r="AD287" s="21">
        <f t="shared" si="64"/>
        <v>0</v>
      </c>
      <c r="AE287" s="21">
        <f t="shared" si="64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5">+C292+C293</f>
        <v>0</v>
      </c>
      <c r="D291" s="21">
        <f t="shared" si="65"/>
        <v>0</v>
      </c>
      <c r="E291" s="21">
        <f t="shared" si="65"/>
        <v>0</v>
      </c>
      <c r="F291" s="21">
        <f t="shared" si="65"/>
        <v>0</v>
      </c>
      <c r="G291" s="21">
        <f t="shared" si="65"/>
        <v>0</v>
      </c>
      <c r="H291" s="21">
        <f t="shared" si="65"/>
        <v>0</v>
      </c>
      <c r="I291" s="21">
        <f t="shared" si="65"/>
        <v>0</v>
      </c>
      <c r="J291" s="21">
        <f t="shared" si="65"/>
        <v>0</v>
      </c>
      <c r="K291" s="21">
        <f t="shared" si="65"/>
        <v>0</v>
      </c>
      <c r="L291" s="21">
        <f t="shared" si="65"/>
        <v>0</v>
      </c>
      <c r="M291" s="21">
        <f t="shared" si="65"/>
        <v>0</v>
      </c>
      <c r="N291" s="21">
        <f t="shared" si="65"/>
        <v>0</v>
      </c>
      <c r="O291" s="21">
        <f t="shared" si="65"/>
        <v>0</v>
      </c>
      <c r="P291" s="21">
        <f t="shared" si="65"/>
        <v>0</v>
      </c>
      <c r="Q291" s="21">
        <f t="shared" si="65"/>
        <v>0</v>
      </c>
      <c r="R291" s="21">
        <f t="shared" si="65"/>
        <v>0</v>
      </c>
      <c r="S291" s="21">
        <f t="shared" si="65"/>
        <v>0</v>
      </c>
      <c r="T291" s="21">
        <f t="shared" si="65"/>
        <v>0</v>
      </c>
      <c r="U291" s="21">
        <f t="shared" si="65"/>
        <v>0</v>
      </c>
      <c r="V291" s="21">
        <f t="shared" si="65"/>
        <v>0</v>
      </c>
      <c r="W291" s="21">
        <f t="shared" si="65"/>
        <v>0</v>
      </c>
      <c r="X291" s="21">
        <f t="shared" si="65"/>
        <v>0</v>
      </c>
      <c r="Y291" s="21">
        <f t="shared" si="65"/>
        <v>0</v>
      </c>
      <c r="Z291" s="21">
        <f t="shared" si="65"/>
        <v>0</v>
      </c>
      <c r="AA291" s="21">
        <f t="shared" si="65"/>
        <v>0</v>
      </c>
      <c r="AB291" s="21">
        <f t="shared" si="65"/>
        <v>0</v>
      </c>
      <c r="AC291" s="21">
        <f t="shared" si="65"/>
        <v>0</v>
      </c>
      <c r="AD291" s="21">
        <f t="shared" si="65"/>
        <v>0</v>
      </c>
      <c r="AE291" s="21">
        <f t="shared" si="65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6">+C298+C383+C391+C399+C407+C415+C423+C424</f>
        <v>0</v>
      </c>
      <c r="D297" s="28">
        <f t="shared" si="66"/>
        <v>0</v>
      </c>
      <c r="E297" s="28">
        <f t="shared" si="66"/>
        <v>0</v>
      </c>
      <c r="F297" s="28">
        <f t="shared" si="66"/>
        <v>0</v>
      </c>
      <c r="G297" s="28">
        <f t="shared" si="66"/>
        <v>0</v>
      </c>
      <c r="H297" s="28">
        <f t="shared" si="66"/>
        <v>0</v>
      </c>
      <c r="I297" s="28">
        <f t="shared" si="66"/>
        <v>0</v>
      </c>
      <c r="J297" s="28">
        <f t="shared" si="66"/>
        <v>0</v>
      </c>
      <c r="K297" s="28">
        <f t="shared" si="66"/>
        <v>0</v>
      </c>
      <c r="L297" s="28">
        <f t="shared" si="66"/>
        <v>0</v>
      </c>
      <c r="M297" s="28">
        <f t="shared" si="66"/>
        <v>0</v>
      </c>
      <c r="N297" s="28">
        <f t="shared" si="66"/>
        <v>0</v>
      </c>
      <c r="O297" s="28">
        <f t="shared" si="66"/>
        <v>0</v>
      </c>
      <c r="P297" s="28">
        <f t="shared" si="66"/>
        <v>0</v>
      </c>
      <c r="Q297" s="28">
        <f t="shared" si="66"/>
        <v>0</v>
      </c>
      <c r="R297" s="28">
        <f t="shared" si="66"/>
        <v>0</v>
      </c>
      <c r="S297" s="28">
        <f t="shared" si="66"/>
        <v>0</v>
      </c>
      <c r="T297" s="28">
        <f t="shared" si="66"/>
        <v>0</v>
      </c>
      <c r="U297" s="28">
        <f t="shared" si="66"/>
        <v>0</v>
      </c>
      <c r="V297" s="28">
        <f t="shared" si="66"/>
        <v>0</v>
      </c>
      <c r="W297" s="28">
        <f t="shared" si="66"/>
        <v>0</v>
      </c>
      <c r="X297" s="28">
        <f t="shared" si="66"/>
        <v>0</v>
      </c>
      <c r="Y297" s="28">
        <f t="shared" si="66"/>
        <v>0</v>
      </c>
      <c r="Z297" s="28">
        <f t="shared" si="66"/>
        <v>0</v>
      </c>
      <c r="AA297" s="28">
        <f t="shared" si="66"/>
        <v>0</v>
      </c>
      <c r="AB297" s="28">
        <f t="shared" si="66"/>
        <v>0</v>
      </c>
      <c r="AC297" s="28">
        <f t="shared" si="66"/>
        <v>0</v>
      </c>
      <c r="AD297" s="28">
        <f t="shared" si="66"/>
        <v>0</v>
      </c>
      <c r="AE297" s="28">
        <f t="shared" si="66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7">+C299+C367</f>
        <v>0</v>
      </c>
      <c r="D298" s="21">
        <f t="shared" si="67"/>
        <v>0</v>
      </c>
      <c r="E298" s="21">
        <f t="shared" si="67"/>
        <v>0</v>
      </c>
      <c r="F298" s="21">
        <f t="shared" si="67"/>
        <v>0</v>
      </c>
      <c r="G298" s="21">
        <f t="shared" si="67"/>
        <v>0</v>
      </c>
      <c r="H298" s="21">
        <f t="shared" si="67"/>
        <v>0</v>
      </c>
      <c r="I298" s="21">
        <f t="shared" si="67"/>
        <v>0</v>
      </c>
      <c r="J298" s="21">
        <f t="shared" si="67"/>
        <v>0</v>
      </c>
      <c r="K298" s="21">
        <f t="shared" si="67"/>
        <v>0</v>
      </c>
      <c r="L298" s="21">
        <f t="shared" si="67"/>
        <v>0</v>
      </c>
      <c r="M298" s="21">
        <f t="shared" si="67"/>
        <v>0</v>
      </c>
      <c r="N298" s="21">
        <f t="shared" si="67"/>
        <v>0</v>
      </c>
      <c r="O298" s="21">
        <f t="shared" si="67"/>
        <v>0</v>
      </c>
      <c r="P298" s="21">
        <f t="shared" si="67"/>
        <v>0</v>
      </c>
      <c r="Q298" s="21">
        <f t="shared" si="67"/>
        <v>0</v>
      </c>
      <c r="R298" s="21">
        <f t="shared" si="67"/>
        <v>0</v>
      </c>
      <c r="S298" s="21">
        <f t="shared" si="67"/>
        <v>0</v>
      </c>
      <c r="T298" s="21">
        <f t="shared" si="67"/>
        <v>0</v>
      </c>
      <c r="U298" s="21">
        <f t="shared" si="67"/>
        <v>0</v>
      </c>
      <c r="V298" s="21">
        <f t="shared" si="67"/>
        <v>0</v>
      </c>
      <c r="W298" s="21">
        <f t="shared" si="67"/>
        <v>0</v>
      </c>
      <c r="X298" s="21">
        <f t="shared" si="67"/>
        <v>0</v>
      </c>
      <c r="Y298" s="21">
        <f t="shared" si="67"/>
        <v>0</v>
      </c>
      <c r="Z298" s="21">
        <f t="shared" si="67"/>
        <v>0</v>
      </c>
      <c r="AA298" s="21">
        <f t="shared" si="67"/>
        <v>0</v>
      </c>
      <c r="AB298" s="21">
        <f t="shared" si="67"/>
        <v>0</v>
      </c>
      <c r="AC298" s="21">
        <f t="shared" si="67"/>
        <v>0</v>
      </c>
      <c r="AD298" s="21">
        <f t="shared" si="67"/>
        <v>0</v>
      </c>
      <c r="AE298" s="21">
        <f t="shared" si="67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8">+C300+C349+C364</f>
        <v>0</v>
      </c>
      <c r="D299" s="21">
        <f t="shared" si="68"/>
        <v>0</v>
      </c>
      <c r="E299" s="21">
        <f t="shared" si="68"/>
        <v>0</v>
      </c>
      <c r="F299" s="21">
        <f t="shared" si="68"/>
        <v>0</v>
      </c>
      <c r="G299" s="21">
        <f t="shared" si="68"/>
        <v>0</v>
      </c>
      <c r="H299" s="21">
        <f t="shared" si="68"/>
        <v>0</v>
      </c>
      <c r="I299" s="21">
        <f t="shared" si="68"/>
        <v>0</v>
      </c>
      <c r="J299" s="21">
        <f t="shared" si="68"/>
        <v>0</v>
      </c>
      <c r="K299" s="21">
        <f t="shared" si="68"/>
        <v>0</v>
      </c>
      <c r="L299" s="21">
        <f t="shared" si="68"/>
        <v>0</v>
      </c>
      <c r="M299" s="21">
        <f t="shared" si="68"/>
        <v>0</v>
      </c>
      <c r="N299" s="21">
        <f t="shared" si="68"/>
        <v>0</v>
      </c>
      <c r="O299" s="21">
        <f t="shared" si="68"/>
        <v>0</v>
      </c>
      <c r="P299" s="21">
        <f t="shared" si="68"/>
        <v>0</v>
      </c>
      <c r="Q299" s="21">
        <f t="shared" si="68"/>
        <v>0</v>
      </c>
      <c r="R299" s="21">
        <f t="shared" si="68"/>
        <v>0</v>
      </c>
      <c r="S299" s="21">
        <f t="shared" si="68"/>
        <v>0</v>
      </c>
      <c r="T299" s="21">
        <f t="shared" si="68"/>
        <v>0</v>
      </c>
      <c r="U299" s="21">
        <f t="shared" si="68"/>
        <v>0</v>
      </c>
      <c r="V299" s="21">
        <f t="shared" si="68"/>
        <v>0</v>
      </c>
      <c r="W299" s="21">
        <f t="shared" si="68"/>
        <v>0</v>
      </c>
      <c r="X299" s="21">
        <f t="shared" si="68"/>
        <v>0</v>
      </c>
      <c r="Y299" s="21">
        <f t="shared" si="68"/>
        <v>0</v>
      </c>
      <c r="Z299" s="21">
        <f t="shared" si="68"/>
        <v>0</v>
      </c>
      <c r="AA299" s="21">
        <f t="shared" si="68"/>
        <v>0</v>
      </c>
      <c r="AB299" s="21">
        <f t="shared" si="68"/>
        <v>0</v>
      </c>
      <c r="AC299" s="21">
        <f t="shared" si="68"/>
        <v>0</v>
      </c>
      <c r="AD299" s="21">
        <f t="shared" si="68"/>
        <v>0</v>
      </c>
      <c r="AE299" s="21">
        <f t="shared" si="68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9">+C301+C341</f>
        <v>0</v>
      </c>
      <c r="D300" s="21">
        <f t="shared" si="69"/>
        <v>0</v>
      </c>
      <c r="E300" s="21">
        <f t="shared" si="69"/>
        <v>0</v>
      </c>
      <c r="F300" s="21">
        <f t="shared" si="69"/>
        <v>0</v>
      </c>
      <c r="G300" s="21">
        <f t="shared" si="69"/>
        <v>0</v>
      </c>
      <c r="H300" s="21">
        <f t="shared" si="69"/>
        <v>0</v>
      </c>
      <c r="I300" s="21">
        <f t="shared" si="69"/>
        <v>0</v>
      </c>
      <c r="J300" s="21">
        <f t="shared" si="69"/>
        <v>0</v>
      </c>
      <c r="K300" s="21">
        <f t="shared" si="69"/>
        <v>0</v>
      </c>
      <c r="L300" s="21">
        <f t="shared" si="69"/>
        <v>0</v>
      </c>
      <c r="M300" s="21">
        <f t="shared" si="69"/>
        <v>0</v>
      </c>
      <c r="N300" s="21">
        <f t="shared" si="69"/>
        <v>0</v>
      </c>
      <c r="O300" s="21">
        <f t="shared" si="69"/>
        <v>0</v>
      </c>
      <c r="P300" s="21">
        <f t="shared" si="69"/>
        <v>0</v>
      </c>
      <c r="Q300" s="21">
        <f t="shared" si="69"/>
        <v>0</v>
      </c>
      <c r="R300" s="21">
        <f t="shared" si="69"/>
        <v>0</v>
      </c>
      <c r="S300" s="21">
        <f t="shared" si="69"/>
        <v>0</v>
      </c>
      <c r="T300" s="21">
        <f t="shared" si="69"/>
        <v>0</v>
      </c>
      <c r="U300" s="21">
        <f t="shared" si="69"/>
        <v>0</v>
      </c>
      <c r="V300" s="21">
        <f t="shared" si="69"/>
        <v>0</v>
      </c>
      <c r="W300" s="21">
        <f t="shared" si="69"/>
        <v>0</v>
      </c>
      <c r="X300" s="21">
        <f t="shared" si="69"/>
        <v>0</v>
      </c>
      <c r="Y300" s="21">
        <f t="shared" si="69"/>
        <v>0</v>
      </c>
      <c r="Z300" s="21">
        <f t="shared" si="69"/>
        <v>0</v>
      </c>
      <c r="AA300" s="21">
        <f t="shared" si="69"/>
        <v>0</v>
      </c>
      <c r="AB300" s="21">
        <f t="shared" si="69"/>
        <v>0</v>
      </c>
      <c r="AC300" s="21">
        <f t="shared" si="69"/>
        <v>0</v>
      </c>
      <c r="AD300" s="21">
        <f t="shared" si="69"/>
        <v>0</v>
      </c>
      <c r="AE300" s="21">
        <f t="shared" si="69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0">+C302+C315+C328</f>
        <v>0</v>
      </c>
      <c r="D301" s="21">
        <f t="shared" si="70"/>
        <v>0</v>
      </c>
      <c r="E301" s="21">
        <f t="shared" si="70"/>
        <v>0</v>
      </c>
      <c r="F301" s="21">
        <f t="shared" si="70"/>
        <v>0</v>
      </c>
      <c r="G301" s="21">
        <f t="shared" si="70"/>
        <v>0</v>
      </c>
      <c r="H301" s="21">
        <f t="shared" si="70"/>
        <v>0</v>
      </c>
      <c r="I301" s="21">
        <f t="shared" si="70"/>
        <v>0</v>
      </c>
      <c r="J301" s="21">
        <f t="shared" si="70"/>
        <v>0</v>
      </c>
      <c r="K301" s="21">
        <f t="shared" si="70"/>
        <v>0</v>
      </c>
      <c r="L301" s="21">
        <f t="shared" si="70"/>
        <v>0</v>
      </c>
      <c r="M301" s="21">
        <f t="shared" si="70"/>
        <v>0</v>
      </c>
      <c r="N301" s="21">
        <f t="shared" si="70"/>
        <v>0</v>
      </c>
      <c r="O301" s="21">
        <f t="shared" si="70"/>
        <v>0</v>
      </c>
      <c r="P301" s="21">
        <f t="shared" si="70"/>
        <v>0</v>
      </c>
      <c r="Q301" s="21">
        <f t="shared" si="70"/>
        <v>0</v>
      </c>
      <c r="R301" s="21">
        <f t="shared" si="70"/>
        <v>0</v>
      </c>
      <c r="S301" s="21">
        <f t="shared" si="70"/>
        <v>0</v>
      </c>
      <c r="T301" s="21">
        <f t="shared" si="70"/>
        <v>0</v>
      </c>
      <c r="U301" s="21">
        <f t="shared" si="70"/>
        <v>0</v>
      </c>
      <c r="V301" s="21">
        <f t="shared" si="70"/>
        <v>0</v>
      </c>
      <c r="W301" s="21">
        <f t="shared" si="70"/>
        <v>0</v>
      </c>
      <c r="X301" s="21">
        <f t="shared" si="70"/>
        <v>0</v>
      </c>
      <c r="Y301" s="21">
        <f t="shared" si="70"/>
        <v>0</v>
      </c>
      <c r="Z301" s="21">
        <f t="shared" si="70"/>
        <v>0</v>
      </c>
      <c r="AA301" s="21">
        <f t="shared" si="70"/>
        <v>0</v>
      </c>
      <c r="AB301" s="21">
        <f t="shared" si="70"/>
        <v>0</v>
      </c>
      <c r="AC301" s="21">
        <f t="shared" si="70"/>
        <v>0</v>
      </c>
      <c r="AD301" s="21">
        <f t="shared" si="70"/>
        <v>0</v>
      </c>
      <c r="AE301" s="21">
        <f t="shared" si="70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1">+C303+C304+C305+C306+C307+C308+C309+C310+C311+C312+C313+C314</f>
        <v>0</v>
      </c>
      <c r="D302" s="21">
        <f t="shared" si="71"/>
        <v>0</v>
      </c>
      <c r="E302" s="21">
        <f t="shared" si="71"/>
        <v>0</v>
      </c>
      <c r="F302" s="21">
        <f t="shared" si="71"/>
        <v>0</v>
      </c>
      <c r="G302" s="21">
        <f t="shared" si="71"/>
        <v>0</v>
      </c>
      <c r="H302" s="21">
        <f t="shared" si="71"/>
        <v>0</v>
      </c>
      <c r="I302" s="21">
        <f t="shared" si="71"/>
        <v>0</v>
      </c>
      <c r="J302" s="21">
        <f t="shared" si="71"/>
        <v>0</v>
      </c>
      <c r="K302" s="21">
        <f t="shared" si="71"/>
        <v>0</v>
      </c>
      <c r="L302" s="21">
        <f t="shared" si="71"/>
        <v>0</v>
      </c>
      <c r="M302" s="21">
        <f t="shared" si="71"/>
        <v>0</v>
      </c>
      <c r="N302" s="21">
        <f t="shared" si="71"/>
        <v>0</v>
      </c>
      <c r="O302" s="21">
        <f t="shared" si="71"/>
        <v>0</v>
      </c>
      <c r="P302" s="21">
        <f t="shared" si="71"/>
        <v>0</v>
      </c>
      <c r="Q302" s="21">
        <f t="shared" si="71"/>
        <v>0</v>
      </c>
      <c r="R302" s="21">
        <f t="shared" si="71"/>
        <v>0</v>
      </c>
      <c r="S302" s="21">
        <f t="shared" si="71"/>
        <v>0</v>
      </c>
      <c r="T302" s="21">
        <f t="shared" si="71"/>
        <v>0</v>
      </c>
      <c r="U302" s="21">
        <f t="shared" si="71"/>
        <v>0</v>
      </c>
      <c r="V302" s="21">
        <f t="shared" si="71"/>
        <v>0</v>
      </c>
      <c r="W302" s="21">
        <f t="shared" si="71"/>
        <v>0</v>
      </c>
      <c r="X302" s="21">
        <f t="shared" si="71"/>
        <v>0</v>
      </c>
      <c r="Y302" s="21">
        <f t="shared" si="71"/>
        <v>0</v>
      </c>
      <c r="Z302" s="21">
        <f t="shared" si="71"/>
        <v>0</v>
      </c>
      <c r="AA302" s="21">
        <f t="shared" si="71"/>
        <v>0</v>
      </c>
      <c r="AB302" s="21">
        <f t="shared" si="71"/>
        <v>0</v>
      </c>
      <c r="AC302" s="21">
        <f t="shared" si="71"/>
        <v>0</v>
      </c>
      <c r="AD302" s="21">
        <f t="shared" si="71"/>
        <v>0</v>
      </c>
      <c r="AE302" s="21">
        <f t="shared" si="71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2">+C316+C317+C318+C319+C320+C321+C322+C323+C324+C325+C326+C327</f>
        <v>0</v>
      </c>
      <c r="D315" s="21">
        <f t="shared" si="72"/>
        <v>0</v>
      </c>
      <c r="E315" s="21">
        <f t="shared" si="72"/>
        <v>0</v>
      </c>
      <c r="F315" s="21">
        <f t="shared" si="72"/>
        <v>0</v>
      </c>
      <c r="G315" s="21">
        <f t="shared" si="72"/>
        <v>0</v>
      </c>
      <c r="H315" s="21">
        <f t="shared" si="72"/>
        <v>0</v>
      </c>
      <c r="I315" s="21">
        <f t="shared" si="72"/>
        <v>0</v>
      </c>
      <c r="J315" s="21">
        <f t="shared" si="72"/>
        <v>0</v>
      </c>
      <c r="K315" s="21">
        <f t="shared" si="72"/>
        <v>0</v>
      </c>
      <c r="L315" s="21">
        <f t="shared" si="72"/>
        <v>0</v>
      </c>
      <c r="M315" s="21">
        <f t="shared" si="72"/>
        <v>0</v>
      </c>
      <c r="N315" s="21">
        <f t="shared" si="72"/>
        <v>0</v>
      </c>
      <c r="O315" s="21">
        <f t="shared" si="72"/>
        <v>0</v>
      </c>
      <c r="P315" s="21">
        <f t="shared" si="72"/>
        <v>0</v>
      </c>
      <c r="Q315" s="21">
        <f t="shared" si="72"/>
        <v>0</v>
      </c>
      <c r="R315" s="21">
        <f t="shared" si="72"/>
        <v>0</v>
      </c>
      <c r="S315" s="21">
        <f t="shared" si="72"/>
        <v>0</v>
      </c>
      <c r="T315" s="21">
        <f t="shared" si="72"/>
        <v>0</v>
      </c>
      <c r="U315" s="21">
        <f t="shared" si="72"/>
        <v>0</v>
      </c>
      <c r="V315" s="21">
        <f t="shared" si="72"/>
        <v>0</v>
      </c>
      <c r="W315" s="21">
        <f t="shared" si="72"/>
        <v>0</v>
      </c>
      <c r="X315" s="21">
        <f t="shared" si="72"/>
        <v>0</v>
      </c>
      <c r="Y315" s="21">
        <f t="shared" si="72"/>
        <v>0</v>
      </c>
      <c r="Z315" s="21">
        <f t="shared" si="72"/>
        <v>0</v>
      </c>
      <c r="AA315" s="21">
        <f t="shared" si="72"/>
        <v>0</v>
      </c>
      <c r="AB315" s="21">
        <f t="shared" si="72"/>
        <v>0</v>
      </c>
      <c r="AC315" s="21">
        <f t="shared" si="72"/>
        <v>0</v>
      </c>
      <c r="AD315" s="21">
        <f t="shared" si="72"/>
        <v>0</v>
      </c>
      <c r="AE315" s="21">
        <f t="shared" si="72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3">+C329+C330+C331+C332+C333+C334+C335+C336+C337+C338+C339+C340</f>
        <v>0</v>
      </c>
      <c r="D328" s="21">
        <f t="shared" si="73"/>
        <v>0</v>
      </c>
      <c r="E328" s="21">
        <f t="shared" si="73"/>
        <v>0</v>
      </c>
      <c r="F328" s="21">
        <f t="shared" si="73"/>
        <v>0</v>
      </c>
      <c r="G328" s="21">
        <f t="shared" si="73"/>
        <v>0</v>
      </c>
      <c r="H328" s="21">
        <f t="shared" si="73"/>
        <v>0</v>
      </c>
      <c r="I328" s="21">
        <f t="shared" si="73"/>
        <v>0</v>
      </c>
      <c r="J328" s="21">
        <f t="shared" si="73"/>
        <v>0</v>
      </c>
      <c r="K328" s="21">
        <f t="shared" si="73"/>
        <v>0</v>
      </c>
      <c r="L328" s="21">
        <f t="shared" si="73"/>
        <v>0</v>
      </c>
      <c r="M328" s="21">
        <f t="shared" si="73"/>
        <v>0</v>
      </c>
      <c r="N328" s="21">
        <f t="shared" si="73"/>
        <v>0</v>
      </c>
      <c r="O328" s="21">
        <f t="shared" si="73"/>
        <v>0</v>
      </c>
      <c r="P328" s="21">
        <f t="shared" si="73"/>
        <v>0</v>
      </c>
      <c r="Q328" s="21">
        <f t="shared" si="73"/>
        <v>0</v>
      </c>
      <c r="R328" s="21">
        <f t="shared" si="73"/>
        <v>0</v>
      </c>
      <c r="S328" s="21">
        <f t="shared" si="73"/>
        <v>0</v>
      </c>
      <c r="T328" s="21">
        <f t="shared" si="73"/>
        <v>0</v>
      </c>
      <c r="U328" s="21">
        <f t="shared" si="73"/>
        <v>0</v>
      </c>
      <c r="V328" s="21">
        <f t="shared" si="73"/>
        <v>0</v>
      </c>
      <c r="W328" s="21">
        <f t="shared" si="73"/>
        <v>0</v>
      </c>
      <c r="X328" s="21">
        <f t="shared" si="73"/>
        <v>0</v>
      </c>
      <c r="Y328" s="21">
        <f t="shared" si="73"/>
        <v>0</v>
      </c>
      <c r="Z328" s="21">
        <f t="shared" si="73"/>
        <v>0</v>
      </c>
      <c r="AA328" s="21">
        <f t="shared" si="73"/>
        <v>0</v>
      </c>
      <c r="AB328" s="21">
        <f t="shared" si="73"/>
        <v>0</v>
      </c>
      <c r="AC328" s="21">
        <f t="shared" si="73"/>
        <v>0</v>
      </c>
      <c r="AD328" s="21">
        <f t="shared" si="73"/>
        <v>0</v>
      </c>
      <c r="AE328" s="21">
        <f t="shared" si="73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4">+C342+C343+C344+C345+C346+C347+C348</f>
        <v>0</v>
      </c>
      <c r="D341" s="21">
        <f t="shared" si="74"/>
        <v>0</v>
      </c>
      <c r="E341" s="21">
        <f t="shared" si="74"/>
        <v>0</v>
      </c>
      <c r="F341" s="21">
        <f t="shared" si="74"/>
        <v>0</v>
      </c>
      <c r="G341" s="21">
        <f t="shared" si="74"/>
        <v>0</v>
      </c>
      <c r="H341" s="21">
        <f t="shared" si="74"/>
        <v>0</v>
      </c>
      <c r="I341" s="21">
        <f t="shared" si="74"/>
        <v>0</v>
      </c>
      <c r="J341" s="21">
        <f t="shared" si="74"/>
        <v>0</v>
      </c>
      <c r="K341" s="21">
        <f t="shared" si="74"/>
        <v>0</v>
      </c>
      <c r="L341" s="21">
        <f t="shared" si="74"/>
        <v>0</v>
      </c>
      <c r="M341" s="21">
        <f t="shared" si="74"/>
        <v>0</v>
      </c>
      <c r="N341" s="21">
        <f t="shared" si="74"/>
        <v>0</v>
      </c>
      <c r="O341" s="21">
        <f t="shared" si="74"/>
        <v>0</v>
      </c>
      <c r="P341" s="21">
        <f t="shared" si="74"/>
        <v>0</v>
      </c>
      <c r="Q341" s="21">
        <f t="shared" si="74"/>
        <v>0</v>
      </c>
      <c r="R341" s="21">
        <f t="shared" si="74"/>
        <v>0</v>
      </c>
      <c r="S341" s="21">
        <f t="shared" si="74"/>
        <v>0</v>
      </c>
      <c r="T341" s="21">
        <f t="shared" si="74"/>
        <v>0</v>
      </c>
      <c r="U341" s="21">
        <f t="shared" si="74"/>
        <v>0</v>
      </c>
      <c r="V341" s="21">
        <f t="shared" si="74"/>
        <v>0</v>
      </c>
      <c r="W341" s="21">
        <f t="shared" si="74"/>
        <v>0</v>
      </c>
      <c r="X341" s="21">
        <f t="shared" si="74"/>
        <v>0</v>
      </c>
      <c r="Y341" s="21">
        <f t="shared" si="74"/>
        <v>0</v>
      </c>
      <c r="Z341" s="21">
        <f t="shared" si="74"/>
        <v>0</v>
      </c>
      <c r="AA341" s="21">
        <f t="shared" si="74"/>
        <v>0</v>
      </c>
      <c r="AB341" s="21">
        <f t="shared" si="74"/>
        <v>0</v>
      </c>
      <c r="AC341" s="21">
        <f t="shared" si="74"/>
        <v>0</v>
      </c>
      <c r="AD341" s="21">
        <f t="shared" si="74"/>
        <v>0</v>
      </c>
      <c r="AE341" s="21">
        <f t="shared" si="74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5">+C350+C355+C358+C363</f>
        <v>0</v>
      </c>
      <c r="D349" s="21">
        <f t="shared" si="75"/>
        <v>0</v>
      </c>
      <c r="E349" s="21">
        <f t="shared" si="75"/>
        <v>0</v>
      </c>
      <c r="F349" s="21">
        <f t="shared" si="75"/>
        <v>0</v>
      </c>
      <c r="G349" s="21">
        <f t="shared" si="75"/>
        <v>0</v>
      </c>
      <c r="H349" s="21">
        <f t="shared" si="75"/>
        <v>0</v>
      </c>
      <c r="I349" s="21">
        <f t="shared" si="75"/>
        <v>0</v>
      </c>
      <c r="J349" s="21">
        <f t="shared" si="75"/>
        <v>0</v>
      </c>
      <c r="K349" s="21">
        <f t="shared" si="75"/>
        <v>0</v>
      </c>
      <c r="L349" s="21">
        <f t="shared" si="75"/>
        <v>0</v>
      </c>
      <c r="M349" s="21">
        <f t="shared" si="75"/>
        <v>0</v>
      </c>
      <c r="N349" s="21">
        <f t="shared" si="75"/>
        <v>0</v>
      </c>
      <c r="O349" s="21">
        <f t="shared" si="75"/>
        <v>0</v>
      </c>
      <c r="P349" s="21">
        <f t="shared" si="75"/>
        <v>0</v>
      </c>
      <c r="Q349" s="21">
        <f t="shared" si="75"/>
        <v>0</v>
      </c>
      <c r="R349" s="21">
        <f t="shared" si="75"/>
        <v>0</v>
      </c>
      <c r="S349" s="21">
        <f t="shared" si="75"/>
        <v>0</v>
      </c>
      <c r="T349" s="21">
        <f t="shared" si="75"/>
        <v>0</v>
      </c>
      <c r="U349" s="21">
        <f t="shared" si="75"/>
        <v>0</v>
      </c>
      <c r="V349" s="21">
        <f t="shared" si="75"/>
        <v>0</v>
      </c>
      <c r="W349" s="21">
        <f t="shared" si="75"/>
        <v>0</v>
      </c>
      <c r="X349" s="21">
        <f t="shared" si="75"/>
        <v>0</v>
      </c>
      <c r="Y349" s="21">
        <f t="shared" si="75"/>
        <v>0</v>
      </c>
      <c r="Z349" s="21">
        <f t="shared" si="75"/>
        <v>0</v>
      </c>
      <c r="AA349" s="21">
        <f t="shared" si="75"/>
        <v>0</v>
      </c>
      <c r="AB349" s="21">
        <f t="shared" si="75"/>
        <v>0</v>
      </c>
      <c r="AC349" s="21">
        <f t="shared" si="75"/>
        <v>0</v>
      </c>
      <c r="AD349" s="21">
        <f t="shared" si="75"/>
        <v>0</v>
      </c>
      <c r="AE349" s="21">
        <f t="shared" si="75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6">+C351+C352+C353+C354</f>
        <v>0</v>
      </c>
      <c r="D350" s="21">
        <f t="shared" si="76"/>
        <v>0</v>
      </c>
      <c r="E350" s="21">
        <f t="shared" si="76"/>
        <v>0</v>
      </c>
      <c r="F350" s="21">
        <f t="shared" si="76"/>
        <v>0</v>
      </c>
      <c r="G350" s="21">
        <f t="shared" si="76"/>
        <v>0</v>
      </c>
      <c r="H350" s="21">
        <f t="shared" si="76"/>
        <v>0</v>
      </c>
      <c r="I350" s="21">
        <f t="shared" si="76"/>
        <v>0</v>
      </c>
      <c r="J350" s="21">
        <f t="shared" si="76"/>
        <v>0</v>
      </c>
      <c r="K350" s="21">
        <f t="shared" si="76"/>
        <v>0</v>
      </c>
      <c r="L350" s="21">
        <f t="shared" si="76"/>
        <v>0</v>
      </c>
      <c r="M350" s="21">
        <f t="shared" si="76"/>
        <v>0</v>
      </c>
      <c r="N350" s="21">
        <f t="shared" si="76"/>
        <v>0</v>
      </c>
      <c r="O350" s="21">
        <f t="shared" si="76"/>
        <v>0</v>
      </c>
      <c r="P350" s="21">
        <f t="shared" si="76"/>
        <v>0</v>
      </c>
      <c r="Q350" s="21">
        <f t="shared" si="76"/>
        <v>0</v>
      </c>
      <c r="R350" s="21">
        <f t="shared" si="76"/>
        <v>0</v>
      </c>
      <c r="S350" s="21">
        <f t="shared" si="76"/>
        <v>0</v>
      </c>
      <c r="T350" s="21">
        <f t="shared" si="76"/>
        <v>0</v>
      </c>
      <c r="U350" s="21">
        <f t="shared" si="76"/>
        <v>0</v>
      </c>
      <c r="V350" s="21">
        <f t="shared" si="76"/>
        <v>0</v>
      </c>
      <c r="W350" s="21">
        <f t="shared" si="76"/>
        <v>0</v>
      </c>
      <c r="X350" s="21">
        <f t="shared" si="76"/>
        <v>0</v>
      </c>
      <c r="Y350" s="21">
        <f t="shared" si="76"/>
        <v>0</v>
      </c>
      <c r="Z350" s="21">
        <f t="shared" si="76"/>
        <v>0</v>
      </c>
      <c r="AA350" s="21">
        <f t="shared" si="76"/>
        <v>0</v>
      </c>
      <c r="AB350" s="21">
        <f t="shared" si="76"/>
        <v>0</v>
      </c>
      <c r="AC350" s="21">
        <f t="shared" si="76"/>
        <v>0</v>
      </c>
      <c r="AD350" s="21">
        <f t="shared" si="76"/>
        <v>0</v>
      </c>
      <c r="AE350" s="21">
        <f t="shared" si="76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7">+C356+C357</f>
        <v>0</v>
      </c>
      <c r="D355" s="21">
        <f t="shared" si="77"/>
        <v>0</v>
      </c>
      <c r="E355" s="21">
        <f t="shared" si="77"/>
        <v>0</v>
      </c>
      <c r="F355" s="21">
        <f t="shared" si="77"/>
        <v>0</v>
      </c>
      <c r="G355" s="21">
        <f t="shared" si="77"/>
        <v>0</v>
      </c>
      <c r="H355" s="21">
        <f t="shared" si="77"/>
        <v>0</v>
      </c>
      <c r="I355" s="21">
        <f t="shared" si="77"/>
        <v>0</v>
      </c>
      <c r="J355" s="21">
        <f t="shared" si="77"/>
        <v>0</v>
      </c>
      <c r="K355" s="21">
        <f t="shared" si="77"/>
        <v>0</v>
      </c>
      <c r="L355" s="21">
        <f t="shared" si="77"/>
        <v>0</v>
      </c>
      <c r="M355" s="21">
        <f t="shared" si="77"/>
        <v>0</v>
      </c>
      <c r="N355" s="21">
        <f t="shared" si="77"/>
        <v>0</v>
      </c>
      <c r="O355" s="21">
        <f t="shared" si="77"/>
        <v>0</v>
      </c>
      <c r="P355" s="21">
        <f t="shared" si="77"/>
        <v>0</v>
      </c>
      <c r="Q355" s="21">
        <f t="shared" si="77"/>
        <v>0</v>
      </c>
      <c r="R355" s="21">
        <f t="shared" si="77"/>
        <v>0</v>
      </c>
      <c r="S355" s="21">
        <f t="shared" si="77"/>
        <v>0</v>
      </c>
      <c r="T355" s="21">
        <f t="shared" si="77"/>
        <v>0</v>
      </c>
      <c r="U355" s="21">
        <f t="shared" si="77"/>
        <v>0</v>
      </c>
      <c r="V355" s="21">
        <f t="shared" si="77"/>
        <v>0</v>
      </c>
      <c r="W355" s="21">
        <f t="shared" si="77"/>
        <v>0</v>
      </c>
      <c r="X355" s="21">
        <f t="shared" si="77"/>
        <v>0</v>
      </c>
      <c r="Y355" s="21">
        <f t="shared" si="77"/>
        <v>0</v>
      </c>
      <c r="Z355" s="21">
        <f t="shared" si="77"/>
        <v>0</v>
      </c>
      <c r="AA355" s="21">
        <f t="shared" si="77"/>
        <v>0</v>
      </c>
      <c r="AB355" s="21">
        <f t="shared" si="77"/>
        <v>0</v>
      </c>
      <c r="AC355" s="21">
        <f t="shared" si="77"/>
        <v>0</v>
      </c>
      <c r="AD355" s="21">
        <f t="shared" si="77"/>
        <v>0</v>
      </c>
      <c r="AE355" s="21">
        <f t="shared" si="7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8">+C359+C362</f>
        <v>0</v>
      </c>
      <c r="D358" s="21">
        <f t="shared" si="78"/>
        <v>0</v>
      </c>
      <c r="E358" s="21">
        <f t="shared" si="78"/>
        <v>0</v>
      </c>
      <c r="F358" s="21">
        <f t="shared" si="78"/>
        <v>0</v>
      </c>
      <c r="G358" s="21">
        <f t="shared" si="78"/>
        <v>0</v>
      </c>
      <c r="H358" s="21">
        <f t="shared" si="78"/>
        <v>0</v>
      </c>
      <c r="I358" s="21">
        <f t="shared" si="78"/>
        <v>0</v>
      </c>
      <c r="J358" s="21">
        <f t="shared" si="78"/>
        <v>0</v>
      </c>
      <c r="K358" s="21">
        <f t="shared" si="78"/>
        <v>0</v>
      </c>
      <c r="L358" s="21">
        <f t="shared" si="78"/>
        <v>0</v>
      </c>
      <c r="M358" s="21">
        <f t="shared" si="78"/>
        <v>0</v>
      </c>
      <c r="N358" s="21">
        <f t="shared" si="78"/>
        <v>0</v>
      </c>
      <c r="O358" s="21">
        <f t="shared" si="78"/>
        <v>0</v>
      </c>
      <c r="P358" s="21">
        <f t="shared" si="78"/>
        <v>0</v>
      </c>
      <c r="Q358" s="21">
        <f t="shared" si="78"/>
        <v>0</v>
      </c>
      <c r="R358" s="21">
        <f t="shared" si="78"/>
        <v>0</v>
      </c>
      <c r="S358" s="21">
        <f t="shared" si="78"/>
        <v>0</v>
      </c>
      <c r="T358" s="21">
        <f t="shared" si="78"/>
        <v>0</v>
      </c>
      <c r="U358" s="21">
        <f t="shared" si="78"/>
        <v>0</v>
      </c>
      <c r="V358" s="21">
        <f t="shared" si="78"/>
        <v>0</v>
      </c>
      <c r="W358" s="21">
        <f t="shared" si="78"/>
        <v>0</v>
      </c>
      <c r="X358" s="21">
        <f t="shared" si="78"/>
        <v>0</v>
      </c>
      <c r="Y358" s="21">
        <f t="shared" si="78"/>
        <v>0</v>
      </c>
      <c r="Z358" s="21">
        <f t="shared" si="78"/>
        <v>0</v>
      </c>
      <c r="AA358" s="21">
        <f t="shared" si="78"/>
        <v>0</v>
      </c>
      <c r="AB358" s="21">
        <f t="shared" si="78"/>
        <v>0</v>
      </c>
      <c r="AC358" s="21">
        <f t="shared" si="78"/>
        <v>0</v>
      </c>
      <c r="AD358" s="21">
        <f t="shared" si="78"/>
        <v>0</v>
      </c>
      <c r="AE358" s="21">
        <f t="shared" si="78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9">+C360+C361</f>
        <v>0</v>
      </c>
      <c r="D359" s="21">
        <f t="shared" si="79"/>
        <v>0</v>
      </c>
      <c r="E359" s="21">
        <f t="shared" si="79"/>
        <v>0</v>
      </c>
      <c r="F359" s="21">
        <f t="shared" si="79"/>
        <v>0</v>
      </c>
      <c r="G359" s="21">
        <f t="shared" si="79"/>
        <v>0</v>
      </c>
      <c r="H359" s="21">
        <f t="shared" si="79"/>
        <v>0</v>
      </c>
      <c r="I359" s="21">
        <f t="shared" si="79"/>
        <v>0</v>
      </c>
      <c r="J359" s="21">
        <f t="shared" si="79"/>
        <v>0</v>
      </c>
      <c r="K359" s="21">
        <f t="shared" si="79"/>
        <v>0</v>
      </c>
      <c r="L359" s="21">
        <f t="shared" si="79"/>
        <v>0</v>
      </c>
      <c r="M359" s="21">
        <f t="shared" si="79"/>
        <v>0</v>
      </c>
      <c r="N359" s="21">
        <f t="shared" si="79"/>
        <v>0</v>
      </c>
      <c r="O359" s="21">
        <f t="shared" si="79"/>
        <v>0</v>
      </c>
      <c r="P359" s="21">
        <f t="shared" si="79"/>
        <v>0</v>
      </c>
      <c r="Q359" s="21">
        <f t="shared" si="79"/>
        <v>0</v>
      </c>
      <c r="R359" s="21">
        <f t="shared" si="79"/>
        <v>0</v>
      </c>
      <c r="S359" s="21">
        <f t="shared" si="79"/>
        <v>0</v>
      </c>
      <c r="T359" s="21">
        <f t="shared" si="79"/>
        <v>0</v>
      </c>
      <c r="U359" s="21">
        <f t="shared" si="79"/>
        <v>0</v>
      </c>
      <c r="V359" s="21">
        <f t="shared" si="79"/>
        <v>0</v>
      </c>
      <c r="W359" s="21">
        <f t="shared" si="79"/>
        <v>0</v>
      </c>
      <c r="X359" s="21">
        <f t="shared" si="79"/>
        <v>0</v>
      </c>
      <c r="Y359" s="21">
        <f t="shared" si="79"/>
        <v>0</v>
      </c>
      <c r="Z359" s="21">
        <f t="shared" si="79"/>
        <v>0</v>
      </c>
      <c r="AA359" s="21">
        <f t="shared" si="79"/>
        <v>0</v>
      </c>
      <c r="AB359" s="21">
        <f t="shared" si="79"/>
        <v>0</v>
      </c>
      <c r="AC359" s="21">
        <f t="shared" si="79"/>
        <v>0</v>
      </c>
      <c r="AD359" s="21">
        <f t="shared" si="79"/>
        <v>0</v>
      </c>
      <c r="AE359" s="21">
        <f t="shared" si="79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80">+C365+C366</f>
        <v>0</v>
      </c>
      <c r="D364" s="21">
        <f t="shared" si="80"/>
        <v>0</v>
      </c>
      <c r="E364" s="21">
        <f t="shared" si="80"/>
        <v>0</v>
      </c>
      <c r="F364" s="21">
        <f t="shared" si="80"/>
        <v>0</v>
      </c>
      <c r="G364" s="21">
        <f t="shared" si="80"/>
        <v>0</v>
      </c>
      <c r="H364" s="21">
        <f t="shared" si="80"/>
        <v>0</v>
      </c>
      <c r="I364" s="21">
        <f t="shared" si="80"/>
        <v>0</v>
      </c>
      <c r="J364" s="21">
        <f t="shared" si="80"/>
        <v>0</v>
      </c>
      <c r="K364" s="21">
        <f t="shared" si="80"/>
        <v>0</v>
      </c>
      <c r="L364" s="21">
        <f t="shared" si="80"/>
        <v>0</v>
      </c>
      <c r="M364" s="21">
        <f t="shared" si="80"/>
        <v>0</v>
      </c>
      <c r="N364" s="21">
        <f t="shared" si="80"/>
        <v>0</v>
      </c>
      <c r="O364" s="21">
        <f t="shared" si="80"/>
        <v>0</v>
      </c>
      <c r="P364" s="21">
        <f t="shared" si="80"/>
        <v>0</v>
      </c>
      <c r="Q364" s="21">
        <f t="shared" si="80"/>
        <v>0</v>
      </c>
      <c r="R364" s="21">
        <f t="shared" si="80"/>
        <v>0</v>
      </c>
      <c r="S364" s="21">
        <f t="shared" si="80"/>
        <v>0</v>
      </c>
      <c r="T364" s="21">
        <f t="shared" si="80"/>
        <v>0</v>
      </c>
      <c r="U364" s="21">
        <f t="shared" si="80"/>
        <v>0</v>
      </c>
      <c r="V364" s="21">
        <f t="shared" si="80"/>
        <v>0</v>
      </c>
      <c r="W364" s="21">
        <f t="shared" si="80"/>
        <v>0</v>
      </c>
      <c r="X364" s="21">
        <f t="shared" si="80"/>
        <v>0</v>
      </c>
      <c r="Y364" s="21">
        <f t="shared" si="80"/>
        <v>0</v>
      </c>
      <c r="Z364" s="21">
        <f t="shared" si="80"/>
        <v>0</v>
      </c>
      <c r="AA364" s="21">
        <f t="shared" si="80"/>
        <v>0</v>
      </c>
      <c r="AB364" s="21">
        <f t="shared" si="80"/>
        <v>0</v>
      </c>
      <c r="AC364" s="21">
        <f t="shared" si="80"/>
        <v>0</v>
      </c>
      <c r="AD364" s="21">
        <f t="shared" si="80"/>
        <v>0</v>
      </c>
      <c r="AE364" s="21">
        <f t="shared" si="80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1">C368+C371+C374+C377+C380</f>
        <v>0</v>
      </c>
      <c r="D367" s="21">
        <f t="shared" si="81"/>
        <v>0</v>
      </c>
      <c r="E367" s="21">
        <f t="shared" si="81"/>
        <v>0</v>
      </c>
      <c r="F367" s="21">
        <f t="shared" si="81"/>
        <v>0</v>
      </c>
      <c r="G367" s="21">
        <f t="shared" si="81"/>
        <v>0</v>
      </c>
      <c r="H367" s="21">
        <f t="shared" si="81"/>
        <v>0</v>
      </c>
      <c r="I367" s="21">
        <f t="shared" si="81"/>
        <v>0</v>
      </c>
      <c r="J367" s="21">
        <f t="shared" si="81"/>
        <v>0</v>
      </c>
      <c r="K367" s="21">
        <f t="shared" si="81"/>
        <v>0</v>
      </c>
      <c r="L367" s="21">
        <f t="shared" si="81"/>
        <v>0</v>
      </c>
      <c r="M367" s="21">
        <f t="shared" si="81"/>
        <v>0</v>
      </c>
      <c r="N367" s="21">
        <f t="shared" si="81"/>
        <v>0</v>
      </c>
      <c r="O367" s="21">
        <f t="shared" si="81"/>
        <v>0</v>
      </c>
      <c r="P367" s="21">
        <f t="shared" si="81"/>
        <v>0</v>
      </c>
      <c r="Q367" s="21">
        <f t="shared" si="81"/>
        <v>0</v>
      </c>
      <c r="R367" s="21">
        <f t="shared" si="81"/>
        <v>0</v>
      </c>
      <c r="S367" s="21">
        <f t="shared" si="81"/>
        <v>0</v>
      </c>
      <c r="T367" s="21">
        <f t="shared" si="81"/>
        <v>0</v>
      </c>
      <c r="U367" s="21">
        <f t="shared" si="81"/>
        <v>0</v>
      </c>
      <c r="V367" s="21">
        <f t="shared" si="81"/>
        <v>0</v>
      </c>
      <c r="W367" s="21">
        <f t="shared" si="81"/>
        <v>0</v>
      </c>
      <c r="X367" s="21">
        <f t="shared" si="81"/>
        <v>0</v>
      </c>
      <c r="Y367" s="21">
        <f t="shared" si="81"/>
        <v>0</v>
      </c>
      <c r="Z367" s="21">
        <f t="shared" si="81"/>
        <v>0</v>
      </c>
      <c r="AA367" s="21">
        <f t="shared" si="81"/>
        <v>0</v>
      </c>
      <c r="AB367" s="21">
        <f t="shared" si="81"/>
        <v>0</v>
      </c>
      <c r="AC367" s="21">
        <f t="shared" si="81"/>
        <v>0</v>
      </c>
      <c r="AD367" s="21">
        <f t="shared" si="81"/>
        <v>0</v>
      </c>
      <c r="AE367" s="21">
        <f t="shared" si="81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2">+C369+C370</f>
        <v>0</v>
      </c>
      <c r="D368" s="21">
        <f t="shared" si="82"/>
        <v>0</v>
      </c>
      <c r="E368" s="21">
        <f t="shared" si="82"/>
        <v>0</v>
      </c>
      <c r="F368" s="21">
        <f t="shared" si="82"/>
        <v>0</v>
      </c>
      <c r="G368" s="21">
        <f t="shared" si="82"/>
        <v>0</v>
      </c>
      <c r="H368" s="21">
        <f t="shared" si="82"/>
        <v>0</v>
      </c>
      <c r="I368" s="21">
        <f t="shared" si="82"/>
        <v>0</v>
      </c>
      <c r="J368" s="21">
        <f t="shared" si="82"/>
        <v>0</v>
      </c>
      <c r="K368" s="21">
        <f t="shared" si="82"/>
        <v>0</v>
      </c>
      <c r="L368" s="21">
        <f t="shared" si="82"/>
        <v>0</v>
      </c>
      <c r="M368" s="21">
        <f t="shared" si="82"/>
        <v>0</v>
      </c>
      <c r="N368" s="21">
        <f t="shared" si="82"/>
        <v>0</v>
      </c>
      <c r="O368" s="21">
        <f t="shared" si="82"/>
        <v>0</v>
      </c>
      <c r="P368" s="21">
        <f t="shared" si="82"/>
        <v>0</v>
      </c>
      <c r="Q368" s="21">
        <f t="shared" si="82"/>
        <v>0</v>
      </c>
      <c r="R368" s="21">
        <f t="shared" si="82"/>
        <v>0</v>
      </c>
      <c r="S368" s="21">
        <f t="shared" si="82"/>
        <v>0</v>
      </c>
      <c r="T368" s="21">
        <f t="shared" si="82"/>
        <v>0</v>
      </c>
      <c r="U368" s="21">
        <f t="shared" si="82"/>
        <v>0</v>
      </c>
      <c r="V368" s="21">
        <f t="shared" si="82"/>
        <v>0</v>
      </c>
      <c r="W368" s="21">
        <f t="shared" si="82"/>
        <v>0</v>
      </c>
      <c r="X368" s="21">
        <f t="shared" si="82"/>
        <v>0</v>
      </c>
      <c r="Y368" s="21">
        <f t="shared" si="82"/>
        <v>0</v>
      </c>
      <c r="Z368" s="21">
        <f t="shared" si="82"/>
        <v>0</v>
      </c>
      <c r="AA368" s="21">
        <f t="shared" si="82"/>
        <v>0</v>
      </c>
      <c r="AB368" s="21">
        <f t="shared" si="82"/>
        <v>0</v>
      </c>
      <c r="AC368" s="21">
        <f t="shared" si="82"/>
        <v>0</v>
      </c>
      <c r="AD368" s="21">
        <f t="shared" si="82"/>
        <v>0</v>
      </c>
      <c r="AE368" s="21">
        <f t="shared" si="82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3">+C372+C373</f>
        <v>0</v>
      </c>
      <c r="D371" s="21">
        <f t="shared" si="83"/>
        <v>0</v>
      </c>
      <c r="E371" s="21">
        <f t="shared" si="83"/>
        <v>0</v>
      </c>
      <c r="F371" s="21">
        <f t="shared" si="83"/>
        <v>0</v>
      </c>
      <c r="G371" s="21">
        <f t="shared" si="83"/>
        <v>0</v>
      </c>
      <c r="H371" s="21">
        <f t="shared" si="83"/>
        <v>0</v>
      </c>
      <c r="I371" s="21">
        <f t="shared" si="83"/>
        <v>0</v>
      </c>
      <c r="J371" s="21">
        <f t="shared" si="83"/>
        <v>0</v>
      </c>
      <c r="K371" s="21">
        <f t="shared" si="83"/>
        <v>0</v>
      </c>
      <c r="L371" s="21">
        <f t="shared" si="83"/>
        <v>0</v>
      </c>
      <c r="M371" s="21">
        <f t="shared" si="83"/>
        <v>0</v>
      </c>
      <c r="N371" s="21">
        <f t="shared" si="83"/>
        <v>0</v>
      </c>
      <c r="O371" s="21">
        <f t="shared" si="83"/>
        <v>0</v>
      </c>
      <c r="P371" s="21">
        <f t="shared" si="83"/>
        <v>0</v>
      </c>
      <c r="Q371" s="21">
        <f t="shared" si="83"/>
        <v>0</v>
      </c>
      <c r="R371" s="21">
        <f t="shared" si="83"/>
        <v>0</v>
      </c>
      <c r="S371" s="21">
        <f t="shared" si="83"/>
        <v>0</v>
      </c>
      <c r="T371" s="21">
        <f t="shared" si="83"/>
        <v>0</v>
      </c>
      <c r="U371" s="21">
        <f t="shared" si="83"/>
        <v>0</v>
      </c>
      <c r="V371" s="21">
        <f t="shared" si="83"/>
        <v>0</v>
      </c>
      <c r="W371" s="21">
        <f t="shared" si="83"/>
        <v>0</v>
      </c>
      <c r="X371" s="21">
        <f t="shared" si="83"/>
        <v>0</v>
      </c>
      <c r="Y371" s="21">
        <f t="shared" si="83"/>
        <v>0</v>
      </c>
      <c r="Z371" s="21">
        <f t="shared" si="83"/>
        <v>0</v>
      </c>
      <c r="AA371" s="21">
        <f t="shared" si="83"/>
        <v>0</v>
      </c>
      <c r="AB371" s="21">
        <f t="shared" si="83"/>
        <v>0</v>
      </c>
      <c r="AC371" s="21">
        <f t="shared" si="83"/>
        <v>0</v>
      </c>
      <c r="AD371" s="21">
        <f t="shared" si="83"/>
        <v>0</v>
      </c>
      <c r="AE371" s="21">
        <f t="shared" si="83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4">+C375+C376</f>
        <v>0</v>
      </c>
      <c r="D374" s="21">
        <f t="shared" si="84"/>
        <v>0</v>
      </c>
      <c r="E374" s="21">
        <f t="shared" si="84"/>
        <v>0</v>
      </c>
      <c r="F374" s="21">
        <f t="shared" si="84"/>
        <v>0</v>
      </c>
      <c r="G374" s="21">
        <f t="shared" si="84"/>
        <v>0</v>
      </c>
      <c r="H374" s="21">
        <f t="shared" si="84"/>
        <v>0</v>
      </c>
      <c r="I374" s="21">
        <f t="shared" si="84"/>
        <v>0</v>
      </c>
      <c r="J374" s="21">
        <f t="shared" si="84"/>
        <v>0</v>
      </c>
      <c r="K374" s="21">
        <f t="shared" si="84"/>
        <v>0</v>
      </c>
      <c r="L374" s="21">
        <f t="shared" si="84"/>
        <v>0</v>
      </c>
      <c r="M374" s="21">
        <f t="shared" si="84"/>
        <v>0</v>
      </c>
      <c r="N374" s="21">
        <f t="shared" si="84"/>
        <v>0</v>
      </c>
      <c r="O374" s="21">
        <f t="shared" si="84"/>
        <v>0</v>
      </c>
      <c r="P374" s="21">
        <f t="shared" si="84"/>
        <v>0</v>
      </c>
      <c r="Q374" s="21">
        <f t="shared" si="84"/>
        <v>0</v>
      </c>
      <c r="R374" s="21">
        <f t="shared" si="84"/>
        <v>0</v>
      </c>
      <c r="S374" s="21">
        <f t="shared" si="84"/>
        <v>0</v>
      </c>
      <c r="T374" s="21">
        <f t="shared" si="84"/>
        <v>0</v>
      </c>
      <c r="U374" s="21">
        <f t="shared" si="84"/>
        <v>0</v>
      </c>
      <c r="V374" s="21">
        <f t="shared" si="84"/>
        <v>0</v>
      </c>
      <c r="W374" s="21">
        <f t="shared" si="84"/>
        <v>0</v>
      </c>
      <c r="X374" s="21">
        <f t="shared" si="84"/>
        <v>0</v>
      </c>
      <c r="Y374" s="21">
        <f t="shared" si="84"/>
        <v>0</v>
      </c>
      <c r="Z374" s="21">
        <f t="shared" si="84"/>
        <v>0</v>
      </c>
      <c r="AA374" s="21">
        <f t="shared" si="84"/>
        <v>0</v>
      </c>
      <c r="AB374" s="21">
        <f t="shared" si="84"/>
        <v>0</v>
      </c>
      <c r="AC374" s="21">
        <f t="shared" si="84"/>
        <v>0</v>
      </c>
      <c r="AD374" s="21">
        <f t="shared" si="84"/>
        <v>0</v>
      </c>
      <c r="AE374" s="21">
        <f t="shared" si="84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5">+C378+C379</f>
        <v>0</v>
      </c>
      <c r="D377" s="21">
        <f t="shared" si="85"/>
        <v>0</v>
      </c>
      <c r="E377" s="21">
        <f t="shared" si="85"/>
        <v>0</v>
      </c>
      <c r="F377" s="21">
        <f t="shared" si="85"/>
        <v>0</v>
      </c>
      <c r="G377" s="21">
        <f t="shared" si="85"/>
        <v>0</v>
      </c>
      <c r="H377" s="21">
        <f t="shared" si="85"/>
        <v>0</v>
      </c>
      <c r="I377" s="21">
        <f t="shared" si="85"/>
        <v>0</v>
      </c>
      <c r="J377" s="21">
        <f t="shared" si="85"/>
        <v>0</v>
      </c>
      <c r="K377" s="21">
        <f t="shared" si="85"/>
        <v>0</v>
      </c>
      <c r="L377" s="21">
        <f t="shared" si="85"/>
        <v>0</v>
      </c>
      <c r="M377" s="21">
        <f t="shared" si="85"/>
        <v>0</v>
      </c>
      <c r="N377" s="21">
        <f t="shared" si="85"/>
        <v>0</v>
      </c>
      <c r="O377" s="21">
        <f t="shared" si="85"/>
        <v>0</v>
      </c>
      <c r="P377" s="21">
        <f t="shared" si="85"/>
        <v>0</v>
      </c>
      <c r="Q377" s="21">
        <f t="shared" si="85"/>
        <v>0</v>
      </c>
      <c r="R377" s="21">
        <f t="shared" si="85"/>
        <v>0</v>
      </c>
      <c r="S377" s="21">
        <f t="shared" si="85"/>
        <v>0</v>
      </c>
      <c r="T377" s="21">
        <f t="shared" si="85"/>
        <v>0</v>
      </c>
      <c r="U377" s="21">
        <f t="shared" si="85"/>
        <v>0</v>
      </c>
      <c r="V377" s="21">
        <f t="shared" si="85"/>
        <v>0</v>
      </c>
      <c r="W377" s="21">
        <f t="shared" si="85"/>
        <v>0</v>
      </c>
      <c r="X377" s="21">
        <f t="shared" si="85"/>
        <v>0</v>
      </c>
      <c r="Y377" s="21">
        <f t="shared" si="85"/>
        <v>0</v>
      </c>
      <c r="Z377" s="21">
        <f t="shared" si="85"/>
        <v>0</v>
      </c>
      <c r="AA377" s="21">
        <f t="shared" si="85"/>
        <v>0</v>
      </c>
      <c r="AB377" s="21">
        <f t="shared" si="85"/>
        <v>0</v>
      </c>
      <c r="AC377" s="21">
        <f t="shared" si="85"/>
        <v>0</v>
      </c>
      <c r="AD377" s="21">
        <f t="shared" si="85"/>
        <v>0</v>
      </c>
      <c r="AE377" s="21">
        <f t="shared" si="85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6">+C381+C382</f>
        <v>0</v>
      </c>
      <c r="D380" s="21">
        <f t="shared" si="86"/>
        <v>0</v>
      </c>
      <c r="E380" s="21">
        <f t="shared" si="86"/>
        <v>0</v>
      </c>
      <c r="F380" s="21">
        <f t="shared" si="86"/>
        <v>0</v>
      </c>
      <c r="G380" s="21">
        <f t="shared" si="86"/>
        <v>0</v>
      </c>
      <c r="H380" s="21">
        <f t="shared" si="86"/>
        <v>0</v>
      </c>
      <c r="I380" s="21">
        <f t="shared" si="86"/>
        <v>0</v>
      </c>
      <c r="J380" s="21">
        <f t="shared" si="86"/>
        <v>0</v>
      </c>
      <c r="K380" s="21">
        <f t="shared" si="86"/>
        <v>0</v>
      </c>
      <c r="L380" s="21">
        <f t="shared" si="86"/>
        <v>0</v>
      </c>
      <c r="M380" s="21">
        <f t="shared" si="86"/>
        <v>0</v>
      </c>
      <c r="N380" s="21">
        <f t="shared" si="86"/>
        <v>0</v>
      </c>
      <c r="O380" s="21">
        <f t="shared" si="86"/>
        <v>0</v>
      </c>
      <c r="P380" s="21">
        <f t="shared" si="86"/>
        <v>0</v>
      </c>
      <c r="Q380" s="21">
        <f t="shared" si="86"/>
        <v>0</v>
      </c>
      <c r="R380" s="21">
        <f t="shared" si="86"/>
        <v>0</v>
      </c>
      <c r="S380" s="21">
        <f t="shared" si="86"/>
        <v>0</v>
      </c>
      <c r="T380" s="21">
        <f t="shared" si="86"/>
        <v>0</v>
      </c>
      <c r="U380" s="21">
        <f t="shared" si="86"/>
        <v>0</v>
      </c>
      <c r="V380" s="21">
        <f t="shared" si="86"/>
        <v>0</v>
      </c>
      <c r="W380" s="21">
        <f t="shared" si="86"/>
        <v>0</v>
      </c>
      <c r="X380" s="21">
        <f t="shared" si="86"/>
        <v>0</v>
      </c>
      <c r="Y380" s="21">
        <f t="shared" si="86"/>
        <v>0</v>
      </c>
      <c r="Z380" s="21">
        <f t="shared" si="86"/>
        <v>0</v>
      </c>
      <c r="AA380" s="21">
        <f t="shared" si="86"/>
        <v>0</v>
      </c>
      <c r="AB380" s="21">
        <f t="shared" si="86"/>
        <v>0</v>
      </c>
      <c r="AC380" s="21">
        <f t="shared" si="86"/>
        <v>0</v>
      </c>
      <c r="AD380" s="21">
        <f t="shared" si="86"/>
        <v>0</v>
      </c>
      <c r="AE380" s="21">
        <f t="shared" si="86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7">+C384+C385</f>
        <v>0</v>
      </c>
      <c r="D383" s="21">
        <f t="shared" si="87"/>
        <v>0</v>
      </c>
      <c r="E383" s="21">
        <f t="shared" si="87"/>
        <v>0</v>
      </c>
      <c r="F383" s="21">
        <f t="shared" si="87"/>
        <v>0</v>
      </c>
      <c r="G383" s="21">
        <f t="shared" si="87"/>
        <v>0</v>
      </c>
      <c r="H383" s="21">
        <f t="shared" si="87"/>
        <v>0</v>
      </c>
      <c r="I383" s="21">
        <f t="shared" si="87"/>
        <v>0</v>
      </c>
      <c r="J383" s="21">
        <f t="shared" si="87"/>
        <v>0</v>
      </c>
      <c r="K383" s="21">
        <f t="shared" si="87"/>
        <v>0</v>
      </c>
      <c r="L383" s="21">
        <f t="shared" si="87"/>
        <v>0</v>
      </c>
      <c r="M383" s="21">
        <f t="shared" si="87"/>
        <v>0</v>
      </c>
      <c r="N383" s="21">
        <f t="shared" si="87"/>
        <v>0</v>
      </c>
      <c r="O383" s="21">
        <f t="shared" si="87"/>
        <v>0</v>
      </c>
      <c r="P383" s="21">
        <f t="shared" si="87"/>
        <v>0</v>
      </c>
      <c r="Q383" s="21">
        <f t="shared" si="87"/>
        <v>0</v>
      </c>
      <c r="R383" s="21">
        <f t="shared" si="87"/>
        <v>0</v>
      </c>
      <c r="S383" s="21">
        <f t="shared" si="87"/>
        <v>0</v>
      </c>
      <c r="T383" s="21">
        <f t="shared" si="87"/>
        <v>0</v>
      </c>
      <c r="U383" s="21">
        <f t="shared" si="87"/>
        <v>0</v>
      </c>
      <c r="V383" s="21">
        <f t="shared" si="87"/>
        <v>0</v>
      </c>
      <c r="W383" s="21">
        <f t="shared" si="87"/>
        <v>0</v>
      </c>
      <c r="X383" s="21">
        <f t="shared" si="87"/>
        <v>0</v>
      </c>
      <c r="Y383" s="21">
        <f t="shared" si="87"/>
        <v>0</v>
      </c>
      <c r="Z383" s="21">
        <f t="shared" si="87"/>
        <v>0</v>
      </c>
      <c r="AA383" s="21">
        <f t="shared" si="87"/>
        <v>0</v>
      </c>
      <c r="AB383" s="21">
        <f t="shared" si="87"/>
        <v>0</v>
      </c>
      <c r="AC383" s="21">
        <f t="shared" si="87"/>
        <v>0</v>
      </c>
      <c r="AD383" s="21">
        <f t="shared" si="87"/>
        <v>0</v>
      </c>
      <c r="AE383" s="21">
        <f t="shared" si="87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8">+C392+C393</f>
        <v>0</v>
      </c>
      <c r="D391" s="21">
        <f t="shared" si="88"/>
        <v>0</v>
      </c>
      <c r="E391" s="21">
        <f t="shared" si="88"/>
        <v>0</v>
      </c>
      <c r="F391" s="21">
        <f t="shared" si="88"/>
        <v>0</v>
      </c>
      <c r="G391" s="21">
        <f t="shared" si="88"/>
        <v>0</v>
      </c>
      <c r="H391" s="21">
        <f t="shared" si="88"/>
        <v>0</v>
      </c>
      <c r="I391" s="21">
        <f t="shared" si="88"/>
        <v>0</v>
      </c>
      <c r="J391" s="21">
        <f t="shared" si="88"/>
        <v>0</v>
      </c>
      <c r="K391" s="21">
        <f t="shared" si="88"/>
        <v>0</v>
      </c>
      <c r="L391" s="21">
        <f t="shared" si="88"/>
        <v>0</v>
      </c>
      <c r="M391" s="21">
        <f t="shared" si="88"/>
        <v>0</v>
      </c>
      <c r="N391" s="21">
        <f t="shared" si="88"/>
        <v>0</v>
      </c>
      <c r="O391" s="21">
        <f t="shared" si="88"/>
        <v>0</v>
      </c>
      <c r="P391" s="21">
        <f t="shared" si="88"/>
        <v>0</v>
      </c>
      <c r="Q391" s="21">
        <f t="shared" si="88"/>
        <v>0</v>
      </c>
      <c r="R391" s="21">
        <f t="shared" si="88"/>
        <v>0</v>
      </c>
      <c r="S391" s="21">
        <f t="shared" si="88"/>
        <v>0</v>
      </c>
      <c r="T391" s="21">
        <f t="shared" si="88"/>
        <v>0</v>
      </c>
      <c r="U391" s="21">
        <f t="shared" si="88"/>
        <v>0</v>
      </c>
      <c r="V391" s="21">
        <f t="shared" si="88"/>
        <v>0</v>
      </c>
      <c r="W391" s="21">
        <f t="shared" si="88"/>
        <v>0</v>
      </c>
      <c r="X391" s="21">
        <f t="shared" si="88"/>
        <v>0</v>
      </c>
      <c r="Y391" s="21">
        <f t="shared" si="88"/>
        <v>0</v>
      </c>
      <c r="Z391" s="21">
        <f t="shared" si="88"/>
        <v>0</v>
      </c>
      <c r="AA391" s="21">
        <f t="shared" si="88"/>
        <v>0</v>
      </c>
      <c r="AB391" s="21">
        <f t="shared" si="88"/>
        <v>0</v>
      </c>
      <c r="AC391" s="21">
        <f t="shared" si="88"/>
        <v>0</v>
      </c>
      <c r="AD391" s="21">
        <f t="shared" si="88"/>
        <v>0</v>
      </c>
      <c r="AE391" s="21">
        <f t="shared" si="88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9">+C394+C395+C396+C397+C398</f>
        <v>0</v>
      </c>
      <c r="D393" s="21">
        <f t="shared" si="89"/>
        <v>0</v>
      </c>
      <c r="E393" s="21">
        <f t="shared" si="89"/>
        <v>0</v>
      </c>
      <c r="F393" s="21">
        <f t="shared" si="89"/>
        <v>0</v>
      </c>
      <c r="G393" s="21">
        <f t="shared" si="89"/>
        <v>0</v>
      </c>
      <c r="H393" s="21">
        <f t="shared" si="89"/>
        <v>0</v>
      </c>
      <c r="I393" s="21">
        <f t="shared" si="89"/>
        <v>0</v>
      </c>
      <c r="J393" s="21">
        <f t="shared" si="89"/>
        <v>0</v>
      </c>
      <c r="K393" s="21">
        <f t="shared" si="89"/>
        <v>0</v>
      </c>
      <c r="L393" s="21">
        <f t="shared" si="89"/>
        <v>0</v>
      </c>
      <c r="M393" s="21">
        <f t="shared" si="89"/>
        <v>0</v>
      </c>
      <c r="N393" s="21">
        <f t="shared" si="89"/>
        <v>0</v>
      </c>
      <c r="O393" s="21">
        <f t="shared" si="89"/>
        <v>0</v>
      </c>
      <c r="P393" s="21">
        <f t="shared" si="89"/>
        <v>0</v>
      </c>
      <c r="Q393" s="21">
        <f t="shared" si="89"/>
        <v>0</v>
      </c>
      <c r="R393" s="21">
        <f t="shared" si="89"/>
        <v>0</v>
      </c>
      <c r="S393" s="21">
        <f t="shared" si="89"/>
        <v>0</v>
      </c>
      <c r="T393" s="21">
        <f t="shared" si="89"/>
        <v>0</v>
      </c>
      <c r="U393" s="21">
        <f t="shared" si="89"/>
        <v>0</v>
      </c>
      <c r="V393" s="21">
        <f t="shared" si="89"/>
        <v>0</v>
      </c>
      <c r="W393" s="21">
        <f t="shared" si="89"/>
        <v>0</v>
      </c>
      <c r="X393" s="21">
        <f t="shared" si="89"/>
        <v>0</v>
      </c>
      <c r="Y393" s="21">
        <f t="shared" si="89"/>
        <v>0</v>
      </c>
      <c r="Z393" s="21">
        <f t="shared" si="89"/>
        <v>0</v>
      </c>
      <c r="AA393" s="21">
        <f t="shared" si="89"/>
        <v>0</v>
      </c>
      <c r="AB393" s="21">
        <f t="shared" si="89"/>
        <v>0</v>
      </c>
      <c r="AC393" s="21">
        <f t="shared" si="89"/>
        <v>0</v>
      </c>
      <c r="AD393" s="21">
        <f t="shared" si="89"/>
        <v>0</v>
      </c>
      <c r="AE393" s="21">
        <f t="shared" si="89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0">+C400+C401</f>
        <v>0</v>
      </c>
      <c r="D399" s="21">
        <f t="shared" si="90"/>
        <v>0</v>
      </c>
      <c r="E399" s="21">
        <f t="shared" si="90"/>
        <v>0</v>
      </c>
      <c r="F399" s="21">
        <f t="shared" si="90"/>
        <v>0</v>
      </c>
      <c r="G399" s="21">
        <f t="shared" si="90"/>
        <v>0</v>
      </c>
      <c r="H399" s="21">
        <f t="shared" si="90"/>
        <v>0</v>
      </c>
      <c r="I399" s="21">
        <f t="shared" si="90"/>
        <v>0</v>
      </c>
      <c r="J399" s="21">
        <f t="shared" si="90"/>
        <v>0</v>
      </c>
      <c r="K399" s="21">
        <f t="shared" si="90"/>
        <v>0</v>
      </c>
      <c r="L399" s="21">
        <f t="shared" si="90"/>
        <v>0</v>
      </c>
      <c r="M399" s="21">
        <f t="shared" si="90"/>
        <v>0</v>
      </c>
      <c r="N399" s="21">
        <f t="shared" si="90"/>
        <v>0</v>
      </c>
      <c r="O399" s="21">
        <f t="shared" si="90"/>
        <v>0</v>
      </c>
      <c r="P399" s="21">
        <f t="shared" si="90"/>
        <v>0</v>
      </c>
      <c r="Q399" s="21">
        <f t="shared" si="90"/>
        <v>0</v>
      </c>
      <c r="R399" s="21">
        <f t="shared" si="90"/>
        <v>0</v>
      </c>
      <c r="S399" s="21">
        <f t="shared" si="90"/>
        <v>0</v>
      </c>
      <c r="T399" s="21">
        <f t="shared" si="90"/>
        <v>0</v>
      </c>
      <c r="U399" s="21">
        <f t="shared" si="90"/>
        <v>0</v>
      </c>
      <c r="V399" s="21">
        <f t="shared" si="90"/>
        <v>0</v>
      </c>
      <c r="W399" s="21">
        <f t="shared" si="90"/>
        <v>0</v>
      </c>
      <c r="X399" s="21">
        <f t="shared" si="90"/>
        <v>0</v>
      </c>
      <c r="Y399" s="21">
        <f t="shared" si="90"/>
        <v>0</v>
      </c>
      <c r="Z399" s="21">
        <f t="shared" si="90"/>
        <v>0</v>
      </c>
      <c r="AA399" s="21">
        <f t="shared" si="90"/>
        <v>0</v>
      </c>
      <c r="AB399" s="21">
        <f t="shared" si="90"/>
        <v>0</v>
      </c>
      <c r="AC399" s="21">
        <f t="shared" si="90"/>
        <v>0</v>
      </c>
      <c r="AD399" s="21">
        <f t="shared" si="90"/>
        <v>0</v>
      </c>
      <c r="AE399" s="21">
        <f t="shared" si="90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1">+C408+C409</f>
        <v>0</v>
      </c>
      <c r="D407" s="21">
        <f t="shared" si="91"/>
        <v>0</v>
      </c>
      <c r="E407" s="21">
        <f t="shared" si="91"/>
        <v>0</v>
      </c>
      <c r="F407" s="21">
        <f t="shared" si="91"/>
        <v>0</v>
      </c>
      <c r="G407" s="21">
        <f t="shared" si="91"/>
        <v>0</v>
      </c>
      <c r="H407" s="21">
        <f t="shared" si="91"/>
        <v>0</v>
      </c>
      <c r="I407" s="21">
        <f t="shared" si="91"/>
        <v>0</v>
      </c>
      <c r="J407" s="21">
        <f t="shared" si="91"/>
        <v>0</v>
      </c>
      <c r="K407" s="21">
        <f t="shared" si="91"/>
        <v>0</v>
      </c>
      <c r="L407" s="21">
        <f t="shared" si="91"/>
        <v>0</v>
      </c>
      <c r="M407" s="21">
        <f t="shared" si="91"/>
        <v>0</v>
      </c>
      <c r="N407" s="21">
        <f t="shared" si="91"/>
        <v>0</v>
      </c>
      <c r="O407" s="21">
        <f t="shared" si="91"/>
        <v>0</v>
      </c>
      <c r="P407" s="21">
        <f t="shared" si="91"/>
        <v>0</v>
      </c>
      <c r="Q407" s="21">
        <f t="shared" si="91"/>
        <v>0</v>
      </c>
      <c r="R407" s="21">
        <f t="shared" si="91"/>
        <v>0</v>
      </c>
      <c r="S407" s="21">
        <f t="shared" si="91"/>
        <v>0</v>
      </c>
      <c r="T407" s="21">
        <f t="shared" si="91"/>
        <v>0</v>
      </c>
      <c r="U407" s="21">
        <f t="shared" si="91"/>
        <v>0</v>
      </c>
      <c r="V407" s="21">
        <f t="shared" si="91"/>
        <v>0</v>
      </c>
      <c r="W407" s="21">
        <f t="shared" si="91"/>
        <v>0</v>
      </c>
      <c r="X407" s="21">
        <f t="shared" si="91"/>
        <v>0</v>
      </c>
      <c r="Y407" s="21">
        <f t="shared" si="91"/>
        <v>0</v>
      </c>
      <c r="Z407" s="21">
        <f t="shared" si="91"/>
        <v>0</v>
      </c>
      <c r="AA407" s="21">
        <f t="shared" si="91"/>
        <v>0</v>
      </c>
      <c r="AB407" s="21">
        <f t="shared" si="91"/>
        <v>0</v>
      </c>
      <c r="AC407" s="21">
        <f t="shared" si="91"/>
        <v>0</v>
      </c>
      <c r="AD407" s="21">
        <f t="shared" si="91"/>
        <v>0</v>
      </c>
      <c r="AE407" s="21">
        <f t="shared" si="91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2">+C410+C411+C412+C413+C414</f>
        <v>0</v>
      </c>
      <c r="D409" s="21">
        <f t="shared" si="92"/>
        <v>0</v>
      </c>
      <c r="E409" s="21">
        <f t="shared" si="92"/>
        <v>0</v>
      </c>
      <c r="F409" s="21">
        <f t="shared" si="92"/>
        <v>0</v>
      </c>
      <c r="G409" s="21">
        <f t="shared" si="92"/>
        <v>0</v>
      </c>
      <c r="H409" s="21">
        <f t="shared" si="92"/>
        <v>0</v>
      </c>
      <c r="I409" s="21">
        <f t="shared" si="92"/>
        <v>0</v>
      </c>
      <c r="J409" s="21">
        <f t="shared" si="92"/>
        <v>0</v>
      </c>
      <c r="K409" s="21">
        <f t="shared" si="92"/>
        <v>0</v>
      </c>
      <c r="L409" s="21">
        <f t="shared" si="92"/>
        <v>0</v>
      </c>
      <c r="M409" s="21">
        <f t="shared" si="92"/>
        <v>0</v>
      </c>
      <c r="N409" s="21">
        <f t="shared" si="92"/>
        <v>0</v>
      </c>
      <c r="O409" s="21">
        <f t="shared" si="92"/>
        <v>0</v>
      </c>
      <c r="P409" s="21">
        <f t="shared" si="92"/>
        <v>0</v>
      </c>
      <c r="Q409" s="21">
        <f t="shared" si="92"/>
        <v>0</v>
      </c>
      <c r="R409" s="21">
        <f t="shared" si="92"/>
        <v>0</v>
      </c>
      <c r="S409" s="21">
        <f t="shared" si="92"/>
        <v>0</v>
      </c>
      <c r="T409" s="21">
        <f t="shared" si="92"/>
        <v>0</v>
      </c>
      <c r="U409" s="21">
        <f t="shared" si="92"/>
        <v>0</v>
      </c>
      <c r="V409" s="21">
        <f t="shared" si="92"/>
        <v>0</v>
      </c>
      <c r="W409" s="21">
        <f t="shared" si="92"/>
        <v>0</v>
      </c>
      <c r="X409" s="21">
        <f t="shared" si="92"/>
        <v>0</v>
      </c>
      <c r="Y409" s="21">
        <f t="shared" si="92"/>
        <v>0</v>
      </c>
      <c r="Z409" s="21">
        <f t="shared" si="92"/>
        <v>0</v>
      </c>
      <c r="AA409" s="21">
        <f t="shared" si="92"/>
        <v>0</v>
      </c>
      <c r="AB409" s="21">
        <f t="shared" si="92"/>
        <v>0</v>
      </c>
      <c r="AC409" s="21">
        <f t="shared" si="92"/>
        <v>0</v>
      </c>
      <c r="AD409" s="21">
        <f t="shared" si="92"/>
        <v>0</v>
      </c>
      <c r="AE409" s="21">
        <f t="shared" si="92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3">+C416+C417</f>
        <v>0</v>
      </c>
      <c r="D415" s="21">
        <f t="shared" si="93"/>
        <v>0</v>
      </c>
      <c r="E415" s="21">
        <f t="shared" si="93"/>
        <v>0</v>
      </c>
      <c r="F415" s="21">
        <f t="shared" si="93"/>
        <v>0</v>
      </c>
      <c r="G415" s="21">
        <f t="shared" si="93"/>
        <v>0</v>
      </c>
      <c r="H415" s="21">
        <f t="shared" si="93"/>
        <v>0</v>
      </c>
      <c r="I415" s="21">
        <f t="shared" si="93"/>
        <v>0</v>
      </c>
      <c r="J415" s="21">
        <f t="shared" si="93"/>
        <v>0</v>
      </c>
      <c r="K415" s="21">
        <f t="shared" si="93"/>
        <v>0</v>
      </c>
      <c r="L415" s="21">
        <f t="shared" si="93"/>
        <v>0</v>
      </c>
      <c r="M415" s="21">
        <f t="shared" si="93"/>
        <v>0</v>
      </c>
      <c r="N415" s="21">
        <f t="shared" si="93"/>
        <v>0</v>
      </c>
      <c r="O415" s="21">
        <f t="shared" si="93"/>
        <v>0</v>
      </c>
      <c r="P415" s="21">
        <f t="shared" si="93"/>
        <v>0</v>
      </c>
      <c r="Q415" s="21">
        <f t="shared" si="93"/>
        <v>0</v>
      </c>
      <c r="R415" s="21">
        <f t="shared" si="93"/>
        <v>0</v>
      </c>
      <c r="S415" s="21">
        <f t="shared" si="93"/>
        <v>0</v>
      </c>
      <c r="T415" s="21">
        <f t="shared" si="93"/>
        <v>0</v>
      </c>
      <c r="U415" s="21">
        <f t="shared" si="93"/>
        <v>0</v>
      </c>
      <c r="V415" s="21">
        <f t="shared" si="93"/>
        <v>0</v>
      </c>
      <c r="W415" s="21">
        <f t="shared" si="93"/>
        <v>0</v>
      </c>
      <c r="X415" s="21">
        <f t="shared" si="93"/>
        <v>0</v>
      </c>
      <c r="Y415" s="21">
        <f t="shared" si="93"/>
        <v>0</v>
      </c>
      <c r="Z415" s="21">
        <f t="shared" si="93"/>
        <v>0</v>
      </c>
      <c r="AA415" s="21">
        <f t="shared" si="93"/>
        <v>0</v>
      </c>
      <c r="AB415" s="21">
        <f t="shared" si="93"/>
        <v>0</v>
      </c>
      <c r="AC415" s="21">
        <f t="shared" si="93"/>
        <v>0</v>
      </c>
      <c r="AD415" s="21">
        <f t="shared" si="93"/>
        <v>0</v>
      </c>
      <c r="AE415" s="21">
        <f t="shared" si="93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4">+C418+C419+C420+C421+C422</f>
        <v>0</v>
      </c>
      <c r="D417" s="21">
        <f t="shared" si="94"/>
        <v>0</v>
      </c>
      <c r="E417" s="21">
        <f t="shared" si="94"/>
        <v>0</v>
      </c>
      <c r="F417" s="21">
        <f t="shared" si="94"/>
        <v>0</v>
      </c>
      <c r="G417" s="21">
        <f t="shared" si="94"/>
        <v>0</v>
      </c>
      <c r="H417" s="21">
        <f t="shared" si="94"/>
        <v>0</v>
      </c>
      <c r="I417" s="21">
        <f t="shared" si="94"/>
        <v>0</v>
      </c>
      <c r="J417" s="21">
        <f t="shared" si="94"/>
        <v>0</v>
      </c>
      <c r="K417" s="21">
        <f t="shared" si="94"/>
        <v>0</v>
      </c>
      <c r="L417" s="21">
        <f t="shared" si="94"/>
        <v>0</v>
      </c>
      <c r="M417" s="21">
        <f t="shared" si="94"/>
        <v>0</v>
      </c>
      <c r="N417" s="21">
        <f t="shared" si="94"/>
        <v>0</v>
      </c>
      <c r="O417" s="21">
        <f t="shared" si="94"/>
        <v>0</v>
      </c>
      <c r="P417" s="21">
        <f t="shared" si="94"/>
        <v>0</v>
      </c>
      <c r="Q417" s="21">
        <f t="shared" si="94"/>
        <v>0</v>
      </c>
      <c r="R417" s="21">
        <f t="shared" si="94"/>
        <v>0</v>
      </c>
      <c r="S417" s="21">
        <f t="shared" si="94"/>
        <v>0</v>
      </c>
      <c r="T417" s="21">
        <f t="shared" si="94"/>
        <v>0</v>
      </c>
      <c r="U417" s="21">
        <f t="shared" si="94"/>
        <v>0</v>
      </c>
      <c r="V417" s="21">
        <f t="shared" si="94"/>
        <v>0</v>
      </c>
      <c r="W417" s="21">
        <f t="shared" si="94"/>
        <v>0</v>
      </c>
      <c r="X417" s="21">
        <f t="shared" si="94"/>
        <v>0</v>
      </c>
      <c r="Y417" s="21">
        <f t="shared" si="94"/>
        <v>0</v>
      </c>
      <c r="Z417" s="21">
        <f t="shared" si="94"/>
        <v>0</v>
      </c>
      <c r="AA417" s="21">
        <f t="shared" si="94"/>
        <v>0</v>
      </c>
      <c r="AB417" s="21">
        <f t="shared" si="94"/>
        <v>0</v>
      </c>
      <c r="AC417" s="21">
        <f t="shared" si="94"/>
        <v>0</v>
      </c>
      <c r="AD417" s="21">
        <f t="shared" si="94"/>
        <v>0</v>
      </c>
      <c r="AE417" s="21">
        <f t="shared" si="94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5">+C426+C430+C431+C434</f>
        <v>0</v>
      </c>
      <c r="D425" s="28">
        <f t="shared" si="95"/>
        <v>0</v>
      </c>
      <c r="E425" s="28">
        <f t="shared" si="95"/>
        <v>0</v>
      </c>
      <c r="F425" s="28">
        <f t="shared" si="95"/>
        <v>0</v>
      </c>
      <c r="G425" s="28">
        <f t="shared" si="95"/>
        <v>0</v>
      </c>
      <c r="H425" s="28">
        <f t="shared" si="95"/>
        <v>0</v>
      </c>
      <c r="I425" s="28">
        <f t="shared" si="95"/>
        <v>0</v>
      </c>
      <c r="J425" s="28">
        <f t="shared" si="95"/>
        <v>0</v>
      </c>
      <c r="K425" s="28">
        <f t="shared" si="95"/>
        <v>0</v>
      </c>
      <c r="L425" s="28">
        <f t="shared" si="95"/>
        <v>0</v>
      </c>
      <c r="M425" s="28">
        <f t="shared" si="95"/>
        <v>0</v>
      </c>
      <c r="N425" s="28">
        <f t="shared" si="95"/>
        <v>0</v>
      </c>
      <c r="O425" s="28">
        <f t="shared" si="95"/>
        <v>0</v>
      </c>
      <c r="P425" s="28">
        <f t="shared" si="95"/>
        <v>0</v>
      </c>
      <c r="Q425" s="28">
        <f t="shared" si="95"/>
        <v>0</v>
      </c>
      <c r="R425" s="28">
        <f t="shared" si="95"/>
        <v>0</v>
      </c>
      <c r="S425" s="28">
        <f t="shared" si="95"/>
        <v>0</v>
      </c>
      <c r="T425" s="28">
        <f t="shared" si="95"/>
        <v>0</v>
      </c>
      <c r="U425" s="28">
        <f t="shared" si="95"/>
        <v>0</v>
      </c>
      <c r="V425" s="28">
        <f t="shared" si="95"/>
        <v>0</v>
      </c>
      <c r="W425" s="28">
        <f t="shared" si="95"/>
        <v>0</v>
      </c>
      <c r="X425" s="28">
        <f t="shared" si="95"/>
        <v>0</v>
      </c>
      <c r="Y425" s="28">
        <f t="shared" si="95"/>
        <v>0</v>
      </c>
      <c r="Z425" s="28">
        <f t="shared" si="95"/>
        <v>0</v>
      </c>
      <c r="AA425" s="28">
        <f t="shared" si="95"/>
        <v>0</v>
      </c>
      <c r="AB425" s="28">
        <f t="shared" si="95"/>
        <v>0</v>
      </c>
      <c r="AC425" s="28">
        <f t="shared" si="95"/>
        <v>0</v>
      </c>
      <c r="AD425" s="28">
        <f t="shared" si="95"/>
        <v>0</v>
      </c>
      <c r="AE425" s="28">
        <f t="shared" si="95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6">+C441+C442</f>
        <v>0</v>
      </c>
      <c r="D440" s="21">
        <f t="shared" si="96"/>
        <v>0</v>
      </c>
      <c r="E440" s="21">
        <f t="shared" si="96"/>
        <v>0</v>
      </c>
      <c r="F440" s="21">
        <f t="shared" si="96"/>
        <v>0</v>
      </c>
      <c r="G440" s="21">
        <f t="shared" si="96"/>
        <v>0</v>
      </c>
      <c r="H440" s="21">
        <f t="shared" si="96"/>
        <v>0</v>
      </c>
      <c r="I440" s="21">
        <f t="shared" si="96"/>
        <v>0</v>
      </c>
      <c r="J440" s="21">
        <f t="shared" si="96"/>
        <v>0</v>
      </c>
      <c r="K440" s="21">
        <f t="shared" si="96"/>
        <v>0</v>
      </c>
      <c r="L440" s="21">
        <f t="shared" si="96"/>
        <v>0</v>
      </c>
      <c r="M440" s="21">
        <f t="shared" si="96"/>
        <v>0</v>
      </c>
      <c r="N440" s="21">
        <f t="shared" si="96"/>
        <v>0</v>
      </c>
      <c r="O440" s="21">
        <f t="shared" si="96"/>
        <v>0</v>
      </c>
      <c r="P440" s="21">
        <f t="shared" si="96"/>
        <v>0</v>
      </c>
      <c r="Q440" s="21">
        <f t="shared" si="96"/>
        <v>0</v>
      </c>
      <c r="R440" s="21">
        <f t="shared" si="96"/>
        <v>0</v>
      </c>
      <c r="S440" s="21">
        <f t="shared" si="96"/>
        <v>0</v>
      </c>
      <c r="T440" s="21">
        <f t="shared" si="96"/>
        <v>0</v>
      </c>
      <c r="U440" s="21">
        <f t="shared" si="96"/>
        <v>0</v>
      </c>
      <c r="V440" s="21">
        <f t="shared" si="96"/>
        <v>0</v>
      </c>
      <c r="W440" s="21">
        <f t="shared" si="96"/>
        <v>0</v>
      </c>
      <c r="X440" s="21">
        <f t="shared" si="96"/>
        <v>0</v>
      </c>
      <c r="Y440" s="21">
        <f t="shared" si="96"/>
        <v>0</v>
      </c>
      <c r="Z440" s="21">
        <f t="shared" si="96"/>
        <v>0</v>
      </c>
      <c r="AA440" s="21">
        <f t="shared" si="96"/>
        <v>0</v>
      </c>
      <c r="AB440" s="21">
        <f t="shared" si="96"/>
        <v>0</v>
      </c>
      <c r="AC440" s="21">
        <f t="shared" si="96"/>
        <v>0</v>
      </c>
      <c r="AD440" s="21">
        <f t="shared" si="96"/>
        <v>0</v>
      </c>
      <c r="AE440" s="21">
        <f t="shared" si="96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7">+C455-C4</f>
        <v>0</v>
      </c>
      <c r="D453" s="71">
        <f t="shared" si="97"/>
        <v>0</v>
      </c>
      <c r="E453" s="71">
        <f t="shared" si="97"/>
        <v>0</v>
      </c>
      <c r="F453" s="71">
        <f t="shared" si="97"/>
        <v>0</v>
      </c>
      <c r="G453" s="71">
        <f t="shared" si="97"/>
        <v>0</v>
      </c>
      <c r="H453" s="71">
        <f t="shared" si="97"/>
        <v>0</v>
      </c>
      <c r="I453" s="71">
        <f t="shared" si="97"/>
        <v>0</v>
      </c>
      <c r="J453" s="71">
        <f t="shared" si="97"/>
        <v>0</v>
      </c>
      <c r="K453" s="71">
        <f t="shared" si="97"/>
        <v>0</v>
      </c>
      <c r="L453" s="71">
        <f t="shared" si="97"/>
        <v>0</v>
      </c>
      <c r="M453" s="71">
        <f t="shared" si="97"/>
        <v>0</v>
      </c>
      <c r="N453" s="71">
        <f t="shared" si="97"/>
        <v>0</v>
      </c>
      <c r="O453" s="71">
        <f t="shared" si="97"/>
        <v>0</v>
      </c>
      <c r="P453" s="71">
        <f t="shared" si="97"/>
        <v>0</v>
      </c>
      <c r="Q453" s="71">
        <f t="shared" si="97"/>
        <v>0</v>
      </c>
      <c r="R453" s="71">
        <f t="shared" si="97"/>
        <v>0</v>
      </c>
      <c r="S453" s="71">
        <f t="shared" si="97"/>
        <v>0</v>
      </c>
      <c r="T453" s="71">
        <f t="shared" si="97"/>
        <v>0</v>
      </c>
      <c r="U453" s="71">
        <f t="shared" si="97"/>
        <v>0</v>
      </c>
      <c r="V453" s="71">
        <f t="shared" si="97"/>
        <v>0</v>
      </c>
      <c r="W453" s="71">
        <f t="shared" si="97"/>
        <v>0</v>
      </c>
      <c r="X453" s="71">
        <f t="shared" si="97"/>
        <v>0</v>
      </c>
      <c r="Y453" s="71">
        <f t="shared" si="97"/>
        <v>0</v>
      </c>
      <c r="Z453" s="71">
        <f t="shared" si="97"/>
        <v>0</v>
      </c>
      <c r="AA453" s="71">
        <f t="shared" si="97"/>
        <v>0</v>
      </c>
      <c r="AB453" s="71">
        <f t="shared" si="97"/>
        <v>0</v>
      </c>
      <c r="AC453" s="71">
        <f t="shared" si="97"/>
        <v>0</v>
      </c>
      <c r="AD453" s="71">
        <f t="shared" si="97"/>
        <v>0</v>
      </c>
      <c r="AE453" s="71">
        <f t="shared" si="97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8">+C456+C471+C524+C555+C576</f>
        <v>0</v>
      </c>
      <c r="D455" s="28">
        <f t="shared" si="98"/>
        <v>0</v>
      </c>
      <c r="E455" s="28">
        <f t="shared" si="98"/>
        <v>0</v>
      </c>
      <c r="F455" s="28">
        <f t="shared" si="98"/>
        <v>0</v>
      </c>
      <c r="G455" s="28">
        <f t="shared" si="98"/>
        <v>0</v>
      </c>
      <c r="H455" s="28">
        <f t="shared" si="98"/>
        <v>0</v>
      </c>
      <c r="I455" s="28">
        <f t="shared" si="98"/>
        <v>0</v>
      </c>
      <c r="J455" s="28">
        <f t="shared" si="98"/>
        <v>0</v>
      </c>
      <c r="K455" s="28">
        <f t="shared" si="98"/>
        <v>0</v>
      </c>
      <c r="L455" s="28">
        <f t="shared" si="98"/>
        <v>0</v>
      </c>
      <c r="M455" s="28">
        <f t="shared" si="98"/>
        <v>0</v>
      </c>
      <c r="N455" s="28">
        <f t="shared" si="98"/>
        <v>0</v>
      </c>
      <c r="O455" s="28">
        <f t="shared" si="98"/>
        <v>0</v>
      </c>
      <c r="P455" s="28">
        <f t="shared" si="98"/>
        <v>0</v>
      </c>
      <c r="Q455" s="28">
        <f t="shared" si="98"/>
        <v>0</v>
      </c>
      <c r="R455" s="28">
        <f t="shared" si="98"/>
        <v>0</v>
      </c>
      <c r="S455" s="28">
        <f t="shared" si="98"/>
        <v>0</v>
      </c>
      <c r="T455" s="28">
        <f t="shared" si="98"/>
        <v>0</v>
      </c>
      <c r="U455" s="28">
        <f t="shared" si="98"/>
        <v>0</v>
      </c>
      <c r="V455" s="28">
        <f t="shared" si="98"/>
        <v>0</v>
      </c>
      <c r="W455" s="28">
        <f t="shared" si="98"/>
        <v>0</v>
      </c>
      <c r="X455" s="28">
        <f t="shared" si="98"/>
        <v>0</v>
      </c>
      <c r="Y455" s="28">
        <f t="shared" si="98"/>
        <v>0</v>
      </c>
      <c r="Z455" s="28">
        <f t="shared" si="98"/>
        <v>0</v>
      </c>
      <c r="AA455" s="28">
        <f t="shared" si="98"/>
        <v>0</v>
      </c>
      <c r="AB455" s="28">
        <f t="shared" si="98"/>
        <v>0</v>
      </c>
      <c r="AC455" s="28">
        <f t="shared" si="98"/>
        <v>0</v>
      </c>
      <c r="AD455" s="28">
        <f t="shared" si="98"/>
        <v>0</v>
      </c>
      <c r="AE455" s="28">
        <f t="shared" si="98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9">+C457+C463+C467</f>
        <v>0</v>
      </c>
      <c r="D456" s="28">
        <f t="shared" si="99"/>
        <v>0</v>
      </c>
      <c r="E456" s="28">
        <f t="shared" si="99"/>
        <v>0</v>
      </c>
      <c r="F456" s="28">
        <f t="shared" si="99"/>
        <v>0</v>
      </c>
      <c r="G456" s="28">
        <f t="shared" si="99"/>
        <v>0</v>
      </c>
      <c r="H456" s="28">
        <f t="shared" si="99"/>
        <v>0</v>
      </c>
      <c r="I456" s="28">
        <f t="shared" si="99"/>
        <v>0</v>
      </c>
      <c r="J456" s="28">
        <f t="shared" si="99"/>
        <v>0</v>
      </c>
      <c r="K456" s="28">
        <f t="shared" si="99"/>
        <v>0</v>
      </c>
      <c r="L456" s="28">
        <f t="shared" si="99"/>
        <v>0</v>
      </c>
      <c r="M456" s="28">
        <f t="shared" si="99"/>
        <v>0</v>
      </c>
      <c r="N456" s="28">
        <f t="shared" si="99"/>
        <v>0</v>
      </c>
      <c r="O456" s="28">
        <f t="shared" si="99"/>
        <v>0</v>
      </c>
      <c r="P456" s="28">
        <f t="shared" si="99"/>
        <v>0</v>
      </c>
      <c r="Q456" s="28">
        <f t="shared" si="99"/>
        <v>0</v>
      </c>
      <c r="R456" s="28">
        <f t="shared" si="99"/>
        <v>0</v>
      </c>
      <c r="S456" s="28">
        <f t="shared" si="99"/>
        <v>0</v>
      </c>
      <c r="T456" s="28">
        <f t="shared" si="99"/>
        <v>0</v>
      </c>
      <c r="U456" s="28">
        <f t="shared" si="99"/>
        <v>0</v>
      </c>
      <c r="V456" s="28">
        <f t="shared" si="99"/>
        <v>0</v>
      </c>
      <c r="W456" s="28">
        <f t="shared" si="99"/>
        <v>0</v>
      </c>
      <c r="X456" s="28">
        <f t="shared" si="99"/>
        <v>0</v>
      </c>
      <c r="Y456" s="28">
        <f t="shared" si="99"/>
        <v>0</v>
      </c>
      <c r="Z456" s="28">
        <f t="shared" si="99"/>
        <v>0</v>
      </c>
      <c r="AA456" s="28">
        <f t="shared" si="99"/>
        <v>0</v>
      </c>
      <c r="AB456" s="28">
        <f t="shared" si="99"/>
        <v>0</v>
      </c>
      <c r="AC456" s="28">
        <f t="shared" si="99"/>
        <v>0</v>
      </c>
      <c r="AD456" s="28">
        <f t="shared" si="99"/>
        <v>0</v>
      </c>
      <c r="AE456" s="28">
        <f t="shared" si="99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100">+C458+C459+C460+C461+C462</f>
        <v>0</v>
      </c>
      <c r="D457" s="21">
        <f t="shared" si="100"/>
        <v>0</v>
      </c>
      <c r="E457" s="21">
        <f t="shared" si="100"/>
        <v>0</v>
      </c>
      <c r="F457" s="21">
        <f t="shared" si="100"/>
        <v>0</v>
      </c>
      <c r="G457" s="21">
        <f t="shared" si="100"/>
        <v>0</v>
      </c>
      <c r="H457" s="21">
        <f t="shared" si="100"/>
        <v>0</v>
      </c>
      <c r="I457" s="21">
        <f t="shared" si="100"/>
        <v>0</v>
      </c>
      <c r="J457" s="21">
        <f t="shared" si="100"/>
        <v>0</v>
      </c>
      <c r="K457" s="21">
        <f t="shared" si="100"/>
        <v>0</v>
      </c>
      <c r="L457" s="21">
        <f t="shared" si="100"/>
        <v>0</v>
      </c>
      <c r="M457" s="21">
        <f t="shared" si="100"/>
        <v>0</v>
      </c>
      <c r="N457" s="21">
        <f t="shared" si="100"/>
        <v>0</v>
      </c>
      <c r="O457" s="21">
        <f t="shared" si="100"/>
        <v>0</v>
      </c>
      <c r="P457" s="21">
        <f t="shared" si="100"/>
        <v>0</v>
      </c>
      <c r="Q457" s="21">
        <f t="shared" si="100"/>
        <v>0</v>
      </c>
      <c r="R457" s="21">
        <f t="shared" si="100"/>
        <v>0</v>
      </c>
      <c r="S457" s="21">
        <f t="shared" si="100"/>
        <v>0</v>
      </c>
      <c r="T457" s="21">
        <f t="shared" si="100"/>
        <v>0</v>
      </c>
      <c r="U457" s="21">
        <f t="shared" si="100"/>
        <v>0</v>
      </c>
      <c r="V457" s="21">
        <f t="shared" si="100"/>
        <v>0</v>
      </c>
      <c r="W457" s="21">
        <f t="shared" si="100"/>
        <v>0</v>
      </c>
      <c r="X457" s="21">
        <f t="shared" si="100"/>
        <v>0</v>
      </c>
      <c r="Y457" s="21">
        <f t="shared" si="100"/>
        <v>0</v>
      </c>
      <c r="Z457" s="21">
        <f t="shared" si="100"/>
        <v>0</v>
      </c>
      <c r="AA457" s="21">
        <f t="shared" si="100"/>
        <v>0</v>
      </c>
      <c r="AB457" s="21">
        <f t="shared" si="100"/>
        <v>0</v>
      </c>
      <c r="AC457" s="21">
        <f t="shared" si="100"/>
        <v>0</v>
      </c>
      <c r="AD457" s="21">
        <f t="shared" si="100"/>
        <v>0</v>
      </c>
      <c r="AE457" s="21">
        <f t="shared" si="100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101">+C464+C465+C466</f>
        <v>0</v>
      </c>
      <c r="D463" s="21">
        <f t="shared" si="101"/>
        <v>0</v>
      </c>
      <c r="E463" s="21">
        <f t="shared" si="101"/>
        <v>0</v>
      </c>
      <c r="F463" s="21">
        <f t="shared" si="101"/>
        <v>0</v>
      </c>
      <c r="G463" s="21">
        <f t="shared" si="101"/>
        <v>0</v>
      </c>
      <c r="H463" s="21">
        <f t="shared" si="101"/>
        <v>0</v>
      </c>
      <c r="I463" s="21">
        <f t="shared" si="101"/>
        <v>0</v>
      </c>
      <c r="J463" s="21">
        <f t="shared" si="101"/>
        <v>0</v>
      </c>
      <c r="K463" s="21">
        <f t="shared" si="101"/>
        <v>0</v>
      </c>
      <c r="L463" s="21">
        <f t="shared" si="101"/>
        <v>0</v>
      </c>
      <c r="M463" s="21">
        <f t="shared" si="101"/>
        <v>0</v>
      </c>
      <c r="N463" s="21">
        <f t="shared" si="101"/>
        <v>0</v>
      </c>
      <c r="O463" s="21">
        <f t="shared" si="101"/>
        <v>0</v>
      </c>
      <c r="P463" s="21">
        <f t="shared" si="101"/>
        <v>0</v>
      </c>
      <c r="Q463" s="21">
        <f t="shared" si="101"/>
        <v>0</v>
      </c>
      <c r="R463" s="21">
        <f t="shared" si="101"/>
        <v>0</v>
      </c>
      <c r="S463" s="21">
        <f t="shared" si="101"/>
        <v>0</v>
      </c>
      <c r="T463" s="21">
        <f t="shared" si="101"/>
        <v>0</v>
      </c>
      <c r="U463" s="21">
        <f t="shared" si="101"/>
        <v>0</v>
      </c>
      <c r="V463" s="21">
        <f t="shared" si="101"/>
        <v>0</v>
      </c>
      <c r="W463" s="21">
        <f t="shared" si="101"/>
        <v>0</v>
      </c>
      <c r="X463" s="21">
        <f t="shared" si="101"/>
        <v>0</v>
      </c>
      <c r="Y463" s="21">
        <f t="shared" si="101"/>
        <v>0</v>
      </c>
      <c r="Z463" s="21">
        <f t="shared" si="101"/>
        <v>0</v>
      </c>
      <c r="AA463" s="21">
        <f t="shared" si="101"/>
        <v>0</v>
      </c>
      <c r="AB463" s="21">
        <f t="shared" si="101"/>
        <v>0</v>
      </c>
      <c r="AC463" s="21">
        <f t="shared" si="101"/>
        <v>0</v>
      </c>
      <c r="AD463" s="21">
        <f t="shared" si="101"/>
        <v>0</v>
      </c>
      <c r="AE463" s="21">
        <f t="shared" si="101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2">+C468+C469+C470</f>
        <v>0</v>
      </c>
      <c r="D467" s="21">
        <f t="shared" si="102"/>
        <v>0</v>
      </c>
      <c r="E467" s="21">
        <f t="shared" si="102"/>
        <v>0</v>
      </c>
      <c r="F467" s="21">
        <f t="shared" si="102"/>
        <v>0</v>
      </c>
      <c r="G467" s="21">
        <f t="shared" si="102"/>
        <v>0</v>
      </c>
      <c r="H467" s="21">
        <f t="shared" si="102"/>
        <v>0</v>
      </c>
      <c r="I467" s="21">
        <f t="shared" si="102"/>
        <v>0</v>
      </c>
      <c r="J467" s="21">
        <f t="shared" si="102"/>
        <v>0</v>
      </c>
      <c r="K467" s="21">
        <f t="shared" si="102"/>
        <v>0</v>
      </c>
      <c r="L467" s="21">
        <f t="shared" si="102"/>
        <v>0</v>
      </c>
      <c r="M467" s="21">
        <f t="shared" si="102"/>
        <v>0</v>
      </c>
      <c r="N467" s="21">
        <f t="shared" si="102"/>
        <v>0</v>
      </c>
      <c r="O467" s="21">
        <f t="shared" si="102"/>
        <v>0</v>
      </c>
      <c r="P467" s="21">
        <f t="shared" si="102"/>
        <v>0</v>
      </c>
      <c r="Q467" s="21">
        <f t="shared" si="102"/>
        <v>0</v>
      </c>
      <c r="R467" s="21">
        <f t="shared" si="102"/>
        <v>0</v>
      </c>
      <c r="S467" s="21">
        <f t="shared" si="102"/>
        <v>0</v>
      </c>
      <c r="T467" s="21">
        <f t="shared" si="102"/>
        <v>0</v>
      </c>
      <c r="U467" s="21">
        <f t="shared" si="102"/>
        <v>0</v>
      </c>
      <c r="V467" s="21">
        <f t="shared" si="102"/>
        <v>0</v>
      </c>
      <c r="W467" s="21">
        <f t="shared" si="102"/>
        <v>0</v>
      </c>
      <c r="X467" s="21">
        <f t="shared" si="102"/>
        <v>0</v>
      </c>
      <c r="Y467" s="21">
        <f t="shared" si="102"/>
        <v>0</v>
      </c>
      <c r="Z467" s="21">
        <f t="shared" si="102"/>
        <v>0</v>
      </c>
      <c r="AA467" s="21">
        <f t="shared" si="102"/>
        <v>0</v>
      </c>
      <c r="AB467" s="21">
        <f t="shared" si="102"/>
        <v>0</v>
      </c>
      <c r="AC467" s="21">
        <f t="shared" si="102"/>
        <v>0</v>
      </c>
      <c r="AD467" s="21">
        <f t="shared" si="102"/>
        <v>0</v>
      </c>
      <c r="AE467" s="21">
        <f t="shared" si="1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3">+C472+C478+C489+C497+C502+C508+C515+C520</f>
        <v>0</v>
      </c>
      <c r="D471" s="28">
        <f t="shared" si="103"/>
        <v>0</v>
      </c>
      <c r="E471" s="28">
        <f t="shared" si="103"/>
        <v>0</v>
      </c>
      <c r="F471" s="28">
        <f t="shared" si="103"/>
        <v>0</v>
      </c>
      <c r="G471" s="28">
        <f t="shared" si="103"/>
        <v>0</v>
      </c>
      <c r="H471" s="28">
        <f t="shared" si="103"/>
        <v>0</v>
      </c>
      <c r="I471" s="28">
        <f t="shared" si="103"/>
        <v>0</v>
      </c>
      <c r="J471" s="28">
        <f t="shared" si="103"/>
        <v>0</v>
      </c>
      <c r="K471" s="28">
        <f t="shared" si="103"/>
        <v>0</v>
      </c>
      <c r="L471" s="28">
        <f t="shared" si="103"/>
        <v>0</v>
      </c>
      <c r="M471" s="28">
        <f t="shared" si="103"/>
        <v>0</v>
      </c>
      <c r="N471" s="28">
        <f t="shared" si="103"/>
        <v>0</v>
      </c>
      <c r="O471" s="28">
        <f t="shared" si="103"/>
        <v>0</v>
      </c>
      <c r="P471" s="28">
        <f t="shared" si="103"/>
        <v>0</v>
      </c>
      <c r="Q471" s="28">
        <f t="shared" si="103"/>
        <v>0</v>
      </c>
      <c r="R471" s="28">
        <f t="shared" si="103"/>
        <v>0</v>
      </c>
      <c r="S471" s="28">
        <f t="shared" si="103"/>
        <v>0</v>
      </c>
      <c r="T471" s="28">
        <f t="shared" si="103"/>
        <v>0</v>
      </c>
      <c r="U471" s="28">
        <f t="shared" si="103"/>
        <v>0</v>
      </c>
      <c r="V471" s="28">
        <f t="shared" si="103"/>
        <v>0</v>
      </c>
      <c r="W471" s="28">
        <f t="shared" si="103"/>
        <v>0</v>
      </c>
      <c r="X471" s="28">
        <f t="shared" si="103"/>
        <v>0</v>
      </c>
      <c r="Y471" s="28">
        <f t="shared" si="103"/>
        <v>0</v>
      </c>
      <c r="Z471" s="28">
        <f t="shared" si="103"/>
        <v>0</v>
      </c>
      <c r="AA471" s="28">
        <f t="shared" si="103"/>
        <v>0</v>
      </c>
      <c r="AB471" s="28">
        <f t="shared" si="103"/>
        <v>0</v>
      </c>
      <c r="AC471" s="28">
        <f t="shared" si="103"/>
        <v>0</v>
      </c>
      <c r="AD471" s="28">
        <f t="shared" si="103"/>
        <v>0</v>
      </c>
      <c r="AE471" s="28">
        <f t="shared" si="1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4">+C473+C474+C475+C476+C477</f>
        <v>0</v>
      </c>
      <c r="D472" s="21">
        <f t="shared" si="104"/>
        <v>0</v>
      </c>
      <c r="E472" s="21">
        <f t="shared" si="104"/>
        <v>0</v>
      </c>
      <c r="F472" s="21">
        <f t="shared" si="104"/>
        <v>0</v>
      </c>
      <c r="G472" s="21">
        <f t="shared" si="104"/>
        <v>0</v>
      </c>
      <c r="H472" s="21">
        <f t="shared" si="104"/>
        <v>0</v>
      </c>
      <c r="I472" s="21">
        <f t="shared" si="104"/>
        <v>0</v>
      </c>
      <c r="J472" s="21">
        <f t="shared" si="104"/>
        <v>0</v>
      </c>
      <c r="K472" s="21">
        <f t="shared" si="104"/>
        <v>0</v>
      </c>
      <c r="L472" s="21">
        <f t="shared" si="104"/>
        <v>0</v>
      </c>
      <c r="M472" s="21">
        <f t="shared" si="104"/>
        <v>0</v>
      </c>
      <c r="N472" s="21">
        <f t="shared" si="104"/>
        <v>0</v>
      </c>
      <c r="O472" s="21">
        <f t="shared" si="104"/>
        <v>0</v>
      </c>
      <c r="P472" s="21">
        <f t="shared" si="104"/>
        <v>0</v>
      </c>
      <c r="Q472" s="21">
        <f t="shared" si="104"/>
        <v>0</v>
      </c>
      <c r="R472" s="21">
        <f t="shared" si="104"/>
        <v>0</v>
      </c>
      <c r="S472" s="21">
        <f t="shared" si="104"/>
        <v>0</v>
      </c>
      <c r="T472" s="21">
        <f t="shared" si="104"/>
        <v>0</v>
      </c>
      <c r="U472" s="21">
        <f t="shared" si="104"/>
        <v>0</v>
      </c>
      <c r="V472" s="21">
        <f t="shared" si="104"/>
        <v>0</v>
      </c>
      <c r="W472" s="21">
        <f t="shared" si="104"/>
        <v>0</v>
      </c>
      <c r="X472" s="21">
        <f t="shared" si="104"/>
        <v>0</v>
      </c>
      <c r="Y472" s="21">
        <f t="shared" si="104"/>
        <v>0</v>
      </c>
      <c r="Z472" s="21">
        <f t="shared" si="104"/>
        <v>0</v>
      </c>
      <c r="AA472" s="21">
        <f t="shared" si="104"/>
        <v>0</v>
      </c>
      <c r="AB472" s="21">
        <f t="shared" si="104"/>
        <v>0</v>
      </c>
      <c r="AC472" s="21">
        <f t="shared" si="104"/>
        <v>0</v>
      </c>
      <c r="AD472" s="21">
        <f t="shared" si="104"/>
        <v>0</v>
      </c>
      <c r="AE472" s="21">
        <f t="shared" si="1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5">+C140</f>
        <v>0</v>
      </c>
      <c r="D488" s="37">
        <f t="shared" si="105"/>
        <v>0</v>
      </c>
      <c r="E488" s="37">
        <f t="shared" si="105"/>
        <v>0</v>
      </c>
      <c r="F488" s="37">
        <f t="shared" si="105"/>
        <v>0</v>
      </c>
      <c r="G488" s="37">
        <f t="shared" si="105"/>
        <v>0</v>
      </c>
      <c r="H488" s="37">
        <f t="shared" si="105"/>
        <v>0</v>
      </c>
      <c r="I488" s="37">
        <f t="shared" si="105"/>
        <v>0</v>
      </c>
      <c r="J488" s="37">
        <f t="shared" si="105"/>
        <v>0</v>
      </c>
      <c r="K488" s="37">
        <f t="shared" si="105"/>
        <v>0</v>
      </c>
      <c r="L488" s="37">
        <f t="shared" si="105"/>
        <v>0</v>
      </c>
      <c r="M488" s="37">
        <f t="shared" si="105"/>
        <v>0</v>
      </c>
      <c r="N488" s="37">
        <f t="shared" si="105"/>
        <v>0</v>
      </c>
      <c r="O488" s="37">
        <f t="shared" si="105"/>
        <v>0</v>
      </c>
      <c r="P488" s="37">
        <f t="shared" si="105"/>
        <v>0</v>
      </c>
      <c r="Q488" s="37">
        <f t="shared" si="105"/>
        <v>0</v>
      </c>
      <c r="R488" s="37">
        <f t="shared" si="105"/>
        <v>0</v>
      </c>
      <c r="S488" s="37">
        <f t="shared" si="105"/>
        <v>0</v>
      </c>
      <c r="T488" s="37">
        <f t="shared" si="105"/>
        <v>0</v>
      </c>
      <c r="U488" s="37">
        <f t="shared" si="105"/>
        <v>0</v>
      </c>
      <c r="V488" s="37">
        <f t="shared" si="105"/>
        <v>0</v>
      </c>
      <c r="W488" s="37">
        <f t="shared" si="105"/>
        <v>0</v>
      </c>
      <c r="X488" s="37">
        <f t="shared" si="105"/>
        <v>0</v>
      </c>
      <c r="Y488" s="37">
        <f t="shared" si="105"/>
        <v>0</v>
      </c>
      <c r="Z488" s="37">
        <f t="shared" si="105"/>
        <v>0</v>
      </c>
      <c r="AA488" s="37">
        <f t="shared" si="105"/>
        <v>0</v>
      </c>
      <c r="AB488" s="37">
        <f t="shared" si="105"/>
        <v>0</v>
      </c>
      <c r="AC488" s="37">
        <f t="shared" si="105"/>
        <v>0</v>
      </c>
      <c r="AD488" s="37">
        <f t="shared" si="105"/>
        <v>0</v>
      </c>
      <c r="AE488" s="37">
        <f t="shared" si="105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6">+D492</f>
        <v>0</v>
      </c>
      <c r="E489" s="21">
        <f t="shared" si="106"/>
        <v>0</v>
      </c>
      <c r="F489" s="21">
        <f t="shared" si="106"/>
        <v>0</v>
      </c>
      <c r="G489" s="21">
        <f t="shared" si="106"/>
        <v>0</v>
      </c>
      <c r="H489" s="21">
        <f t="shared" si="106"/>
        <v>0</v>
      </c>
      <c r="I489" s="21">
        <f t="shared" si="106"/>
        <v>0</v>
      </c>
      <c r="J489" s="21">
        <f t="shared" si="106"/>
        <v>0</v>
      </c>
      <c r="K489" s="21">
        <f t="shared" si="106"/>
        <v>0</v>
      </c>
      <c r="L489" s="21">
        <f t="shared" si="106"/>
        <v>0</v>
      </c>
      <c r="M489" s="21">
        <f t="shared" si="106"/>
        <v>0</v>
      </c>
      <c r="N489" s="21">
        <f t="shared" si="106"/>
        <v>0</v>
      </c>
      <c r="O489" s="21">
        <f t="shared" si="106"/>
        <v>0</v>
      </c>
      <c r="P489" s="21">
        <f t="shared" si="106"/>
        <v>0</v>
      </c>
      <c r="Q489" s="21">
        <f t="shared" si="106"/>
        <v>0</v>
      </c>
      <c r="R489" s="21">
        <f t="shared" si="106"/>
        <v>0</v>
      </c>
      <c r="S489" s="21">
        <f t="shared" si="106"/>
        <v>0</v>
      </c>
      <c r="T489" s="21">
        <f t="shared" si="106"/>
        <v>0</v>
      </c>
      <c r="U489" s="21">
        <f t="shared" si="106"/>
        <v>0</v>
      </c>
      <c r="V489" s="21">
        <f t="shared" si="106"/>
        <v>0</v>
      </c>
      <c r="W489" s="21">
        <f t="shared" si="106"/>
        <v>0</v>
      </c>
      <c r="X489" s="21">
        <f t="shared" si="106"/>
        <v>0</v>
      </c>
      <c r="Y489" s="21">
        <f t="shared" si="106"/>
        <v>0</v>
      </c>
      <c r="Z489" s="21">
        <f t="shared" si="106"/>
        <v>0</v>
      </c>
      <c r="AA489" s="21">
        <f t="shared" si="106"/>
        <v>0</v>
      </c>
      <c r="AB489" s="21">
        <f t="shared" si="106"/>
        <v>0</v>
      </c>
      <c r="AC489" s="21">
        <f t="shared" si="106"/>
        <v>0</v>
      </c>
      <c r="AD489" s="21">
        <f t="shared" si="106"/>
        <v>0</v>
      </c>
      <c r="AE489" s="21">
        <f t="shared" si="106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7">+D144</f>
        <v>0</v>
      </c>
      <c r="E492" s="37">
        <f t="shared" si="107"/>
        <v>0</v>
      </c>
      <c r="F492" s="37">
        <f t="shared" si="107"/>
        <v>0</v>
      </c>
      <c r="G492" s="37">
        <f t="shared" si="107"/>
        <v>0</v>
      </c>
      <c r="H492" s="37">
        <f t="shared" si="107"/>
        <v>0</v>
      </c>
      <c r="I492" s="37">
        <f t="shared" si="107"/>
        <v>0</v>
      </c>
      <c r="J492" s="37">
        <f t="shared" si="107"/>
        <v>0</v>
      </c>
      <c r="K492" s="37">
        <f t="shared" si="107"/>
        <v>0</v>
      </c>
      <c r="L492" s="37">
        <f t="shared" si="107"/>
        <v>0</v>
      </c>
      <c r="M492" s="37">
        <f t="shared" si="107"/>
        <v>0</v>
      </c>
      <c r="N492" s="37">
        <f t="shared" si="107"/>
        <v>0</v>
      </c>
      <c r="O492" s="37">
        <f t="shared" si="107"/>
        <v>0</v>
      </c>
      <c r="P492" s="37">
        <f t="shared" si="107"/>
        <v>0</v>
      </c>
      <c r="Q492" s="37">
        <f t="shared" si="107"/>
        <v>0</v>
      </c>
      <c r="R492" s="37">
        <f t="shared" si="107"/>
        <v>0</v>
      </c>
      <c r="S492" s="37">
        <f t="shared" si="107"/>
        <v>0</v>
      </c>
      <c r="T492" s="37">
        <f t="shared" si="107"/>
        <v>0</v>
      </c>
      <c r="U492" s="37">
        <f t="shared" si="107"/>
        <v>0</v>
      </c>
      <c r="V492" s="37">
        <f t="shared" si="107"/>
        <v>0</v>
      </c>
      <c r="W492" s="37">
        <f t="shared" si="107"/>
        <v>0</v>
      </c>
      <c r="X492" s="37">
        <f t="shared" si="107"/>
        <v>0</v>
      </c>
      <c r="Y492" s="37">
        <f t="shared" si="107"/>
        <v>0</v>
      </c>
      <c r="Z492" s="37">
        <f t="shared" si="107"/>
        <v>0</v>
      </c>
      <c r="AA492" s="37">
        <f t="shared" si="107"/>
        <v>0</v>
      </c>
      <c r="AB492" s="37">
        <f t="shared" si="107"/>
        <v>0</v>
      </c>
      <c r="AC492" s="37">
        <f t="shared" si="107"/>
        <v>0</v>
      </c>
      <c r="AD492" s="37">
        <f t="shared" si="107"/>
        <v>0</v>
      </c>
      <c r="AE492" s="37">
        <f t="shared" si="107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8">+D503+D504+D505+D506+D507</f>
        <v>0</v>
      </c>
      <c r="E502" s="21">
        <f t="shared" si="108"/>
        <v>0</v>
      </c>
      <c r="F502" s="21">
        <f t="shared" si="108"/>
        <v>0</v>
      </c>
      <c r="G502" s="21">
        <f t="shared" si="108"/>
        <v>0</v>
      </c>
      <c r="H502" s="21">
        <f t="shared" si="108"/>
        <v>0</v>
      </c>
      <c r="I502" s="21">
        <f t="shared" si="108"/>
        <v>0</v>
      </c>
      <c r="J502" s="21">
        <f t="shared" si="108"/>
        <v>0</v>
      </c>
      <c r="K502" s="21">
        <f t="shared" si="108"/>
        <v>0</v>
      </c>
      <c r="L502" s="21">
        <f t="shared" si="108"/>
        <v>0</v>
      </c>
      <c r="M502" s="21">
        <f t="shared" si="108"/>
        <v>0</v>
      </c>
      <c r="N502" s="21">
        <f t="shared" si="108"/>
        <v>0</v>
      </c>
      <c r="O502" s="21">
        <f t="shared" si="108"/>
        <v>0</v>
      </c>
      <c r="P502" s="21">
        <f t="shared" si="108"/>
        <v>0</v>
      </c>
      <c r="Q502" s="21">
        <f t="shared" si="108"/>
        <v>0</v>
      </c>
      <c r="R502" s="21">
        <f t="shared" si="108"/>
        <v>0</v>
      </c>
      <c r="S502" s="21">
        <f t="shared" si="108"/>
        <v>0</v>
      </c>
      <c r="T502" s="21">
        <f t="shared" si="108"/>
        <v>0</v>
      </c>
      <c r="U502" s="21">
        <f t="shared" si="108"/>
        <v>0</v>
      </c>
      <c r="V502" s="21">
        <f t="shared" si="108"/>
        <v>0</v>
      </c>
      <c r="W502" s="21">
        <f t="shared" si="108"/>
        <v>0</v>
      </c>
      <c r="X502" s="21">
        <f t="shared" si="108"/>
        <v>0</v>
      </c>
      <c r="Y502" s="21">
        <f t="shared" si="108"/>
        <v>0</v>
      </c>
      <c r="Z502" s="21">
        <f t="shared" si="108"/>
        <v>0</v>
      </c>
      <c r="AA502" s="21">
        <f t="shared" si="108"/>
        <v>0</v>
      </c>
      <c r="AB502" s="21">
        <f t="shared" si="108"/>
        <v>0</v>
      </c>
      <c r="AC502" s="21">
        <f t="shared" si="108"/>
        <v>0</v>
      </c>
      <c r="AD502" s="21">
        <f t="shared" si="108"/>
        <v>0</v>
      </c>
      <c r="AE502" s="21">
        <f t="shared" si="108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9">+D155</f>
        <v>0</v>
      </c>
      <c r="E503" s="37">
        <f t="shared" si="109"/>
        <v>0</v>
      </c>
      <c r="F503" s="37">
        <f t="shared" si="109"/>
        <v>0</v>
      </c>
      <c r="G503" s="37">
        <f t="shared" si="109"/>
        <v>0</v>
      </c>
      <c r="H503" s="37">
        <f t="shared" si="109"/>
        <v>0</v>
      </c>
      <c r="I503" s="37">
        <f t="shared" si="109"/>
        <v>0</v>
      </c>
      <c r="J503" s="37">
        <f t="shared" si="109"/>
        <v>0</v>
      </c>
      <c r="K503" s="37">
        <f t="shared" si="109"/>
        <v>0</v>
      </c>
      <c r="L503" s="37">
        <f t="shared" si="109"/>
        <v>0</v>
      </c>
      <c r="M503" s="37">
        <f t="shared" si="109"/>
        <v>0</v>
      </c>
      <c r="N503" s="37">
        <f t="shared" si="109"/>
        <v>0</v>
      </c>
      <c r="O503" s="37">
        <f t="shared" si="109"/>
        <v>0</v>
      </c>
      <c r="P503" s="37">
        <f t="shared" si="109"/>
        <v>0</v>
      </c>
      <c r="Q503" s="37">
        <f t="shared" si="109"/>
        <v>0</v>
      </c>
      <c r="R503" s="37">
        <f t="shared" si="109"/>
        <v>0</v>
      </c>
      <c r="S503" s="37">
        <f t="shared" si="109"/>
        <v>0</v>
      </c>
      <c r="T503" s="37">
        <f t="shared" si="109"/>
        <v>0</v>
      </c>
      <c r="U503" s="37">
        <f t="shared" si="109"/>
        <v>0</v>
      </c>
      <c r="V503" s="37">
        <f t="shared" si="109"/>
        <v>0</v>
      </c>
      <c r="W503" s="37">
        <f t="shared" si="109"/>
        <v>0</v>
      </c>
      <c r="X503" s="37">
        <f t="shared" si="109"/>
        <v>0</v>
      </c>
      <c r="Y503" s="37">
        <f t="shared" si="109"/>
        <v>0</v>
      </c>
      <c r="Z503" s="37">
        <f t="shared" si="109"/>
        <v>0</v>
      </c>
      <c r="AA503" s="37">
        <f t="shared" si="109"/>
        <v>0</v>
      </c>
      <c r="AB503" s="37">
        <f t="shared" si="109"/>
        <v>0</v>
      </c>
      <c r="AC503" s="37">
        <f t="shared" si="109"/>
        <v>0</v>
      </c>
      <c r="AD503" s="37">
        <f t="shared" si="109"/>
        <v>0</v>
      </c>
      <c r="AE503" s="37">
        <f t="shared" si="109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10">+D156</f>
        <v>0</v>
      </c>
      <c r="E504" s="37">
        <f t="shared" si="110"/>
        <v>0</v>
      </c>
      <c r="F504" s="37">
        <f t="shared" si="110"/>
        <v>0</v>
      </c>
      <c r="G504" s="37">
        <f t="shared" si="110"/>
        <v>0</v>
      </c>
      <c r="H504" s="37">
        <f t="shared" si="110"/>
        <v>0</v>
      </c>
      <c r="I504" s="37">
        <f t="shared" si="110"/>
        <v>0</v>
      </c>
      <c r="J504" s="37">
        <f t="shared" si="110"/>
        <v>0</v>
      </c>
      <c r="K504" s="37">
        <f t="shared" si="110"/>
        <v>0</v>
      </c>
      <c r="L504" s="37">
        <f t="shared" si="110"/>
        <v>0</v>
      </c>
      <c r="M504" s="37">
        <f t="shared" si="110"/>
        <v>0</v>
      </c>
      <c r="N504" s="37">
        <f t="shared" si="110"/>
        <v>0</v>
      </c>
      <c r="O504" s="37">
        <f t="shared" si="110"/>
        <v>0</v>
      </c>
      <c r="P504" s="37">
        <f t="shared" si="110"/>
        <v>0</v>
      </c>
      <c r="Q504" s="37">
        <f t="shared" si="110"/>
        <v>0</v>
      </c>
      <c r="R504" s="37">
        <f t="shared" si="110"/>
        <v>0</v>
      </c>
      <c r="S504" s="37">
        <f t="shared" si="110"/>
        <v>0</v>
      </c>
      <c r="T504" s="37">
        <f t="shared" si="110"/>
        <v>0</v>
      </c>
      <c r="U504" s="37">
        <f t="shared" si="110"/>
        <v>0</v>
      </c>
      <c r="V504" s="37">
        <f t="shared" si="110"/>
        <v>0</v>
      </c>
      <c r="W504" s="37">
        <f t="shared" si="110"/>
        <v>0</v>
      </c>
      <c r="X504" s="37">
        <f t="shared" si="110"/>
        <v>0</v>
      </c>
      <c r="Y504" s="37">
        <f t="shared" si="110"/>
        <v>0</v>
      </c>
      <c r="Z504" s="37">
        <f t="shared" si="110"/>
        <v>0</v>
      </c>
      <c r="AA504" s="37">
        <f t="shared" si="110"/>
        <v>0</v>
      </c>
      <c r="AB504" s="37">
        <f t="shared" si="110"/>
        <v>0</v>
      </c>
      <c r="AC504" s="37">
        <f t="shared" si="110"/>
        <v>0</v>
      </c>
      <c r="AD504" s="37">
        <f t="shared" si="110"/>
        <v>0</v>
      </c>
      <c r="AE504" s="37">
        <f t="shared" si="110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11">+D157</f>
        <v>0</v>
      </c>
      <c r="E505" s="37">
        <f t="shared" si="111"/>
        <v>0</v>
      </c>
      <c r="F505" s="37">
        <f t="shared" si="111"/>
        <v>0</v>
      </c>
      <c r="G505" s="37">
        <f t="shared" si="111"/>
        <v>0</v>
      </c>
      <c r="H505" s="37">
        <f t="shared" si="111"/>
        <v>0</v>
      </c>
      <c r="I505" s="37">
        <f t="shared" si="111"/>
        <v>0</v>
      </c>
      <c r="J505" s="37">
        <f t="shared" si="111"/>
        <v>0</v>
      </c>
      <c r="K505" s="37">
        <f t="shared" si="111"/>
        <v>0</v>
      </c>
      <c r="L505" s="37">
        <f t="shared" si="111"/>
        <v>0</v>
      </c>
      <c r="M505" s="37">
        <f t="shared" si="111"/>
        <v>0</v>
      </c>
      <c r="N505" s="37">
        <f t="shared" si="111"/>
        <v>0</v>
      </c>
      <c r="O505" s="37">
        <f t="shared" si="111"/>
        <v>0</v>
      </c>
      <c r="P505" s="37">
        <f t="shared" si="111"/>
        <v>0</v>
      </c>
      <c r="Q505" s="37">
        <f t="shared" si="111"/>
        <v>0</v>
      </c>
      <c r="R505" s="37">
        <f t="shared" si="111"/>
        <v>0</v>
      </c>
      <c r="S505" s="37">
        <f t="shared" si="111"/>
        <v>0</v>
      </c>
      <c r="T505" s="37">
        <f t="shared" si="111"/>
        <v>0</v>
      </c>
      <c r="U505" s="37">
        <f t="shared" si="111"/>
        <v>0</v>
      </c>
      <c r="V505" s="37">
        <f t="shared" si="111"/>
        <v>0</v>
      </c>
      <c r="W505" s="37">
        <f t="shared" si="111"/>
        <v>0</v>
      </c>
      <c r="X505" s="37">
        <f t="shared" si="111"/>
        <v>0</v>
      </c>
      <c r="Y505" s="37">
        <f t="shared" si="111"/>
        <v>0</v>
      </c>
      <c r="Z505" s="37">
        <f t="shared" si="111"/>
        <v>0</v>
      </c>
      <c r="AA505" s="37">
        <f t="shared" si="111"/>
        <v>0</v>
      </c>
      <c r="AB505" s="37">
        <f t="shared" si="111"/>
        <v>0</v>
      </c>
      <c r="AC505" s="37">
        <f t="shared" si="111"/>
        <v>0</v>
      </c>
      <c r="AD505" s="37">
        <f t="shared" si="111"/>
        <v>0</v>
      </c>
      <c r="AE505" s="37">
        <f t="shared" si="111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2">+D158</f>
        <v>0</v>
      </c>
      <c r="E506" s="37">
        <f t="shared" si="112"/>
        <v>0</v>
      </c>
      <c r="F506" s="37">
        <f t="shared" si="112"/>
        <v>0</v>
      </c>
      <c r="G506" s="37">
        <f t="shared" si="112"/>
        <v>0</v>
      </c>
      <c r="H506" s="37">
        <f t="shared" si="112"/>
        <v>0</v>
      </c>
      <c r="I506" s="37">
        <f t="shared" si="112"/>
        <v>0</v>
      </c>
      <c r="J506" s="37">
        <f t="shared" si="112"/>
        <v>0</v>
      </c>
      <c r="K506" s="37">
        <f t="shared" si="112"/>
        <v>0</v>
      </c>
      <c r="L506" s="37">
        <f t="shared" si="112"/>
        <v>0</v>
      </c>
      <c r="M506" s="37">
        <f t="shared" si="112"/>
        <v>0</v>
      </c>
      <c r="N506" s="37">
        <f t="shared" si="112"/>
        <v>0</v>
      </c>
      <c r="O506" s="37">
        <f t="shared" si="112"/>
        <v>0</v>
      </c>
      <c r="P506" s="37">
        <f t="shared" si="112"/>
        <v>0</v>
      </c>
      <c r="Q506" s="37">
        <f t="shared" si="112"/>
        <v>0</v>
      </c>
      <c r="R506" s="37">
        <f t="shared" si="112"/>
        <v>0</v>
      </c>
      <c r="S506" s="37">
        <f t="shared" si="112"/>
        <v>0</v>
      </c>
      <c r="T506" s="37">
        <f t="shared" si="112"/>
        <v>0</v>
      </c>
      <c r="U506" s="37">
        <f t="shared" si="112"/>
        <v>0</v>
      </c>
      <c r="V506" s="37">
        <f t="shared" si="112"/>
        <v>0</v>
      </c>
      <c r="W506" s="37">
        <f t="shared" si="112"/>
        <v>0</v>
      </c>
      <c r="X506" s="37">
        <f t="shared" si="112"/>
        <v>0</v>
      </c>
      <c r="Y506" s="37">
        <f t="shared" si="112"/>
        <v>0</v>
      </c>
      <c r="Z506" s="37">
        <f t="shared" si="112"/>
        <v>0</v>
      </c>
      <c r="AA506" s="37">
        <f t="shared" si="112"/>
        <v>0</v>
      </c>
      <c r="AB506" s="37">
        <f t="shared" si="112"/>
        <v>0</v>
      </c>
      <c r="AC506" s="37">
        <f t="shared" si="112"/>
        <v>0</v>
      </c>
      <c r="AD506" s="37">
        <f t="shared" si="112"/>
        <v>0</v>
      </c>
      <c r="AE506" s="37">
        <f t="shared" si="112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3">+D509+D510+D511+D512+D513+D514</f>
        <v>0</v>
      </c>
      <c r="E508" s="21">
        <f t="shared" si="113"/>
        <v>0</v>
      </c>
      <c r="F508" s="21">
        <f t="shared" si="113"/>
        <v>0</v>
      </c>
      <c r="G508" s="21">
        <f t="shared" si="113"/>
        <v>0</v>
      </c>
      <c r="H508" s="21">
        <f t="shared" si="113"/>
        <v>0</v>
      </c>
      <c r="I508" s="21">
        <f t="shared" si="113"/>
        <v>0</v>
      </c>
      <c r="J508" s="21">
        <f t="shared" si="113"/>
        <v>0</v>
      </c>
      <c r="K508" s="21">
        <f t="shared" si="113"/>
        <v>0</v>
      </c>
      <c r="L508" s="21">
        <f t="shared" si="113"/>
        <v>0</v>
      </c>
      <c r="M508" s="21">
        <f t="shared" si="113"/>
        <v>0</v>
      </c>
      <c r="N508" s="21">
        <f t="shared" si="113"/>
        <v>0</v>
      </c>
      <c r="O508" s="21">
        <f t="shared" si="113"/>
        <v>0</v>
      </c>
      <c r="P508" s="21">
        <f t="shared" si="113"/>
        <v>0</v>
      </c>
      <c r="Q508" s="21">
        <f t="shared" si="113"/>
        <v>0</v>
      </c>
      <c r="R508" s="21">
        <f t="shared" si="113"/>
        <v>0</v>
      </c>
      <c r="S508" s="21">
        <f t="shared" si="113"/>
        <v>0</v>
      </c>
      <c r="T508" s="21">
        <f t="shared" si="113"/>
        <v>0</v>
      </c>
      <c r="U508" s="21">
        <f t="shared" si="113"/>
        <v>0</v>
      </c>
      <c r="V508" s="21">
        <f t="shared" si="113"/>
        <v>0</v>
      </c>
      <c r="W508" s="21">
        <f t="shared" si="113"/>
        <v>0</v>
      </c>
      <c r="X508" s="21">
        <f t="shared" si="113"/>
        <v>0</v>
      </c>
      <c r="Y508" s="21">
        <f t="shared" si="113"/>
        <v>0</v>
      </c>
      <c r="Z508" s="21">
        <f t="shared" si="113"/>
        <v>0</v>
      </c>
      <c r="AA508" s="21">
        <f t="shared" si="113"/>
        <v>0</v>
      </c>
      <c r="AB508" s="21">
        <f t="shared" si="113"/>
        <v>0</v>
      </c>
      <c r="AC508" s="21">
        <f t="shared" si="113"/>
        <v>0</v>
      </c>
      <c r="AD508" s="21">
        <f t="shared" si="113"/>
        <v>0</v>
      </c>
      <c r="AE508" s="21">
        <f t="shared" si="113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4">+D161</f>
        <v>0</v>
      </c>
      <c r="E509" s="37">
        <f t="shared" si="114"/>
        <v>0</v>
      </c>
      <c r="F509" s="37">
        <f t="shared" si="114"/>
        <v>0</v>
      </c>
      <c r="G509" s="37">
        <f t="shared" si="114"/>
        <v>0</v>
      </c>
      <c r="H509" s="37">
        <f t="shared" si="114"/>
        <v>0</v>
      </c>
      <c r="I509" s="37">
        <f t="shared" si="114"/>
        <v>0</v>
      </c>
      <c r="J509" s="37">
        <f t="shared" si="114"/>
        <v>0</v>
      </c>
      <c r="K509" s="37">
        <f t="shared" si="114"/>
        <v>0</v>
      </c>
      <c r="L509" s="37">
        <f t="shared" si="114"/>
        <v>0</v>
      </c>
      <c r="M509" s="37">
        <f t="shared" si="114"/>
        <v>0</v>
      </c>
      <c r="N509" s="37">
        <f t="shared" si="114"/>
        <v>0</v>
      </c>
      <c r="O509" s="37">
        <f t="shared" si="114"/>
        <v>0</v>
      </c>
      <c r="P509" s="37">
        <f t="shared" si="114"/>
        <v>0</v>
      </c>
      <c r="Q509" s="37">
        <f t="shared" si="114"/>
        <v>0</v>
      </c>
      <c r="R509" s="37">
        <f t="shared" si="114"/>
        <v>0</v>
      </c>
      <c r="S509" s="37">
        <f t="shared" si="114"/>
        <v>0</v>
      </c>
      <c r="T509" s="37">
        <f t="shared" si="114"/>
        <v>0</v>
      </c>
      <c r="U509" s="37">
        <f t="shared" si="114"/>
        <v>0</v>
      </c>
      <c r="V509" s="37">
        <f t="shared" si="114"/>
        <v>0</v>
      </c>
      <c r="W509" s="37">
        <f t="shared" si="114"/>
        <v>0</v>
      </c>
      <c r="X509" s="37">
        <f t="shared" si="114"/>
        <v>0</v>
      </c>
      <c r="Y509" s="37">
        <f t="shared" si="114"/>
        <v>0</v>
      </c>
      <c r="Z509" s="37">
        <f t="shared" si="114"/>
        <v>0</v>
      </c>
      <c r="AA509" s="37">
        <f t="shared" si="114"/>
        <v>0</v>
      </c>
      <c r="AB509" s="37">
        <f t="shared" si="114"/>
        <v>0</v>
      </c>
      <c r="AC509" s="37">
        <f t="shared" si="114"/>
        <v>0</v>
      </c>
      <c r="AD509" s="37">
        <f t="shared" si="114"/>
        <v>0</v>
      </c>
      <c r="AE509" s="37">
        <f t="shared" si="114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5">+D169</f>
        <v>0</v>
      </c>
      <c r="E511" s="37">
        <f t="shared" si="115"/>
        <v>0</v>
      </c>
      <c r="F511" s="37">
        <f t="shared" si="115"/>
        <v>0</v>
      </c>
      <c r="G511" s="37">
        <f t="shared" si="115"/>
        <v>0</v>
      </c>
      <c r="H511" s="37">
        <f t="shared" si="115"/>
        <v>0</v>
      </c>
      <c r="I511" s="37">
        <f t="shared" si="115"/>
        <v>0</v>
      </c>
      <c r="J511" s="37">
        <f t="shared" si="115"/>
        <v>0</v>
      </c>
      <c r="K511" s="37">
        <f t="shared" si="115"/>
        <v>0</v>
      </c>
      <c r="L511" s="37">
        <f t="shared" si="115"/>
        <v>0</v>
      </c>
      <c r="M511" s="37">
        <f t="shared" si="115"/>
        <v>0</v>
      </c>
      <c r="N511" s="37">
        <f t="shared" si="115"/>
        <v>0</v>
      </c>
      <c r="O511" s="37">
        <f t="shared" si="115"/>
        <v>0</v>
      </c>
      <c r="P511" s="37">
        <f t="shared" si="115"/>
        <v>0</v>
      </c>
      <c r="Q511" s="37">
        <f t="shared" si="115"/>
        <v>0</v>
      </c>
      <c r="R511" s="37">
        <f t="shared" si="115"/>
        <v>0</v>
      </c>
      <c r="S511" s="37">
        <f t="shared" si="115"/>
        <v>0</v>
      </c>
      <c r="T511" s="37">
        <f t="shared" si="115"/>
        <v>0</v>
      </c>
      <c r="U511" s="37">
        <f t="shared" si="115"/>
        <v>0</v>
      </c>
      <c r="V511" s="37">
        <f t="shared" si="115"/>
        <v>0</v>
      </c>
      <c r="W511" s="37">
        <f t="shared" si="115"/>
        <v>0</v>
      </c>
      <c r="X511" s="37">
        <f t="shared" si="115"/>
        <v>0</v>
      </c>
      <c r="Y511" s="37">
        <f t="shared" si="115"/>
        <v>0</v>
      </c>
      <c r="Z511" s="37">
        <f t="shared" si="115"/>
        <v>0</v>
      </c>
      <c r="AA511" s="37">
        <f t="shared" si="115"/>
        <v>0</v>
      </c>
      <c r="AB511" s="37">
        <f t="shared" si="115"/>
        <v>0</v>
      </c>
      <c r="AC511" s="37">
        <f t="shared" si="115"/>
        <v>0</v>
      </c>
      <c r="AD511" s="37">
        <f t="shared" si="115"/>
        <v>0</v>
      </c>
      <c r="AE511" s="37">
        <f t="shared" si="115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6">+C171</f>
        <v>0</v>
      </c>
      <c r="D513" s="37">
        <f t="shared" si="116"/>
        <v>0</v>
      </c>
      <c r="E513" s="37">
        <f t="shared" si="116"/>
        <v>0</v>
      </c>
      <c r="F513" s="37">
        <f t="shared" si="116"/>
        <v>0</v>
      </c>
      <c r="G513" s="37">
        <f t="shared" si="116"/>
        <v>0</v>
      </c>
      <c r="H513" s="37">
        <f t="shared" si="116"/>
        <v>0</v>
      </c>
      <c r="I513" s="37">
        <f t="shared" si="116"/>
        <v>0</v>
      </c>
      <c r="J513" s="37">
        <f t="shared" si="116"/>
        <v>0</v>
      </c>
      <c r="K513" s="37">
        <f t="shared" si="116"/>
        <v>0</v>
      </c>
      <c r="L513" s="37">
        <f t="shared" si="116"/>
        <v>0</v>
      </c>
      <c r="M513" s="37">
        <f t="shared" si="116"/>
        <v>0</v>
      </c>
      <c r="N513" s="37">
        <f t="shared" si="116"/>
        <v>0</v>
      </c>
      <c r="O513" s="37">
        <f t="shared" si="116"/>
        <v>0</v>
      </c>
      <c r="P513" s="37">
        <f t="shared" si="116"/>
        <v>0</v>
      </c>
      <c r="Q513" s="37">
        <f t="shared" si="116"/>
        <v>0</v>
      </c>
      <c r="R513" s="37">
        <f t="shared" si="116"/>
        <v>0</v>
      </c>
      <c r="S513" s="37">
        <f t="shared" ref="D513:AE514" si="117">+S171</f>
        <v>0</v>
      </c>
      <c r="T513" s="37">
        <f t="shared" si="117"/>
        <v>0</v>
      </c>
      <c r="U513" s="37">
        <f t="shared" si="117"/>
        <v>0</v>
      </c>
      <c r="V513" s="37">
        <f t="shared" si="117"/>
        <v>0</v>
      </c>
      <c r="W513" s="37">
        <f t="shared" si="117"/>
        <v>0</v>
      </c>
      <c r="X513" s="37">
        <f t="shared" si="117"/>
        <v>0</v>
      </c>
      <c r="Y513" s="37">
        <f t="shared" si="117"/>
        <v>0</v>
      </c>
      <c r="Z513" s="37">
        <f t="shared" si="117"/>
        <v>0</v>
      </c>
      <c r="AA513" s="37">
        <f t="shared" si="117"/>
        <v>0</v>
      </c>
      <c r="AB513" s="37">
        <f t="shared" si="117"/>
        <v>0</v>
      </c>
      <c r="AC513" s="37">
        <f t="shared" si="117"/>
        <v>0</v>
      </c>
      <c r="AD513" s="37">
        <f t="shared" si="117"/>
        <v>0</v>
      </c>
      <c r="AE513" s="37">
        <f t="shared" si="117"/>
        <v>0</v>
      </c>
    </row>
    <row r="514" spans="1:31" x14ac:dyDescent="0.2">
      <c r="A514" s="9" t="s">
        <v>356</v>
      </c>
      <c r="B514" s="4" t="s">
        <v>357</v>
      </c>
      <c r="C514" s="37">
        <f t="shared" si="116"/>
        <v>0</v>
      </c>
      <c r="D514" s="37">
        <f t="shared" si="117"/>
        <v>0</v>
      </c>
      <c r="E514" s="37">
        <f t="shared" si="117"/>
        <v>0</v>
      </c>
      <c r="F514" s="37">
        <f t="shared" si="117"/>
        <v>0</v>
      </c>
      <c r="G514" s="37">
        <f t="shared" si="117"/>
        <v>0</v>
      </c>
      <c r="H514" s="37">
        <f t="shared" si="117"/>
        <v>0</v>
      </c>
      <c r="I514" s="37">
        <f t="shared" si="117"/>
        <v>0</v>
      </c>
      <c r="J514" s="37">
        <f t="shared" si="117"/>
        <v>0</v>
      </c>
      <c r="K514" s="37">
        <f t="shared" si="117"/>
        <v>0</v>
      </c>
      <c r="L514" s="37">
        <f t="shared" si="117"/>
        <v>0</v>
      </c>
      <c r="M514" s="37">
        <f t="shared" si="117"/>
        <v>0</v>
      </c>
      <c r="N514" s="37">
        <f t="shared" si="117"/>
        <v>0</v>
      </c>
      <c r="O514" s="37">
        <f t="shared" si="117"/>
        <v>0</v>
      </c>
      <c r="P514" s="37">
        <f t="shared" si="117"/>
        <v>0</v>
      </c>
      <c r="Q514" s="37">
        <f t="shared" si="117"/>
        <v>0</v>
      </c>
      <c r="R514" s="37">
        <f t="shared" si="117"/>
        <v>0</v>
      </c>
      <c r="S514" s="37">
        <f t="shared" si="117"/>
        <v>0</v>
      </c>
      <c r="T514" s="37">
        <f t="shared" si="117"/>
        <v>0</v>
      </c>
      <c r="U514" s="37">
        <f t="shared" si="117"/>
        <v>0</v>
      </c>
      <c r="V514" s="37">
        <f t="shared" si="117"/>
        <v>0</v>
      </c>
      <c r="W514" s="37">
        <f t="shared" si="117"/>
        <v>0</v>
      </c>
      <c r="X514" s="37">
        <f t="shared" si="117"/>
        <v>0</v>
      </c>
      <c r="Y514" s="37">
        <f t="shared" si="117"/>
        <v>0</v>
      </c>
      <c r="Z514" s="37">
        <f t="shared" si="117"/>
        <v>0</v>
      </c>
      <c r="AA514" s="37">
        <f t="shared" si="117"/>
        <v>0</v>
      </c>
      <c r="AB514" s="37">
        <f t="shared" si="117"/>
        <v>0</v>
      </c>
      <c r="AC514" s="37">
        <f t="shared" si="117"/>
        <v>0</v>
      </c>
      <c r="AD514" s="37">
        <f t="shared" si="117"/>
        <v>0</v>
      </c>
      <c r="AE514" s="37">
        <f t="shared" si="117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8">+D516+D517</f>
        <v>0</v>
      </c>
      <c r="E515" s="21">
        <f t="shared" si="118"/>
        <v>0</v>
      </c>
      <c r="F515" s="21">
        <f t="shared" si="118"/>
        <v>0</v>
      </c>
      <c r="G515" s="21">
        <f t="shared" si="118"/>
        <v>0</v>
      </c>
      <c r="H515" s="21">
        <f t="shared" si="118"/>
        <v>0</v>
      </c>
      <c r="I515" s="21">
        <f t="shared" si="118"/>
        <v>0</v>
      </c>
      <c r="J515" s="21">
        <f t="shared" si="118"/>
        <v>0</v>
      </c>
      <c r="K515" s="21">
        <f t="shared" si="118"/>
        <v>0</v>
      </c>
      <c r="L515" s="21">
        <f t="shared" si="118"/>
        <v>0</v>
      </c>
      <c r="M515" s="21">
        <f t="shared" si="118"/>
        <v>0</v>
      </c>
      <c r="N515" s="21">
        <f t="shared" si="118"/>
        <v>0</v>
      </c>
      <c r="O515" s="21">
        <f t="shared" si="118"/>
        <v>0</v>
      </c>
      <c r="P515" s="21">
        <f t="shared" si="118"/>
        <v>0</v>
      </c>
      <c r="Q515" s="21">
        <f t="shared" si="118"/>
        <v>0</v>
      </c>
      <c r="R515" s="21">
        <f t="shared" si="118"/>
        <v>0</v>
      </c>
      <c r="S515" s="21">
        <f t="shared" si="118"/>
        <v>0</v>
      </c>
      <c r="T515" s="21">
        <f t="shared" si="118"/>
        <v>0</v>
      </c>
      <c r="U515" s="21">
        <f t="shared" si="118"/>
        <v>0</v>
      </c>
      <c r="V515" s="21">
        <f t="shared" si="118"/>
        <v>0</v>
      </c>
      <c r="W515" s="21">
        <f t="shared" si="118"/>
        <v>0</v>
      </c>
      <c r="X515" s="21">
        <f t="shared" si="118"/>
        <v>0</v>
      </c>
      <c r="Y515" s="21">
        <f t="shared" si="118"/>
        <v>0</v>
      </c>
      <c r="Z515" s="21">
        <f t="shared" si="118"/>
        <v>0</v>
      </c>
      <c r="AA515" s="21">
        <f t="shared" si="118"/>
        <v>0</v>
      </c>
      <c r="AB515" s="21">
        <f t="shared" si="118"/>
        <v>0</v>
      </c>
      <c r="AC515" s="21">
        <f t="shared" si="118"/>
        <v>0</v>
      </c>
      <c r="AD515" s="21">
        <f t="shared" si="118"/>
        <v>0</v>
      </c>
      <c r="AE515" s="21">
        <f t="shared" si="118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9">+C170</f>
        <v>0</v>
      </c>
      <c r="D516" s="37">
        <f t="shared" si="119"/>
        <v>0</v>
      </c>
      <c r="E516" s="37">
        <f t="shared" si="119"/>
        <v>0</v>
      </c>
      <c r="F516" s="37">
        <f t="shared" si="119"/>
        <v>0</v>
      </c>
      <c r="G516" s="37">
        <f t="shared" si="119"/>
        <v>0</v>
      </c>
      <c r="H516" s="37">
        <f t="shared" si="119"/>
        <v>0</v>
      </c>
      <c r="I516" s="37">
        <f t="shared" si="119"/>
        <v>0</v>
      </c>
      <c r="J516" s="37">
        <f t="shared" si="119"/>
        <v>0</v>
      </c>
      <c r="K516" s="37">
        <f t="shared" si="119"/>
        <v>0</v>
      </c>
      <c r="L516" s="37">
        <f t="shared" si="119"/>
        <v>0</v>
      </c>
      <c r="M516" s="37">
        <f t="shared" si="119"/>
        <v>0</v>
      </c>
      <c r="N516" s="37">
        <f t="shared" si="119"/>
        <v>0</v>
      </c>
      <c r="O516" s="37">
        <f t="shared" si="119"/>
        <v>0</v>
      </c>
      <c r="P516" s="37">
        <f t="shared" si="119"/>
        <v>0</v>
      </c>
      <c r="Q516" s="37">
        <f t="shared" si="119"/>
        <v>0</v>
      </c>
      <c r="R516" s="37">
        <f t="shared" si="119"/>
        <v>0</v>
      </c>
      <c r="S516" s="37">
        <f t="shared" si="119"/>
        <v>0</v>
      </c>
      <c r="T516" s="37">
        <f t="shared" si="119"/>
        <v>0</v>
      </c>
      <c r="U516" s="37">
        <f t="shared" si="119"/>
        <v>0</v>
      </c>
      <c r="V516" s="37">
        <f t="shared" si="119"/>
        <v>0</v>
      </c>
      <c r="W516" s="37">
        <f t="shared" si="119"/>
        <v>0</v>
      </c>
      <c r="X516" s="37">
        <f t="shared" si="119"/>
        <v>0</v>
      </c>
      <c r="Y516" s="37">
        <f t="shared" si="119"/>
        <v>0</v>
      </c>
      <c r="Z516" s="37">
        <f t="shared" si="119"/>
        <v>0</v>
      </c>
      <c r="AA516" s="37">
        <f t="shared" si="119"/>
        <v>0</v>
      </c>
      <c r="AB516" s="37">
        <f t="shared" si="119"/>
        <v>0</v>
      </c>
      <c r="AC516" s="37">
        <f t="shared" si="119"/>
        <v>0</v>
      </c>
      <c r="AD516" s="37">
        <f t="shared" si="119"/>
        <v>0</v>
      </c>
      <c r="AE516" s="37">
        <f t="shared" si="119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20">+C174</f>
        <v>0</v>
      </c>
      <c r="D517" s="37">
        <f t="shared" si="120"/>
        <v>0</v>
      </c>
      <c r="E517" s="37">
        <f t="shared" si="120"/>
        <v>0</v>
      </c>
      <c r="F517" s="37">
        <f t="shared" si="120"/>
        <v>0</v>
      </c>
      <c r="G517" s="37">
        <f t="shared" si="120"/>
        <v>0</v>
      </c>
      <c r="H517" s="37">
        <f t="shared" si="120"/>
        <v>0</v>
      </c>
      <c r="I517" s="37">
        <f t="shared" si="120"/>
        <v>0</v>
      </c>
      <c r="J517" s="37">
        <f t="shared" si="120"/>
        <v>0</v>
      </c>
      <c r="K517" s="37">
        <f t="shared" si="120"/>
        <v>0</v>
      </c>
      <c r="L517" s="37">
        <f t="shared" si="120"/>
        <v>0</v>
      </c>
      <c r="M517" s="37">
        <f t="shared" si="120"/>
        <v>0</v>
      </c>
      <c r="N517" s="37">
        <f t="shared" si="120"/>
        <v>0</v>
      </c>
      <c r="O517" s="37">
        <f t="shared" si="120"/>
        <v>0</v>
      </c>
      <c r="P517" s="37">
        <f t="shared" si="120"/>
        <v>0</v>
      </c>
      <c r="Q517" s="37">
        <f t="shared" si="120"/>
        <v>0</v>
      </c>
      <c r="R517" s="37">
        <f t="shared" si="120"/>
        <v>0</v>
      </c>
      <c r="S517" s="37">
        <f t="shared" si="120"/>
        <v>0</v>
      </c>
      <c r="T517" s="37">
        <f t="shared" si="120"/>
        <v>0</v>
      </c>
      <c r="U517" s="37">
        <f t="shared" si="120"/>
        <v>0</v>
      </c>
      <c r="V517" s="37">
        <f t="shared" si="120"/>
        <v>0</v>
      </c>
      <c r="W517" s="37">
        <f t="shared" si="120"/>
        <v>0</v>
      </c>
      <c r="X517" s="37">
        <f t="shared" si="120"/>
        <v>0</v>
      </c>
      <c r="Y517" s="37">
        <f t="shared" si="120"/>
        <v>0</v>
      </c>
      <c r="Z517" s="37">
        <f t="shared" si="120"/>
        <v>0</v>
      </c>
      <c r="AA517" s="37">
        <f t="shared" si="120"/>
        <v>0</v>
      </c>
      <c r="AB517" s="37">
        <f t="shared" si="120"/>
        <v>0</v>
      </c>
      <c r="AC517" s="37">
        <f t="shared" si="120"/>
        <v>0</v>
      </c>
      <c r="AD517" s="37">
        <f t="shared" si="120"/>
        <v>0</v>
      </c>
      <c r="AE517" s="37">
        <f t="shared" si="120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1">+C525+C530+C536+C541+C544+C545+C549+C552++C553+C554</f>
        <v>0</v>
      </c>
      <c r="D524" s="28">
        <f t="shared" si="121"/>
        <v>0</v>
      </c>
      <c r="E524" s="28">
        <f t="shared" si="121"/>
        <v>0</v>
      </c>
      <c r="F524" s="28">
        <f t="shared" si="121"/>
        <v>0</v>
      </c>
      <c r="G524" s="28">
        <f t="shared" si="121"/>
        <v>0</v>
      </c>
      <c r="H524" s="28">
        <f t="shared" si="121"/>
        <v>0</v>
      </c>
      <c r="I524" s="28">
        <f t="shared" si="121"/>
        <v>0</v>
      </c>
      <c r="J524" s="28">
        <f t="shared" si="121"/>
        <v>0</v>
      </c>
      <c r="K524" s="28">
        <f t="shared" si="121"/>
        <v>0</v>
      </c>
      <c r="L524" s="28">
        <f t="shared" si="121"/>
        <v>0</v>
      </c>
      <c r="M524" s="28">
        <f t="shared" si="121"/>
        <v>0</v>
      </c>
      <c r="N524" s="28">
        <f t="shared" si="121"/>
        <v>0</v>
      </c>
      <c r="O524" s="28">
        <f t="shared" si="121"/>
        <v>0</v>
      </c>
      <c r="P524" s="28">
        <f t="shared" si="121"/>
        <v>0</v>
      </c>
      <c r="Q524" s="28">
        <f t="shared" si="121"/>
        <v>0</v>
      </c>
      <c r="R524" s="28">
        <f t="shared" si="121"/>
        <v>0</v>
      </c>
      <c r="S524" s="28">
        <f t="shared" si="121"/>
        <v>0</v>
      </c>
      <c r="T524" s="28">
        <f t="shared" si="121"/>
        <v>0</v>
      </c>
      <c r="U524" s="28">
        <f t="shared" si="121"/>
        <v>0</v>
      </c>
      <c r="V524" s="28">
        <f t="shared" si="121"/>
        <v>0</v>
      </c>
      <c r="W524" s="28">
        <f t="shared" si="121"/>
        <v>0</v>
      </c>
      <c r="X524" s="28">
        <f t="shared" si="121"/>
        <v>0</v>
      </c>
      <c r="Y524" s="28">
        <f t="shared" si="121"/>
        <v>0</v>
      </c>
      <c r="Z524" s="28">
        <f t="shared" si="121"/>
        <v>0</v>
      </c>
      <c r="AA524" s="28">
        <f t="shared" si="121"/>
        <v>0</v>
      </c>
      <c r="AB524" s="28">
        <f t="shared" si="121"/>
        <v>0</v>
      </c>
      <c r="AC524" s="28">
        <f t="shared" si="121"/>
        <v>0</v>
      </c>
      <c r="AD524" s="28">
        <f t="shared" si="121"/>
        <v>0</v>
      </c>
      <c r="AE524" s="28">
        <f t="shared" si="12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2">+C526+C527+C528+C529</f>
        <v>0</v>
      </c>
      <c r="D525" s="21">
        <f t="shared" si="122"/>
        <v>0</v>
      </c>
      <c r="E525" s="21">
        <f t="shared" si="122"/>
        <v>0</v>
      </c>
      <c r="F525" s="21">
        <f t="shared" si="122"/>
        <v>0</v>
      </c>
      <c r="G525" s="21">
        <f t="shared" si="122"/>
        <v>0</v>
      </c>
      <c r="H525" s="21">
        <f t="shared" si="122"/>
        <v>0</v>
      </c>
      <c r="I525" s="21">
        <f t="shared" si="122"/>
        <v>0</v>
      </c>
      <c r="J525" s="21">
        <f t="shared" si="122"/>
        <v>0</v>
      </c>
      <c r="K525" s="21">
        <f t="shared" si="122"/>
        <v>0</v>
      </c>
      <c r="L525" s="21">
        <f t="shared" si="122"/>
        <v>0</v>
      </c>
      <c r="M525" s="21">
        <f t="shared" si="122"/>
        <v>0</v>
      </c>
      <c r="N525" s="21">
        <f t="shared" si="122"/>
        <v>0</v>
      </c>
      <c r="O525" s="21">
        <f t="shared" si="122"/>
        <v>0</v>
      </c>
      <c r="P525" s="21">
        <f t="shared" si="122"/>
        <v>0</v>
      </c>
      <c r="Q525" s="21">
        <f t="shared" si="122"/>
        <v>0</v>
      </c>
      <c r="R525" s="21">
        <f t="shared" si="122"/>
        <v>0</v>
      </c>
      <c r="S525" s="21">
        <f t="shared" si="122"/>
        <v>0</v>
      </c>
      <c r="T525" s="21">
        <f t="shared" si="122"/>
        <v>0</v>
      </c>
      <c r="U525" s="21">
        <f t="shared" si="122"/>
        <v>0</v>
      </c>
      <c r="V525" s="21">
        <f t="shared" si="122"/>
        <v>0</v>
      </c>
      <c r="W525" s="21">
        <f t="shared" si="122"/>
        <v>0</v>
      </c>
      <c r="X525" s="21">
        <f t="shared" si="122"/>
        <v>0</v>
      </c>
      <c r="Y525" s="21">
        <f t="shared" si="122"/>
        <v>0</v>
      </c>
      <c r="Z525" s="21">
        <f t="shared" si="122"/>
        <v>0</v>
      </c>
      <c r="AA525" s="21">
        <f t="shared" si="122"/>
        <v>0</v>
      </c>
      <c r="AB525" s="21">
        <f t="shared" si="122"/>
        <v>0</v>
      </c>
      <c r="AC525" s="21">
        <f t="shared" si="122"/>
        <v>0</v>
      </c>
      <c r="AD525" s="21">
        <f t="shared" si="122"/>
        <v>0</v>
      </c>
      <c r="AE525" s="21">
        <f t="shared" si="12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3">+C531+C532+C533+C534+C535</f>
        <v>0</v>
      </c>
      <c r="D530" s="21">
        <f t="shared" si="123"/>
        <v>0</v>
      </c>
      <c r="E530" s="21">
        <f t="shared" si="123"/>
        <v>0</v>
      </c>
      <c r="F530" s="21">
        <f t="shared" si="123"/>
        <v>0</v>
      </c>
      <c r="G530" s="21">
        <f t="shared" si="123"/>
        <v>0</v>
      </c>
      <c r="H530" s="21">
        <f t="shared" si="123"/>
        <v>0</v>
      </c>
      <c r="I530" s="21">
        <f t="shared" si="123"/>
        <v>0</v>
      </c>
      <c r="J530" s="21">
        <f t="shared" si="123"/>
        <v>0</v>
      </c>
      <c r="K530" s="21">
        <f t="shared" si="123"/>
        <v>0</v>
      </c>
      <c r="L530" s="21">
        <f t="shared" si="123"/>
        <v>0</v>
      </c>
      <c r="M530" s="21">
        <f t="shared" si="123"/>
        <v>0</v>
      </c>
      <c r="N530" s="21">
        <f t="shared" si="123"/>
        <v>0</v>
      </c>
      <c r="O530" s="21">
        <f t="shared" si="123"/>
        <v>0</v>
      </c>
      <c r="P530" s="21">
        <f t="shared" si="123"/>
        <v>0</v>
      </c>
      <c r="Q530" s="21">
        <f t="shared" si="123"/>
        <v>0</v>
      </c>
      <c r="R530" s="21">
        <f t="shared" si="123"/>
        <v>0</v>
      </c>
      <c r="S530" s="21">
        <f t="shared" si="123"/>
        <v>0</v>
      </c>
      <c r="T530" s="21">
        <f t="shared" si="123"/>
        <v>0</v>
      </c>
      <c r="U530" s="21">
        <f t="shared" si="123"/>
        <v>0</v>
      </c>
      <c r="V530" s="21">
        <f t="shared" si="123"/>
        <v>0</v>
      </c>
      <c r="W530" s="21">
        <f t="shared" si="123"/>
        <v>0</v>
      </c>
      <c r="X530" s="21">
        <f t="shared" si="123"/>
        <v>0</v>
      </c>
      <c r="Y530" s="21">
        <f t="shared" si="123"/>
        <v>0</v>
      </c>
      <c r="Z530" s="21">
        <f t="shared" si="123"/>
        <v>0</v>
      </c>
      <c r="AA530" s="21">
        <f t="shared" si="123"/>
        <v>0</v>
      </c>
      <c r="AB530" s="21">
        <f t="shared" si="123"/>
        <v>0</v>
      </c>
      <c r="AC530" s="21">
        <f t="shared" si="123"/>
        <v>0</v>
      </c>
      <c r="AD530" s="21">
        <f t="shared" si="123"/>
        <v>0</v>
      </c>
      <c r="AE530" s="21">
        <f t="shared" si="12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4">+C537+C538+C539+C540</f>
        <v>0</v>
      </c>
      <c r="D536" s="21">
        <f t="shared" si="124"/>
        <v>0</v>
      </c>
      <c r="E536" s="21">
        <f t="shared" si="124"/>
        <v>0</v>
      </c>
      <c r="F536" s="21">
        <f t="shared" si="124"/>
        <v>0</v>
      </c>
      <c r="G536" s="21">
        <f t="shared" si="124"/>
        <v>0</v>
      </c>
      <c r="H536" s="21">
        <f t="shared" si="124"/>
        <v>0</v>
      </c>
      <c r="I536" s="21">
        <f t="shared" si="124"/>
        <v>0</v>
      </c>
      <c r="J536" s="21">
        <f t="shared" si="124"/>
        <v>0</v>
      </c>
      <c r="K536" s="21">
        <f t="shared" si="124"/>
        <v>0</v>
      </c>
      <c r="L536" s="21">
        <f t="shared" si="124"/>
        <v>0</v>
      </c>
      <c r="M536" s="21">
        <f t="shared" si="124"/>
        <v>0</v>
      </c>
      <c r="N536" s="21">
        <f t="shared" si="124"/>
        <v>0</v>
      </c>
      <c r="O536" s="21">
        <f t="shared" si="124"/>
        <v>0</v>
      </c>
      <c r="P536" s="21">
        <f t="shared" si="124"/>
        <v>0</v>
      </c>
      <c r="Q536" s="21">
        <f t="shared" si="124"/>
        <v>0</v>
      </c>
      <c r="R536" s="21">
        <f t="shared" si="124"/>
        <v>0</v>
      </c>
      <c r="S536" s="21">
        <f t="shared" si="124"/>
        <v>0</v>
      </c>
      <c r="T536" s="21">
        <f t="shared" si="124"/>
        <v>0</v>
      </c>
      <c r="U536" s="21">
        <f t="shared" si="124"/>
        <v>0</v>
      </c>
      <c r="V536" s="21">
        <f t="shared" si="124"/>
        <v>0</v>
      </c>
      <c r="W536" s="21">
        <f t="shared" si="124"/>
        <v>0</v>
      </c>
      <c r="X536" s="21">
        <f t="shared" si="124"/>
        <v>0</v>
      </c>
      <c r="Y536" s="21">
        <f t="shared" si="124"/>
        <v>0</v>
      </c>
      <c r="Z536" s="21">
        <f t="shared" si="124"/>
        <v>0</v>
      </c>
      <c r="AA536" s="21">
        <f t="shared" si="124"/>
        <v>0</v>
      </c>
      <c r="AB536" s="21">
        <f t="shared" si="124"/>
        <v>0</v>
      </c>
      <c r="AC536" s="21">
        <f t="shared" si="124"/>
        <v>0</v>
      </c>
      <c r="AD536" s="21">
        <f t="shared" si="124"/>
        <v>0</v>
      </c>
      <c r="AE536" s="21">
        <f t="shared" si="12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5">+C542+C543</f>
        <v>0</v>
      </c>
      <c r="D541" s="21">
        <f t="shared" si="125"/>
        <v>0</v>
      </c>
      <c r="E541" s="21">
        <f t="shared" si="125"/>
        <v>0</v>
      </c>
      <c r="F541" s="21">
        <f t="shared" si="125"/>
        <v>0</v>
      </c>
      <c r="G541" s="21">
        <f t="shared" si="125"/>
        <v>0</v>
      </c>
      <c r="H541" s="21">
        <f t="shared" si="125"/>
        <v>0</v>
      </c>
      <c r="I541" s="21">
        <f t="shared" si="125"/>
        <v>0</v>
      </c>
      <c r="J541" s="21">
        <f t="shared" si="125"/>
        <v>0</v>
      </c>
      <c r="K541" s="21">
        <f t="shared" si="125"/>
        <v>0</v>
      </c>
      <c r="L541" s="21">
        <f t="shared" si="125"/>
        <v>0</v>
      </c>
      <c r="M541" s="21">
        <f t="shared" si="125"/>
        <v>0</v>
      </c>
      <c r="N541" s="21">
        <f t="shared" si="125"/>
        <v>0</v>
      </c>
      <c r="O541" s="21">
        <f t="shared" si="125"/>
        <v>0</v>
      </c>
      <c r="P541" s="21">
        <f t="shared" si="125"/>
        <v>0</v>
      </c>
      <c r="Q541" s="21">
        <f t="shared" si="125"/>
        <v>0</v>
      </c>
      <c r="R541" s="21">
        <f t="shared" si="125"/>
        <v>0</v>
      </c>
      <c r="S541" s="21">
        <f t="shared" si="125"/>
        <v>0</v>
      </c>
      <c r="T541" s="21">
        <f t="shared" si="125"/>
        <v>0</v>
      </c>
      <c r="U541" s="21">
        <f t="shared" si="125"/>
        <v>0</v>
      </c>
      <c r="V541" s="21">
        <f t="shared" si="125"/>
        <v>0</v>
      </c>
      <c r="W541" s="21">
        <f t="shared" si="125"/>
        <v>0</v>
      </c>
      <c r="X541" s="21">
        <f t="shared" si="125"/>
        <v>0</v>
      </c>
      <c r="Y541" s="21">
        <f t="shared" si="125"/>
        <v>0</v>
      </c>
      <c r="Z541" s="21">
        <f t="shared" si="125"/>
        <v>0</v>
      </c>
      <c r="AA541" s="21">
        <f t="shared" si="125"/>
        <v>0</v>
      </c>
      <c r="AB541" s="21">
        <f t="shared" si="125"/>
        <v>0</v>
      </c>
      <c r="AC541" s="21">
        <f t="shared" si="125"/>
        <v>0</v>
      </c>
      <c r="AD541" s="21">
        <f t="shared" si="125"/>
        <v>0</v>
      </c>
      <c r="AE541" s="21">
        <f t="shared" si="12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6">+C546+C547+C548</f>
        <v>0</v>
      </c>
      <c r="D545" s="21">
        <f t="shared" si="126"/>
        <v>0</v>
      </c>
      <c r="E545" s="21">
        <f t="shared" si="126"/>
        <v>0</v>
      </c>
      <c r="F545" s="21">
        <f t="shared" si="126"/>
        <v>0</v>
      </c>
      <c r="G545" s="21">
        <f t="shared" si="126"/>
        <v>0</v>
      </c>
      <c r="H545" s="21">
        <f t="shared" si="126"/>
        <v>0</v>
      </c>
      <c r="I545" s="21">
        <f t="shared" si="126"/>
        <v>0</v>
      </c>
      <c r="J545" s="21">
        <f t="shared" si="126"/>
        <v>0</v>
      </c>
      <c r="K545" s="21">
        <f t="shared" si="126"/>
        <v>0</v>
      </c>
      <c r="L545" s="21">
        <f t="shared" si="126"/>
        <v>0</v>
      </c>
      <c r="M545" s="21">
        <f t="shared" si="126"/>
        <v>0</v>
      </c>
      <c r="N545" s="21">
        <f t="shared" si="126"/>
        <v>0</v>
      </c>
      <c r="O545" s="21">
        <f t="shared" si="126"/>
        <v>0</v>
      </c>
      <c r="P545" s="21">
        <f t="shared" si="126"/>
        <v>0</v>
      </c>
      <c r="Q545" s="21">
        <f t="shared" si="126"/>
        <v>0</v>
      </c>
      <c r="R545" s="21">
        <f t="shared" si="126"/>
        <v>0</v>
      </c>
      <c r="S545" s="21">
        <f t="shared" si="126"/>
        <v>0</v>
      </c>
      <c r="T545" s="21">
        <f t="shared" si="126"/>
        <v>0</v>
      </c>
      <c r="U545" s="21">
        <f t="shared" si="126"/>
        <v>0</v>
      </c>
      <c r="V545" s="21">
        <f t="shared" si="126"/>
        <v>0</v>
      </c>
      <c r="W545" s="21">
        <f t="shared" si="126"/>
        <v>0</v>
      </c>
      <c r="X545" s="21">
        <f t="shared" si="126"/>
        <v>0</v>
      </c>
      <c r="Y545" s="21">
        <f t="shared" si="126"/>
        <v>0</v>
      </c>
      <c r="Z545" s="21">
        <f t="shared" si="126"/>
        <v>0</v>
      </c>
      <c r="AA545" s="21">
        <f t="shared" si="126"/>
        <v>0</v>
      </c>
      <c r="AB545" s="21">
        <f t="shared" si="126"/>
        <v>0</v>
      </c>
      <c r="AC545" s="21">
        <f t="shared" si="126"/>
        <v>0</v>
      </c>
      <c r="AD545" s="21">
        <f t="shared" si="126"/>
        <v>0</v>
      </c>
      <c r="AE545" s="21">
        <f t="shared" si="12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7">+C550+C551</f>
        <v>0</v>
      </c>
      <c r="D549" s="21">
        <f t="shared" si="127"/>
        <v>0</v>
      </c>
      <c r="E549" s="21">
        <f t="shared" si="127"/>
        <v>0</v>
      </c>
      <c r="F549" s="21">
        <f t="shared" si="127"/>
        <v>0</v>
      </c>
      <c r="G549" s="21">
        <f t="shared" si="127"/>
        <v>0</v>
      </c>
      <c r="H549" s="21">
        <f t="shared" si="127"/>
        <v>0</v>
      </c>
      <c r="I549" s="21">
        <f t="shared" si="127"/>
        <v>0</v>
      </c>
      <c r="J549" s="21">
        <f t="shared" si="127"/>
        <v>0</v>
      </c>
      <c r="K549" s="21">
        <f t="shared" si="127"/>
        <v>0</v>
      </c>
      <c r="L549" s="21">
        <f t="shared" si="127"/>
        <v>0</v>
      </c>
      <c r="M549" s="21">
        <f t="shared" si="127"/>
        <v>0</v>
      </c>
      <c r="N549" s="21">
        <f t="shared" si="127"/>
        <v>0</v>
      </c>
      <c r="O549" s="21">
        <f t="shared" si="127"/>
        <v>0</v>
      </c>
      <c r="P549" s="21">
        <f t="shared" si="127"/>
        <v>0</v>
      </c>
      <c r="Q549" s="21">
        <f t="shared" si="127"/>
        <v>0</v>
      </c>
      <c r="R549" s="21">
        <f t="shared" si="127"/>
        <v>0</v>
      </c>
      <c r="S549" s="21">
        <f t="shared" si="127"/>
        <v>0</v>
      </c>
      <c r="T549" s="21">
        <f t="shared" si="127"/>
        <v>0</v>
      </c>
      <c r="U549" s="21">
        <f t="shared" si="127"/>
        <v>0</v>
      </c>
      <c r="V549" s="21">
        <f t="shared" si="127"/>
        <v>0</v>
      </c>
      <c r="W549" s="21">
        <f t="shared" si="127"/>
        <v>0</v>
      </c>
      <c r="X549" s="21">
        <f t="shared" si="127"/>
        <v>0</v>
      </c>
      <c r="Y549" s="21">
        <f t="shared" si="127"/>
        <v>0</v>
      </c>
      <c r="Z549" s="21">
        <f t="shared" si="127"/>
        <v>0</v>
      </c>
      <c r="AA549" s="21">
        <f t="shared" si="127"/>
        <v>0</v>
      </c>
      <c r="AB549" s="21">
        <f t="shared" si="127"/>
        <v>0</v>
      </c>
      <c r="AC549" s="21">
        <f t="shared" si="127"/>
        <v>0</v>
      </c>
      <c r="AD549" s="21">
        <f t="shared" si="127"/>
        <v>0</v>
      </c>
      <c r="AE549" s="21">
        <f t="shared" si="12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8">+C556+C559+C562+C565+C568++C571+C574+C575</f>
        <v>0</v>
      </c>
      <c r="D555" s="28">
        <f t="shared" si="128"/>
        <v>0</v>
      </c>
      <c r="E555" s="28">
        <f t="shared" si="128"/>
        <v>0</v>
      </c>
      <c r="F555" s="28">
        <f t="shared" si="128"/>
        <v>0</v>
      </c>
      <c r="G555" s="28">
        <f t="shared" si="128"/>
        <v>0</v>
      </c>
      <c r="H555" s="28">
        <f t="shared" si="128"/>
        <v>0</v>
      </c>
      <c r="I555" s="28">
        <f t="shared" si="128"/>
        <v>0</v>
      </c>
      <c r="J555" s="28">
        <f t="shared" si="128"/>
        <v>0</v>
      </c>
      <c r="K555" s="28">
        <f t="shared" si="128"/>
        <v>0</v>
      </c>
      <c r="L555" s="28">
        <f t="shared" si="128"/>
        <v>0</v>
      </c>
      <c r="M555" s="28">
        <f t="shared" si="128"/>
        <v>0</v>
      </c>
      <c r="N555" s="28">
        <f t="shared" si="128"/>
        <v>0</v>
      </c>
      <c r="O555" s="28">
        <f t="shared" si="128"/>
        <v>0</v>
      </c>
      <c r="P555" s="28">
        <f t="shared" si="128"/>
        <v>0</v>
      </c>
      <c r="Q555" s="28">
        <f t="shared" si="128"/>
        <v>0</v>
      </c>
      <c r="R555" s="28">
        <f t="shared" si="128"/>
        <v>0</v>
      </c>
      <c r="S555" s="28">
        <f t="shared" si="128"/>
        <v>0</v>
      </c>
      <c r="T555" s="28">
        <f t="shared" si="128"/>
        <v>0</v>
      </c>
      <c r="U555" s="28">
        <f t="shared" si="128"/>
        <v>0</v>
      </c>
      <c r="V555" s="28">
        <f t="shared" si="128"/>
        <v>0</v>
      </c>
      <c r="W555" s="28">
        <f t="shared" si="128"/>
        <v>0</v>
      </c>
      <c r="X555" s="28">
        <f t="shared" si="128"/>
        <v>0</v>
      </c>
      <c r="Y555" s="28">
        <f t="shared" si="128"/>
        <v>0</v>
      </c>
      <c r="Z555" s="28">
        <f t="shared" si="128"/>
        <v>0</v>
      </c>
      <c r="AA555" s="28">
        <f t="shared" si="128"/>
        <v>0</v>
      </c>
      <c r="AB555" s="28">
        <f t="shared" si="128"/>
        <v>0</v>
      </c>
      <c r="AC555" s="28">
        <f t="shared" si="128"/>
        <v>0</v>
      </c>
      <c r="AD555" s="28">
        <f t="shared" si="128"/>
        <v>0</v>
      </c>
      <c r="AE555" s="28">
        <f t="shared" si="12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9">+C557+C558</f>
        <v>0</v>
      </c>
      <c r="D556" s="21">
        <f t="shared" si="129"/>
        <v>0</v>
      </c>
      <c r="E556" s="21">
        <f t="shared" si="129"/>
        <v>0</v>
      </c>
      <c r="F556" s="21">
        <f t="shared" si="129"/>
        <v>0</v>
      </c>
      <c r="G556" s="21">
        <f t="shared" si="129"/>
        <v>0</v>
      </c>
      <c r="H556" s="21">
        <f t="shared" si="129"/>
        <v>0</v>
      </c>
      <c r="I556" s="21">
        <f t="shared" si="129"/>
        <v>0</v>
      </c>
      <c r="J556" s="21">
        <f t="shared" si="129"/>
        <v>0</v>
      </c>
      <c r="K556" s="21">
        <f t="shared" si="129"/>
        <v>0</v>
      </c>
      <c r="L556" s="21">
        <f t="shared" si="129"/>
        <v>0</v>
      </c>
      <c r="M556" s="21">
        <f t="shared" si="129"/>
        <v>0</v>
      </c>
      <c r="N556" s="21">
        <f t="shared" si="129"/>
        <v>0</v>
      </c>
      <c r="O556" s="21">
        <f t="shared" si="129"/>
        <v>0</v>
      </c>
      <c r="P556" s="21">
        <f t="shared" si="129"/>
        <v>0</v>
      </c>
      <c r="Q556" s="21">
        <f t="shared" si="129"/>
        <v>0</v>
      </c>
      <c r="R556" s="21">
        <f t="shared" si="129"/>
        <v>0</v>
      </c>
      <c r="S556" s="21">
        <f t="shared" si="129"/>
        <v>0</v>
      </c>
      <c r="T556" s="21">
        <f t="shared" si="129"/>
        <v>0</v>
      </c>
      <c r="U556" s="21">
        <f t="shared" si="129"/>
        <v>0</v>
      </c>
      <c r="V556" s="21">
        <f t="shared" si="129"/>
        <v>0</v>
      </c>
      <c r="W556" s="21">
        <f t="shared" si="129"/>
        <v>0</v>
      </c>
      <c r="X556" s="21">
        <f t="shared" si="129"/>
        <v>0</v>
      </c>
      <c r="Y556" s="21">
        <f t="shared" si="129"/>
        <v>0</v>
      </c>
      <c r="Z556" s="21">
        <f t="shared" si="129"/>
        <v>0</v>
      </c>
      <c r="AA556" s="21">
        <f t="shared" si="129"/>
        <v>0</v>
      </c>
      <c r="AB556" s="21">
        <f t="shared" si="129"/>
        <v>0</v>
      </c>
      <c r="AC556" s="21">
        <f t="shared" si="129"/>
        <v>0</v>
      </c>
      <c r="AD556" s="21">
        <f t="shared" si="129"/>
        <v>0</v>
      </c>
      <c r="AE556" s="21">
        <f t="shared" si="12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30">+C560+C561</f>
        <v>0</v>
      </c>
      <c r="D559" s="21">
        <f t="shared" si="130"/>
        <v>0</v>
      </c>
      <c r="E559" s="21">
        <f t="shared" si="130"/>
        <v>0</v>
      </c>
      <c r="F559" s="21">
        <f t="shared" si="130"/>
        <v>0</v>
      </c>
      <c r="G559" s="21">
        <f t="shared" si="130"/>
        <v>0</v>
      </c>
      <c r="H559" s="21">
        <f t="shared" si="130"/>
        <v>0</v>
      </c>
      <c r="I559" s="21">
        <f t="shared" si="130"/>
        <v>0</v>
      </c>
      <c r="J559" s="21">
        <f t="shared" si="130"/>
        <v>0</v>
      </c>
      <c r="K559" s="21">
        <f t="shared" si="130"/>
        <v>0</v>
      </c>
      <c r="L559" s="21">
        <f t="shared" si="130"/>
        <v>0</v>
      </c>
      <c r="M559" s="21">
        <f t="shared" si="130"/>
        <v>0</v>
      </c>
      <c r="N559" s="21">
        <f t="shared" si="130"/>
        <v>0</v>
      </c>
      <c r="O559" s="21">
        <f t="shared" si="130"/>
        <v>0</v>
      </c>
      <c r="P559" s="21">
        <f t="shared" si="130"/>
        <v>0</v>
      </c>
      <c r="Q559" s="21">
        <f t="shared" si="130"/>
        <v>0</v>
      </c>
      <c r="R559" s="21">
        <f t="shared" si="130"/>
        <v>0</v>
      </c>
      <c r="S559" s="21">
        <f t="shared" si="130"/>
        <v>0</v>
      </c>
      <c r="T559" s="21">
        <f t="shared" si="130"/>
        <v>0</v>
      </c>
      <c r="U559" s="21">
        <f t="shared" si="130"/>
        <v>0</v>
      </c>
      <c r="V559" s="21">
        <f t="shared" si="130"/>
        <v>0</v>
      </c>
      <c r="W559" s="21">
        <f t="shared" si="130"/>
        <v>0</v>
      </c>
      <c r="X559" s="21">
        <f t="shared" si="130"/>
        <v>0</v>
      </c>
      <c r="Y559" s="21">
        <f t="shared" si="130"/>
        <v>0</v>
      </c>
      <c r="Z559" s="21">
        <f t="shared" si="130"/>
        <v>0</v>
      </c>
      <c r="AA559" s="21">
        <f t="shared" si="130"/>
        <v>0</v>
      </c>
      <c r="AB559" s="21">
        <f t="shared" si="130"/>
        <v>0</v>
      </c>
      <c r="AC559" s="21">
        <f t="shared" si="130"/>
        <v>0</v>
      </c>
      <c r="AD559" s="21">
        <f t="shared" si="130"/>
        <v>0</v>
      </c>
      <c r="AE559" s="21">
        <f t="shared" si="13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31">+C563+C564</f>
        <v>0</v>
      </c>
      <c r="D562" s="21">
        <f t="shared" si="131"/>
        <v>0</v>
      </c>
      <c r="E562" s="21">
        <f t="shared" si="131"/>
        <v>0</v>
      </c>
      <c r="F562" s="21">
        <f t="shared" si="131"/>
        <v>0</v>
      </c>
      <c r="G562" s="21">
        <f t="shared" si="131"/>
        <v>0</v>
      </c>
      <c r="H562" s="21">
        <f t="shared" si="131"/>
        <v>0</v>
      </c>
      <c r="I562" s="21">
        <f t="shared" si="131"/>
        <v>0</v>
      </c>
      <c r="J562" s="21">
        <f t="shared" si="131"/>
        <v>0</v>
      </c>
      <c r="K562" s="21">
        <f t="shared" si="131"/>
        <v>0</v>
      </c>
      <c r="L562" s="21">
        <f t="shared" si="131"/>
        <v>0</v>
      </c>
      <c r="M562" s="21">
        <f t="shared" si="131"/>
        <v>0</v>
      </c>
      <c r="N562" s="21">
        <f t="shared" si="131"/>
        <v>0</v>
      </c>
      <c r="O562" s="21">
        <f t="shared" si="131"/>
        <v>0</v>
      </c>
      <c r="P562" s="21">
        <f t="shared" si="131"/>
        <v>0</v>
      </c>
      <c r="Q562" s="21">
        <f t="shared" si="131"/>
        <v>0</v>
      </c>
      <c r="R562" s="21">
        <f t="shared" si="131"/>
        <v>0</v>
      </c>
      <c r="S562" s="21">
        <f t="shared" si="131"/>
        <v>0</v>
      </c>
      <c r="T562" s="21">
        <f t="shared" si="131"/>
        <v>0</v>
      </c>
      <c r="U562" s="21">
        <f t="shared" si="131"/>
        <v>0</v>
      </c>
      <c r="V562" s="21">
        <f t="shared" si="131"/>
        <v>0</v>
      </c>
      <c r="W562" s="21">
        <f t="shared" si="131"/>
        <v>0</v>
      </c>
      <c r="X562" s="21">
        <f t="shared" si="131"/>
        <v>0</v>
      </c>
      <c r="Y562" s="21">
        <f t="shared" si="131"/>
        <v>0</v>
      </c>
      <c r="Z562" s="21">
        <f t="shared" si="131"/>
        <v>0</v>
      </c>
      <c r="AA562" s="21">
        <f t="shared" si="131"/>
        <v>0</v>
      </c>
      <c r="AB562" s="21">
        <f t="shared" si="131"/>
        <v>0</v>
      </c>
      <c r="AC562" s="21">
        <f t="shared" si="131"/>
        <v>0</v>
      </c>
      <c r="AD562" s="21">
        <f t="shared" si="131"/>
        <v>0</v>
      </c>
      <c r="AE562" s="21">
        <f t="shared" si="13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2">+C566+C567</f>
        <v>0</v>
      </c>
      <c r="D565" s="21">
        <f t="shared" si="132"/>
        <v>0</v>
      </c>
      <c r="E565" s="21">
        <f t="shared" si="132"/>
        <v>0</v>
      </c>
      <c r="F565" s="21">
        <f t="shared" si="132"/>
        <v>0</v>
      </c>
      <c r="G565" s="21">
        <f t="shared" si="132"/>
        <v>0</v>
      </c>
      <c r="H565" s="21">
        <f t="shared" si="132"/>
        <v>0</v>
      </c>
      <c r="I565" s="21">
        <f t="shared" si="132"/>
        <v>0</v>
      </c>
      <c r="J565" s="21">
        <f t="shared" si="132"/>
        <v>0</v>
      </c>
      <c r="K565" s="21">
        <f t="shared" si="132"/>
        <v>0</v>
      </c>
      <c r="L565" s="21">
        <f t="shared" si="132"/>
        <v>0</v>
      </c>
      <c r="M565" s="21">
        <f t="shared" si="132"/>
        <v>0</v>
      </c>
      <c r="N565" s="21">
        <f t="shared" si="132"/>
        <v>0</v>
      </c>
      <c r="O565" s="21">
        <f t="shared" si="132"/>
        <v>0</v>
      </c>
      <c r="P565" s="21">
        <f t="shared" si="132"/>
        <v>0</v>
      </c>
      <c r="Q565" s="21">
        <f t="shared" si="132"/>
        <v>0</v>
      </c>
      <c r="R565" s="21">
        <f t="shared" si="132"/>
        <v>0</v>
      </c>
      <c r="S565" s="21">
        <f t="shared" si="132"/>
        <v>0</v>
      </c>
      <c r="T565" s="21">
        <f t="shared" si="132"/>
        <v>0</v>
      </c>
      <c r="U565" s="21">
        <f t="shared" si="132"/>
        <v>0</v>
      </c>
      <c r="V565" s="21">
        <f t="shared" si="132"/>
        <v>0</v>
      </c>
      <c r="W565" s="21">
        <f t="shared" si="132"/>
        <v>0</v>
      </c>
      <c r="X565" s="21">
        <f t="shared" si="132"/>
        <v>0</v>
      </c>
      <c r="Y565" s="21">
        <f t="shared" si="132"/>
        <v>0</v>
      </c>
      <c r="Z565" s="21">
        <f t="shared" si="132"/>
        <v>0</v>
      </c>
      <c r="AA565" s="21">
        <f t="shared" si="132"/>
        <v>0</v>
      </c>
      <c r="AB565" s="21">
        <f t="shared" si="132"/>
        <v>0</v>
      </c>
      <c r="AC565" s="21">
        <f t="shared" si="132"/>
        <v>0</v>
      </c>
      <c r="AD565" s="21">
        <f t="shared" si="132"/>
        <v>0</v>
      </c>
      <c r="AE565" s="21">
        <f t="shared" si="13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3">+C569+C570</f>
        <v>0</v>
      </c>
      <c r="D568" s="21">
        <f t="shared" si="133"/>
        <v>0</v>
      </c>
      <c r="E568" s="21">
        <f t="shared" si="133"/>
        <v>0</v>
      </c>
      <c r="F568" s="21">
        <f t="shared" si="133"/>
        <v>0</v>
      </c>
      <c r="G568" s="21">
        <f t="shared" si="133"/>
        <v>0</v>
      </c>
      <c r="H568" s="21">
        <f t="shared" si="133"/>
        <v>0</v>
      </c>
      <c r="I568" s="21">
        <f t="shared" si="133"/>
        <v>0</v>
      </c>
      <c r="J568" s="21">
        <f t="shared" si="133"/>
        <v>0</v>
      </c>
      <c r="K568" s="21">
        <f t="shared" si="133"/>
        <v>0</v>
      </c>
      <c r="L568" s="21">
        <f t="shared" si="133"/>
        <v>0</v>
      </c>
      <c r="M568" s="21">
        <f t="shared" si="133"/>
        <v>0</v>
      </c>
      <c r="N568" s="21">
        <f t="shared" si="133"/>
        <v>0</v>
      </c>
      <c r="O568" s="21">
        <f t="shared" si="133"/>
        <v>0</v>
      </c>
      <c r="P568" s="21">
        <f t="shared" si="133"/>
        <v>0</v>
      </c>
      <c r="Q568" s="21">
        <f t="shared" si="133"/>
        <v>0</v>
      </c>
      <c r="R568" s="21">
        <f t="shared" si="133"/>
        <v>0</v>
      </c>
      <c r="S568" s="21">
        <f t="shared" si="133"/>
        <v>0</v>
      </c>
      <c r="T568" s="21">
        <f t="shared" si="133"/>
        <v>0</v>
      </c>
      <c r="U568" s="21">
        <f t="shared" si="133"/>
        <v>0</v>
      </c>
      <c r="V568" s="21">
        <f t="shared" si="133"/>
        <v>0</v>
      </c>
      <c r="W568" s="21">
        <f t="shared" si="133"/>
        <v>0</v>
      </c>
      <c r="X568" s="21">
        <f t="shared" si="133"/>
        <v>0</v>
      </c>
      <c r="Y568" s="21">
        <f t="shared" si="133"/>
        <v>0</v>
      </c>
      <c r="Z568" s="21">
        <f t="shared" si="133"/>
        <v>0</v>
      </c>
      <c r="AA568" s="21">
        <f t="shared" si="133"/>
        <v>0</v>
      </c>
      <c r="AB568" s="21">
        <f t="shared" si="133"/>
        <v>0</v>
      </c>
      <c r="AC568" s="21">
        <f t="shared" si="133"/>
        <v>0</v>
      </c>
      <c r="AD568" s="21">
        <f t="shared" si="133"/>
        <v>0</v>
      </c>
      <c r="AE568" s="21">
        <f t="shared" si="13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4">+C572+C573</f>
        <v>0</v>
      </c>
      <c r="D571" s="21">
        <f t="shared" si="134"/>
        <v>0</v>
      </c>
      <c r="E571" s="21">
        <f t="shared" si="134"/>
        <v>0</v>
      </c>
      <c r="F571" s="21">
        <f t="shared" si="134"/>
        <v>0</v>
      </c>
      <c r="G571" s="21">
        <f t="shared" si="134"/>
        <v>0</v>
      </c>
      <c r="H571" s="21">
        <f t="shared" si="134"/>
        <v>0</v>
      </c>
      <c r="I571" s="21">
        <f t="shared" si="134"/>
        <v>0</v>
      </c>
      <c r="J571" s="21">
        <f t="shared" si="134"/>
        <v>0</v>
      </c>
      <c r="K571" s="21">
        <f t="shared" si="134"/>
        <v>0</v>
      </c>
      <c r="L571" s="21">
        <f t="shared" si="134"/>
        <v>0</v>
      </c>
      <c r="M571" s="21">
        <f t="shared" si="134"/>
        <v>0</v>
      </c>
      <c r="N571" s="21">
        <f t="shared" si="134"/>
        <v>0</v>
      </c>
      <c r="O571" s="21">
        <f t="shared" si="134"/>
        <v>0</v>
      </c>
      <c r="P571" s="21">
        <f t="shared" si="134"/>
        <v>0</v>
      </c>
      <c r="Q571" s="21">
        <f t="shared" si="134"/>
        <v>0</v>
      </c>
      <c r="R571" s="21">
        <f t="shared" si="134"/>
        <v>0</v>
      </c>
      <c r="S571" s="21">
        <f t="shared" si="134"/>
        <v>0</v>
      </c>
      <c r="T571" s="21">
        <f t="shared" si="134"/>
        <v>0</v>
      </c>
      <c r="U571" s="21">
        <f t="shared" si="134"/>
        <v>0</v>
      </c>
      <c r="V571" s="21">
        <f t="shared" si="134"/>
        <v>0</v>
      </c>
      <c r="W571" s="21">
        <f t="shared" si="134"/>
        <v>0</v>
      </c>
      <c r="X571" s="21">
        <f t="shared" si="134"/>
        <v>0</v>
      </c>
      <c r="Y571" s="21">
        <f t="shared" si="134"/>
        <v>0</v>
      </c>
      <c r="Z571" s="21">
        <f t="shared" si="134"/>
        <v>0</v>
      </c>
      <c r="AA571" s="21">
        <f t="shared" si="134"/>
        <v>0</v>
      </c>
      <c r="AB571" s="21">
        <f t="shared" si="134"/>
        <v>0</v>
      </c>
      <c r="AC571" s="21">
        <f t="shared" si="134"/>
        <v>0</v>
      </c>
      <c r="AD571" s="21">
        <f t="shared" si="134"/>
        <v>0</v>
      </c>
      <c r="AE571" s="21">
        <f t="shared" si="13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5">+C585+C586</f>
        <v>0</v>
      </c>
      <c r="D584" s="21">
        <f t="shared" si="135"/>
        <v>0</v>
      </c>
      <c r="E584" s="21">
        <f t="shared" si="135"/>
        <v>0</v>
      </c>
      <c r="F584" s="21">
        <f t="shared" si="135"/>
        <v>0</v>
      </c>
      <c r="G584" s="21">
        <f t="shared" si="135"/>
        <v>0</v>
      </c>
      <c r="H584" s="21">
        <f t="shared" si="135"/>
        <v>0</v>
      </c>
      <c r="I584" s="21">
        <f t="shared" si="135"/>
        <v>0</v>
      </c>
      <c r="J584" s="21">
        <f t="shared" si="135"/>
        <v>0</v>
      </c>
      <c r="K584" s="21">
        <f t="shared" si="135"/>
        <v>0</v>
      </c>
      <c r="L584" s="21">
        <f t="shared" si="135"/>
        <v>0</v>
      </c>
      <c r="M584" s="21">
        <f t="shared" si="135"/>
        <v>0</v>
      </c>
      <c r="N584" s="21">
        <f t="shared" si="135"/>
        <v>0</v>
      </c>
      <c r="O584" s="21">
        <f t="shared" si="135"/>
        <v>0</v>
      </c>
      <c r="P584" s="21">
        <f t="shared" si="135"/>
        <v>0</v>
      </c>
      <c r="Q584" s="21">
        <f t="shared" si="135"/>
        <v>0</v>
      </c>
      <c r="R584" s="21">
        <f t="shared" si="135"/>
        <v>0</v>
      </c>
      <c r="S584" s="21">
        <f t="shared" si="135"/>
        <v>0</v>
      </c>
      <c r="T584" s="21">
        <f t="shared" si="135"/>
        <v>0</v>
      </c>
      <c r="U584" s="21">
        <f t="shared" si="135"/>
        <v>0</v>
      </c>
      <c r="V584" s="21">
        <f t="shared" si="135"/>
        <v>0</v>
      </c>
      <c r="W584" s="21">
        <f t="shared" si="135"/>
        <v>0</v>
      </c>
      <c r="X584" s="21">
        <f t="shared" si="135"/>
        <v>0</v>
      </c>
      <c r="Y584" s="21">
        <f t="shared" si="135"/>
        <v>0</v>
      </c>
      <c r="Z584" s="21">
        <f t="shared" si="135"/>
        <v>0</v>
      </c>
      <c r="AA584" s="21">
        <f t="shared" si="135"/>
        <v>0</v>
      </c>
      <c r="AB584" s="21">
        <f t="shared" si="135"/>
        <v>0</v>
      </c>
      <c r="AC584" s="21">
        <f t="shared" si="135"/>
        <v>0</v>
      </c>
      <c r="AD584" s="21">
        <f t="shared" si="135"/>
        <v>0</v>
      </c>
      <c r="AE584" s="21">
        <f t="shared" si="13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6">+C599-C4</f>
        <v>0</v>
      </c>
      <c r="D597" s="72">
        <f t="shared" si="136"/>
        <v>0</v>
      </c>
      <c r="E597" s="72">
        <f t="shared" si="136"/>
        <v>0</v>
      </c>
      <c r="F597" s="72">
        <f t="shared" si="136"/>
        <v>0</v>
      </c>
      <c r="G597" s="72">
        <f t="shared" si="136"/>
        <v>0</v>
      </c>
      <c r="H597" s="72">
        <f t="shared" si="136"/>
        <v>0</v>
      </c>
      <c r="I597" s="72">
        <f t="shared" si="136"/>
        <v>0</v>
      </c>
      <c r="J597" s="72">
        <f t="shared" si="136"/>
        <v>0</v>
      </c>
      <c r="K597" s="72">
        <f t="shared" si="136"/>
        <v>0</v>
      </c>
      <c r="L597" s="72">
        <f t="shared" si="136"/>
        <v>0</v>
      </c>
      <c r="M597" s="72">
        <f t="shared" si="136"/>
        <v>0</v>
      </c>
      <c r="N597" s="88">
        <f t="shared" si="136"/>
        <v>0</v>
      </c>
      <c r="O597" s="72">
        <f t="shared" si="136"/>
        <v>0</v>
      </c>
      <c r="P597" s="72">
        <f t="shared" si="136"/>
        <v>0</v>
      </c>
      <c r="Q597" s="72">
        <f t="shared" si="136"/>
        <v>0</v>
      </c>
      <c r="R597" s="72">
        <f t="shared" si="136"/>
        <v>0</v>
      </c>
      <c r="S597" s="72">
        <f t="shared" si="136"/>
        <v>0</v>
      </c>
      <c r="T597" s="72">
        <f t="shared" si="136"/>
        <v>0</v>
      </c>
      <c r="U597" s="72">
        <f t="shared" si="136"/>
        <v>0</v>
      </c>
      <c r="V597" s="72">
        <f t="shared" si="136"/>
        <v>0</v>
      </c>
      <c r="W597" s="72">
        <f t="shared" si="136"/>
        <v>0</v>
      </c>
      <c r="X597" s="72">
        <f t="shared" si="136"/>
        <v>0</v>
      </c>
      <c r="Y597" s="72">
        <f t="shared" si="136"/>
        <v>0</v>
      </c>
      <c r="Z597" s="72">
        <f t="shared" si="136"/>
        <v>0</v>
      </c>
      <c r="AA597" s="72">
        <f t="shared" si="136"/>
        <v>0</v>
      </c>
      <c r="AB597" s="72">
        <f t="shared" si="136"/>
        <v>0</v>
      </c>
      <c r="AC597" s="72">
        <f t="shared" si="136"/>
        <v>0</v>
      </c>
      <c r="AD597" s="72">
        <f t="shared" si="136"/>
        <v>0</v>
      </c>
      <c r="AE597" s="72">
        <f t="shared" si="13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7">+C600+C604+C613+C624+C633</f>
        <v>0</v>
      </c>
      <c r="D599" s="28">
        <f t="shared" si="137"/>
        <v>0</v>
      </c>
      <c r="E599" s="28">
        <f t="shared" si="137"/>
        <v>0</v>
      </c>
      <c r="F599" s="28">
        <f t="shared" si="137"/>
        <v>0</v>
      </c>
      <c r="G599" s="28">
        <f t="shared" si="137"/>
        <v>0</v>
      </c>
      <c r="H599" s="28">
        <f t="shared" si="137"/>
        <v>0</v>
      </c>
      <c r="I599" s="28">
        <f t="shared" si="137"/>
        <v>0</v>
      </c>
      <c r="J599" s="28">
        <f t="shared" si="137"/>
        <v>0</v>
      </c>
      <c r="K599" s="28">
        <f t="shared" si="137"/>
        <v>0</v>
      </c>
      <c r="L599" s="28">
        <f t="shared" si="137"/>
        <v>0</v>
      </c>
      <c r="M599" s="28">
        <f t="shared" si="137"/>
        <v>0</v>
      </c>
      <c r="N599" s="28">
        <f t="shared" si="137"/>
        <v>0</v>
      </c>
      <c r="O599" s="28">
        <f t="shared" si="137"/>
        <v>0</v>
      </c>
      <c r="P599" s="28">
        <f t="shared" si="137"/>
        <v>0</v>
      </c>
      <c r="Q599" s="28">
        <f t="shared" si="137"/>
        <v>0</v>
      </c>
      <c r="R599" s="28">
        <f t="shared" si="137"/>
        <v>0</v>
      </c>
      <c r="S599" s="28">
        <f t="shared" si="137"/>
        <v>0</v>
      </c>
      <c r="T599" s="28">
        <f t="shared" si="137"/>
        <v>0</v>
      </c>
      <c r="U599" s="28">
        <f t="shared" si="137"/>
        <v>0</v>
      </c>
      <c r="V599" s="28">
        <f t="shared" si="137"/>
        <v>0</v>
      </c>
      <c r="W599" s="28">
        <f t="shared" si="137"/>
        <v>0</v>
      </c>
      <c r="X599" s="28">
        <f t="shared" si="137"/>
        <v>0</v>
      </c>
      <c r="Y599" s="28">
        <f t="shared" si="137"/>
        <v>0</v>
      </c>
      <c r="Z599" s="28">
        <f t="shared" si="137"/>
        <v>0</v>
      </c>
      <c r="AA599" s="28">
        <f t="shared" si="137"/>
        <v>0</v>
      </c>
      <c r="AB599" s="28">
        <f t="shared" si="137"/>
        <v>0</v>
      </c>
      <c r="AC599" s="28">
        <f t="shared" si="137"/>
        <v>0</v>
      </c>
      <c r="AD599" s="28">
        <f t="shared" si="137"/>
        <v>0</v>
      </c>
      <c r="AE599" s="28">
        <f t="shared" si="137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8">+C601+C602+C603</f>
        <v>0</v>
      </c>
      <c r="D600" s="28">
        <f t="shared" si="138"/>
        <v>0</v>
      </c>
      <c r="E600" s="28">
        <f t="shared" si="138"/>
        <v>0</v>
      </c>
      <c r="F600" s="28">
        <f t="shared" si="138"/>
        <v>0</v>
      </c>
      <c r="G600" s="28">
        <f t="shared" si="138"/>
        <v>0</v>
      </c>
      <c r="H600" s="28">
        <f t="shared" si="138"/>
        <v>0</v>
      </c>
      <c r="I600" s="28">
        <f t="shared" si="138"/>
        <v>0</v>
      </c>
      <c r="J600" s="28">
        <f t="shared" si="138"/>
        <v>0</v>
      </c>
      <c r="K600" s="28">
        <f t="shared" si="138"/>
        <v>0</v>
      </c>
      <c r="L600" s="28">
        <f t="shared" si="138"/>
        <v>0</v>
      </c>
      <c r="M600" s="28">
        <f t="shared" si="138"/>
        <v>0</v>
      </c>
      <c r="N600" s="28">
        <f t="shared" si="138"/>
        <v>0</v>
      </c>
      <c r="O600" s="28">
        <f t="shared" si="138"/>
        <v>0</v>
      </c>
      <c r="P600" s="28">
        <f t="shared" si="138"/>
        <v>0</v>
      </c>
      <c r="Q600" s="28">
        <f t="shared" si="138"/>
        <v>0</v>
      </c>
      <c r="R600" s="28">
        <f t="shared" si="138"/>
        <v>0</v>
      </c>
      <c r="S600" s="28">
        <f t="shared" si="138"/>
        <v>0</v>
      </c>
      <c r="T600" s="28">
        <f t="shared" si="138"/>
        <v>0</v>
      </c>
      <c r="U600" s="28">
        <f t="shared" si="138"/>
        <v>0</v>
      </c>
      <c r="V600" s="28">
        <f t="shared" si="138"/>
        <v>0</v>
      </c>
      <c r="W600" s="28">
        <f t="shared" si="138"/>
        <v>0</v>
      </c>
      <c r="X600" s="28">
        <f t="shared" si="138"/>
        <v>0</v>
      </c>
      <c r="Y600" s="28">
        <f t="shared" si="138"/>
        <v>0</v>
      </c>
      <c r="Z600" s="28">
        <f t="shared" si="138"/>
        <v>0</v>
      </c>
      <c r="AA600" s="28">
        <f t="shared" si="138"/>
        <v>0</v>
      </c>
      <c r="AB600" s="28">
        <f t="shared" si="138"/>
        <v>0</v>
      </c>
      <c r="AC600" s="28">
        <f t="shared" si="138"/>
        <v>0</v>
      </c>
      <c r="AD600" s="28">
        <f t="shared" si="138"/>
        <v>0</v>
      </c>
      <c r="AE600" s="28">
        <f t="shared" si="13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9">+D606+D607+D609+D610+D611</f>
        <v>0</v>
      </c>
      <c r="E604" s="28">
        <f t="shared" si="139"/>
        <v>0</v>
      </c>
      <c r="F604" s="28">
        <f t="shared" si="139"/>
        <v>0</v>
      </c>
      <c r="G604" s="28">
        <f t="shared" si="139"/>
        <v>0</v>
      </c>
      <c r="H604" s="28">
        <f t="shared" si="139"/>
        <v>0</v>
      </c>
      <c r="I604" s="28">
        <f t="shared" si="139"/>
        <v>0</v>
      </c>
      <c r="J604" s="28">
        <f t="shared" si="139"/>
        <v>0</v>
      </c>
      <c r="K604" s="28">
        <f t="shared" si="139"/>
        <v>0</v>
      </c>
      <c r="L604" s="28">
        <f t="shared" si="139"/>
        <v>0</v>
      </c>
      <c r="M604" s="28">
        <f t="shared" si="139"/>
        <v>0</v>
      </c>
      <c r="N604" s="28">
        <f t="shared" si="139"/>
        <v>0</v>
      </c>
      <c r="O604" s="28">
        <f t="shared" si="139"/>
        <v>0</v>
      </c>
      <c r="P604" s="28">
        <f t="shared" si="139"/>
        <v>0</v>
      </c>
      <c r="Q604" s="28">
        <f t="shared" si="139"/>
        <v>0</v>
      </c>
      <c r="R604" s="28">
        <f t="shared" si="139"/>
        <v>0</v>
      </c>
      <c r="S604" s="28">
        <f t="shared" si="139"/>
        <v>0</v>
      </c>
      <c r="T604" s="28">
        <f t="shared" si="139"/>
        <v>0</v>
      </c>
      <c r="U604" s="28">
        <f t="shared" si="139"/>
        <v>0</v>
      </c>
      <c r="V604" s="28">
        <f t="shared" si="139"/>
        <v>0</v>
      </c>
      <c r="W604" s="28">
        <f t="shared" si="139"/>
        <v>0</v>
      </c>
      <c r="X604" s="28">
        <f t="shared" si="139"/>
        <v>0</v>
      </c>
      <c r="Y604" s="28">
        <f t="shared" si="139"/>
        <v>0</v>
      </c>
      <c r="Z604" s="28">
        <f t="shared" si="139"/>
        <v>0</v>
      </c>
      <c r="AA604" s="28">
        <f t="shared" si="139"/>
        <v>0</v>
      </c>
      <c r="AB604" s="28">
        <f t="shared" si="139"/>
        <v>0</v>
      </c>
      <c r="AC604" s="28">
        <f t="shared" si="139"/>
        <v>0</v>
      </c>
      <c r="AD604" s="28">
        <f t="shared" si="139"/>
        <v>0</v>
      </c>
      <c r="AE604" s="28">
        <f t="shared" si="139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40">+C478</f>
        <v>0</v>
      </c>
      <c r="D606" s="37">
        <f t="shared" si="140"/>
        <v>0</v>
      </c>
      <c r="E606" s="37">
        <f t="shared" si="140"/>
        <v>0</v>
      </c>
      <c r="F606" s="37">
        <f t="shared" si="140"/>
        <v>0</v>
      </c>
      <c r="G606" s="37">
        <f t="shared" si="140"/>
        <v>0</v>
      </c>
      <c r="H606" s="37">
        <f t="shared" si="140"/>
        <v>0</v>
      </c>
      <c r="I606" s="37">
        <f t="shared" si="140"/>
        <v>0</v>
      </c>
      <c r="J606" s="37">
        <f t="shared" si="140"/>
        <v>0</v>
      </c>
      <c r="K606" s="37">
        <f t="shared" si="140"/>
        <v>0</v>
      </c>
      <c r="L606" s="37">
        <f t="shared" si="140"/>
        <v>0</v>
      </c>
      <c r="M606" s="37">
        <f t="shared" si="140"/>
        <v>0</v>
      </c>
      <c r="N606" s="37">
        <f t="shared" si="140"/>
        <v>0</v>
      </c>
      <c r="O606" s="37">
        <f t="shared" si="140"/>
        <v>0</v>
      </c>
      <c r="P606" s="37">
        <f t="shared" si="140"/>
        <v>0</v>
      </c>
      <c r="Q606" s="37">
        <f t="shared" si="140"/>
        <v>0</v>
      </c>
      <c r="R606" s="37">
        <f t="shared" si="140"/>
        <v>0</v>
      </c>
      <c r="S606" s="37">
        <f t="shared" si="140"/>
        <v>0</v>
      </c>
      <c r="T606" s="37">
        <f t="shared" si="140"/>
        <v>0</v>
      </c>
      <c r="U606" s="37">
        <f t="shared" si="140"/>
        <v>0</v>
      </c>
      <c r="V606" s="37">
        <f t="shared" si="140"/>
        <v>0</v>
      </c>
      <c r="W606" s="37">
        <f t="shared" si="140"/>
        <v>0</v>
      </c>
      <c r="X606" s="37">
        <f t="shared" si="140"/>
        <v>0</v>
      </c>
      <c r="Y606" s="37">
        <f t="shared" si="140"/>
        <v>0</v>
      </c>
      <c r="Z606" s="37">
        <f t="shared" si="140"/>
        <v>0</v>
      </c>
      <c r="AA606" s="37">
        <f t="shared" si="140"/>
        <v>0</v>
      </c>
      <c r="AB606" s="37">
        <f t="shared" si="140"/>
        <v>0</v>
      </c>
      <c r="AC606" s="37">
        <f t="shared" si="140"/>
        <v>0</v>
      </c>
      <c r="AD606" s="37">
        <f t="shared" si="140"/>
        <v>0</v>
      </c>
      <c r="AE606" s="37">
        <f t="shared" si="14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41">+C489</f>
        <v>0</v>
      </c>
      <c r="D607" s="37">
        <f t="shared" si="141"/>
        <v>0</v>
      </c>
      <c r="E607" s="37">
        <f t="shared" si="141"/>
        <v>0</v>
      </c>
      <c r="F607" s="37">
        <f t="shared" si="141"/>
        <v>0</v>
      </c>
      <c r="G607" s="37">
        <f t="shared" si="141"/>
        <v>0</v>
      </c>
      <c r="H607" s="37">
        <f t="shared" si="141"/>
        <v>0</v>
      </c>
      <c r="I607" s="37">
        <f t="shared" si="141"/>
        <v>0</v>
      </c>
      <c r="J607" s="37">
        <f t="shared" si="141"/>
        <v>0</v>
      </c>
      <c r="K607" s="37">
        <f t="shared" si="141"/>
        <v>0</v>
      </c>
      <c r="L607" s="37">
        <f t="shared" si="141"/>
        <v>0</v>
      </c>
      <c r="M607" s="37">
        <f t="shared" si="141"/>
        <v>0</v>
      </c>
      <c r="N607" s="37">
        <f t="shared" si="141"/>
        <v>0</v>
      </c>
      <c r="O607" s="37">
        <f t="shared" si="141"/>
        <v>0</v>
      </c>
      <c r="P607" s="37">
        <f t="shared" si="141"/>
        <v>0</v>
      </c>
      <c r="Q607" s="37">
        <f t="shared" si="141"/>
        <v>0</v>
      </c>
      <c r="R607" s="37">
        <f t="shared" si="141"/>
        <v>0</v>
      </c>
      <c r="S607" s="37">
        <f t="shared" si="141"/>
        <v>0</v>
      </c>
      <c r="T607" s="37">
        <f t="shared" si="141"/>
        <v>0</v>
      </c>
      <c r="U607" s="37">
        <f t="shared" si="141"/>
        <v>0</v>
      </c>
      <c r="V607" s="37">
        <f t="shared" si="141"/>
        <v>0</v>
      </c>
      <c r="W607" s="37">
        <f t="shared" si="141"/>
        <v>0</v>
      </c>
      <c r="X607" s="37">
        <f t="shared" si="141"/>
        <v>0</v>
      </c>
      <c r="Y607" s="37">
        <f t="shared" si="141"/>
        <v>0</v>
      </c>
      <c r="Z607" s="37">
        <f t="shared" si="141"/>
        <v>0</v>
      </c>
      <c r="AA607" s="37">
        <f t="shared" si="141"/>
        <v>0</v>
      </c>
      <c r="AB607" s="37">
        <f t="shared" si="141"/>
        <v>0</v>
      </c>
      <c r="AC607" s="37">
        <f t="shared" si="141"/>
        <v>0</v>
      </c>
      <c r="AD607" s="37">
        <f t="shared" si="141"/>
        <v>0</v>
      </c>
      <c r="AE607" s="37">
        <f t="shared" si="14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2">+C502</f>
        <v>0</v>
      </c>
      <c r="D609" s="37">
        <f t="shared" si="142"/>
        <v>0</v>
      </c>
      <c r="E609" s="37">
        <f t="shared" si="142"/>
        <v>0</v>
      </c>
      <c r="F609" s="37">
        <f t="shared" si="142"/>
        <v>0</v>
      </c>
      <c r="G609" s="37">
        <f t="shared" si="142"/>
        <v>0</v>
      </c>
      <c r="H609" s="37">
        <f t="shared" si="142"/>
        <v>0</v>
      </c>
      <c r="I609" s="37">
        <f t="shared" si="142"/>
        <v>0</v>
      </c>
      <c r="J609" s="37">
        <f t="shared" si="142"/>
        <v>0</v>
      </c>
      <c r="K609" s="37">
        <f t="shared" si="142"/>
        <v>0</v>
      </c>
      <c r="L609" s="37">
        <f t="shared" si="142"/>
        <v>0</v>
      </c>
      <c r="M609" s="37">
        <f t="shared" si="142"/>
        <v>0</v>
      </c>
      <c r="N609" s="37">
        <f t="shared" si="142"/>
        <v>0</v>
      </c>
      <c r="O609" s="37">
        <f t="shared" si="142"/>
        <v>0</v>
      </c>
      <c r="P609" s="37">
        <f t="shared" si="142"/>
        <v>0</v>
      </c>
      <c r="Q609" s="37">
        <f t="shared" si="142"/>
        <v>0</v>
      </c>
      <c r="R609" s="37">
        <f t="shared" si="142"/>
        <v>0</v>
      </c>
      <c r="S609" s="37">
        <f t="shared" si="142"/>
        <v>0</v>
      </c>
      <c r="T609" s="37">
        <f t="shared" si="142"/>
        <v>0</v>
      </c>
      <c r="U609" s="37">
        <f t="shared" si="142"/>
        <v>0</v>
      </c>
      <c r="V609" s="37">
        <f t="shared" si="142"/>
        <v>0</v>
      </c>
      <c r="W609" s="37">
        <f t="shared" si="142"/>
        <v>0</v>
      </c>
      <c r="X609" s="37">
        <f t="shared" si="142"/>
        <v>0</v>
      </c>
      <c r="Y609" s="37">
        <f t="shared" si="142"/>
        <v>0</v>
      </c>
      <c r="Z609" s="37">
        <f t="shared" si="142"/>
        <v>0</v>
      </c>
      <c r="AA609" s="37">
        <f t="shared" si="142"/>
        <v>0</v>
      </c>
      <c r="AB609" s="37">
        <f t="shared" si="142"/>
        <v>0</v>
      </c>
      <c r="AC609" s="37">
        <f t="shared" si="142"/>
        <v>0</v>
      </c>
      <c r="AD609" s="37">
        <f t="shared" si="142"/>
        <v>0</v>
      </c>
      <c r="AE609" s="37">
        <f t="shared" si="142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3">+D508</f>
        <v>0</v>
      </c>
      <c r="E610" s="37">
        <f t="shared" si="143"/>
        <v>0</v>
      </c>
      <c r="F610" s="37">
        <f t="shared" si="143"/>
        <v>0</v>
      </c>
      <c r="G610" s="37">
        <f t="shared" si="143"/>
        <v>0</v>
      </c>
      <c r="H610" s="37">
        <f t="shared" si="143"/>
        <v>0</v>
      </c>
      <c r="I610" s="37">
        <f t="shared" si="143"/>
        <v>0</v>
      </c>
      <c r="J610" s="37">
        <f t="shared" si="143"/>
        <v>0</v>
      </c>
      <c r="K610" s="37">
        <f t="shared" si="143"/>
        <v>0</v>
      </c>
      <c r="L610" s="37">
        <f t="shared" si="143"/>
        <v>0</v>
      </c>
      <c r="M610" s="37">
        <f t="shared" si="143"/>
        <v>0</v>
      </c>
      <c r="N610" s="37">
        <f t="shared" si="143"/>
        <v>0</v>
      </c>
      <c r="O610" s="37">
        <f t="shared" si="143"/>
        <v>0</v>
      </c>
      <c r="P610" s="37">
        <f t="shared" si="143"/>
        <v>0</v>
      </c>
      <c r="Q610" s="37">
        <f t="shared" si="143"/>
        <v>0</v>
      </c>
      <c r="R610" s="37">
        <f t="shared" si="143"/>
        <v>0</v>
      </c>
      <c r="S610" s="37">
        <f t="shared" si="143"/>
        <v>0</v>
      </c>
      <c r="T610" s="37">
        <f t="shared" si="143"/>
        <v>0</v>
      </c>
      <c r="U610" s="37">
        <f t="shared" si="143"/>
        <v>0</v>
      </c>
      <c r="V610" s="37">
        <f t="shared" si="143"/>
        <v>0</v>
      </c>
      <c r="W610" s="37">
        <f t="shared" si="143"/>
        <v>0</v>
      </c>
      <c r="X610" s="37">
        <f t="shared" si="143"/>
        <v>0</v>
      </c>
      <c r="Y610" s="37">
        <f t="shared" si="143"/>
        <v>0</v>
      </c>
      <c r="Z610" s="37">
        <f t="shared" si="143"/>
        <v>0</v>
      </c>
      <c r="AA610" s="37">
        <f t="shared" si="143"/>
        <v>0</v>
      </c>
      <c r="AB610" s="37">
        <f t="shared" si="143"/>
        <v>0</v>
      </c>
      <c r="AC610" s="37">
        <f t="shared" si="143"/>
        <v>0</v>
      </c>
      <c r="AD610" s="37">
        <f t="shared" si="143"/>
        <v>0</v>
      </c>
      <c r="AE610" s="37">
        <f t="shared" si="143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4">+C515</f>
        <v>0</v>
      </c>
      <c r="D611" s="37">
        <f t="shared" si="144"/>
        <v>0</v>
      </c>
      <c r="E611" s="37">
        <f t="shared" si="144"/>
        <v>0</v>
      </c>
      <c r="F611" s="37">
        <f t="shared" si="144"/>
        <v>0</v>
      </c>
      <c r="G611" s="37">
        <f t="shared" si="144"/>
        <v>0</v>
      </c>
      <c r="H611" s="37">
        <f t="shared" si="144"/>
        <v>0</v>
      </c>
      <c r="I611" s="37">
        <f t="shared" si="144"/>
        <v>0</v>
      </c>
      <c r="J611" s="37">
        <f t="shared" si="144"/>
        <v>0</v>
      </c>
      <c r="K611" s="37">
        <f t="shared" si="144"/>
        <v>0</v>
      </c>
      <c r="L611" s="37">
        <f t="shared" si="144"/>
        <v>0</v>
      </c>
      <c r="M611" s="37">
        <f t="shared" si="144"/>
        <v>0</v>
      </c>
      <c r="N611" s="37">
        <f t="shared" si="144"/>
        <v>0</v>
      </c>
      <c r="O611" s="37">
        <f t="shared" si="144"/>
        <v>0</v>
      </c>
      <c r="P611" s="37">
        <f t="shared" si="144"/>
        <v>0</v>
      </c>
      <c r="Q611" s="37">
        <f t="shared" si="144"/>
        <v>0</v>
      </c>
      <c r="R611" s="37">
        <f t="shared" si="144"/>
        <v>0</v>
      </c>
      <c r="S611" s="37">
        <f t="shared" si="144"/>
        <v>0</v>
      </c>
      <c r="T611" s="37">
        <f t="shared" si="144"/>
        <v>0</v>
      </c>
      <c r="U611" s="37">
        <f t="shared" si="144"/>
        <v>0</v>
      </c>
      <c r="V611" s="37">
        <f t="shared" si="144"/>
        <v>0</v>
      </c>
      <c r="W611" s="37">
        <f t="shared" si="144"/>
        <v>0</v>
      </c>
      <c r="X611" s="37">
        <f t="shared" si="144"/>
        <v>0</v>
      </c>
      <c r="Y611" s="37">
        <f t="shared" si="144"/>
        <v>0</v>
      </c>
      <c r="Z611" s="37">
        <f t="shared" si="144"/>
        <v>0</v>
      </c>
      <c r="AA611" s="37">
        <f t="shared" si="144"/>
        <v>0</v>
      </c>
      <c r="AB611" s="37">
        <f t="shared" si="144"/>
        <v>0</v>
      </c>
      <c r="AC611" s="37">
        <f t="shared" si="144"/>
        <v>0</v>
      </c>
      <c r="AD611" s="37">
        <f t="shared" si="144"/>
        <v>0</v>
      </c>
      <c r="AE611" s="37">
        <f t="shared" si="14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5">+C614+C615+C616+C617+C618+C619+C620+C621+C622+C623</f>
        <v>0</v>
      </c>
      <c r="D613" s="28">
        <f t="shared" si="145"/>
        <v>0</v>
      </c>
      <c r="E613" s="28">
        <f t="shared" si="145"/>
        <v>0</v>
      </c>
      <c r="F613" s="28">
        <f t="shared" si="145"/>
        <v>0</v>
      </c>
      <c r="G613" s="28">
        <f t="shared" si="145"/>
        <v>0</v>
      </c>
      <c r="H613" s="28">
        <f t="shared" si="145"/>
        <v>0</v>
      </c>
      <c r="I613" s="28">
        <f t="shared" si="145"/>
        <v>0</v>
      </c>
      <c r="J613" s="28">
        <f t="shared" si="145"/>
        <v>0</v>
      </c>
      <c r="K613" s="28">
        <f t="shared" si="145"/>
        <v>0</v>
      </c>
      <c r="L613" s="28">
        <f t="shared" si="145"/>
        <v>0</v>
      </c>
      <c r="M613" s="28">
        <f t="shared" si="145"/>
        <v>0</v>
      </c>
      <c r="N613" s="28">
        <f t="shared" si="145"/>
        <v>0</v>
      </c>
      <c r="O613" s="28">
        <f t="shared" si="145"/>
        <v>0</v>
      </c>
      <c r="P613" s="28">
        <f t="shared" si="145"/>
        <v>0</v>
      </c>
      <c r="Q613" s="28">
        <f t="shared" si="145"/>
        <v>0</v>
      </c>
      <c r="R613" s="28">
        <f t="shared" si="145"/>
        <v>0</v>
      </c>
      <c r="S613" s="28">
        <f t="shared" si="145"/>
        <v>0</v>
      </c>
      <c r="T613" s="28">
        <f t="shared" si="145"/>
        <v>0</v>
      </c>
      <c r="U613" s="28">
        <f t="shared" si="145"/>
        <v>0</v>
      </c>
      <c r="V613" s="28">
        <f t="shared" si="145"/>
        <v>0</v>
      </c>
      <c r="W613" s="28">
        <f t="shared" si="145"/>
        <v>0</v>
      </c>
      <c r="X613" s="28">
        <f t="shared" si="145"/>
        <v>0</v>
      </c>
      <c r="Y613" s="28">
        <f t="shared" si="145"/>
        <v>0</v>
      </c>
      <c r="Z613" s="28">
        <f t="shared" si="145"/>
        <v>0</v>
      </c>
      <c r="AA613" s="28">
        <f t="shared" si="145"/>
        <v>0</v>
      </c>
      <c r="AB613" s="28">
        <f t="shared" si="145"/>
        <v>0</v>
      </c>
      <c r="AC613" s="28">
        <f t="shared" si="145"/>
        <v>0</v>
      </c>
      <c r="AD613" s="28">
        <f t="shared" si="145"/>
        <v>0</v>
      </c>
      <c r="AE613" s="28">
        <f t="shared" si="14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6">+C625+C626+C627+C628+C629+C630+C631+C632</f>
        <v>0</v>
      </c>
      <c r="D624" s="28">
        <f t="shared" si="146"/>
        <v>0</v>
      </c>
      <c r="E624" s="28">
        <f t="shared" si="146"/>
        <v>0</v>
      </c>
      <c r="F624" s="28">
        <f t="shared" si="146"/>
        <v>0</v>
      </c>
      <c r="G624" s="28">
        <f t="shared" si="146"/>
        <v>0</v>
      </c>
      <c r="H624" s="28">
        <f t="shared" si="146"/>
        <v>0</v>
      </c>
      <c r="I624" s="28">
        <f t="shared" si="146"/>
        <v>0</v>
      </c>
      <c r="J624" s="28">
        <f t="shared" si="146"/>
        <v>0</v>
      </c>
      <c r="K624" s="28">
        <f t="shared" si="146"/>
        <v>0</v>
      </c>
      <c r="L624" s="28">
        <f t="shared" si="146"/>
        <v>0</v>
      </c>
      <c r="M624" s="28">
        <f t="shared" si="146"/>
        <v>0</v>
      </c>
      <c r="N624" s="28">
        <f t="shared" si="146"/>
        <v>0</v>
      </c>
      <c r="O624" s="28">
        <f t="shared" si="146"/>
        <v>0</v>
      </c>
      <c r="P624" s="28">
        <f t="shared" si="146"/>
        <v>0</v>
      </c>
      <c r="Q624" s="28">
        <f t="shared" si="146"/>
        <v>0</v>
      </c>
      <c r="R624" s="28">
        <f t="shared" si="146"/>
        <v>0</v>
      </c>
      <c r="S624" s="28">
        <f t="shared" si="146"/>
        <v>0</v>
      </c>
      <c r="T624" s="28">
        <f t="shared" si="146"/>
        <v>0</v>
      </c>
      <c r="U624" s="28">
        <f t="shared" si="146"/>
        <v>0</v>
      </c>
      <c r="V624" s="28">
        <f t="shared" si="146"/>
        <v>0</v>
      </c>
      <c r="W624" s="28">
        <f t="shared" si="146"/>
        <v>0</v>
      </c>
      <c r="X624" s="28">
        <f t="shared" si="146"/>
        <v>0</v>
      </c>
      <c r="Y624" s="28">
        <f t="shared" si="146"/>
        <v>0</v>
      </c>
      <c r="Z624" s="28">
        <f t="shared" si="146"/>
        <v>0</v>
      </c>
      <c r="AA624" s="28">
        <f t="shared" si="146"/>
        <v>0</v>
      </c>
      <c r="AB624" s="28">
        <f t="shared" si="146"/>
        <v>0</v>
      </c>
      <c r="AC624" s="28">
        <f t="shared" si="146"/>
        <v>0</v>
      </c>
      <c r="AD624" s="28">
        <f t="shared" si="146"/>
        <v>0</v>
      </c>
      <c r="AE624" s="28">
        <f t="shared" si="14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7">+C642+C643</f>
        <v>0</v>
      </c>
      <c r="D641" s="21">
        <f t="shared" si="147"/>
        <v>0</v>
      </c>
      <c r="E641" s="21">
        <f t="shared" si="147"/>
        <v>0</v>
      </c>
      <c r="F641" s="21">
        <f t="shared" si="147"/>
        <v>0</v>
      </c>
      <c r="G641" s="21">
        <f t="shared" si="147"/>
        <v>0</v>
      </c>
      <c r="H641" s="21">
        <f t="shared" si="147"/>
        <v>0</v>
      </c>
      <c r="I641" s="21">
        <f t="shared" si="147"/>
        <v>0</v>
      </c>
      <c r="J641" s="21">
        <f t="shared" si="147"/>
        <v>0</v>
      </c>
      <c r="K641" s="21">
        <f t="shared" si="147"/>
        <v>0</v>
      </c>
      <c r="L641" s="21">
        <f t="shared" si="147"/>
        <v>0</v>
      </c>
      <c r="M641" s="21">
        <f t="shared" si="147"/>
        <v>0</v>
      </c>
      <c r="N641" s="21">
        <f t="shared" si="147"/>
        <v>0</v>
      </c>
      <c r="O641" s="21">
        <f t="shared" si="147"/>
        <v>0</v>
      </c>
      <c r="P641" s="21">
        <f t="shared" si="147"/>
        <v>0</v>
      </c>
      <c r="Q641" s="21">
        <f t="shared" si="147"/>
        <v>0</v>
      </c>
      <c r="R641" s="21">
        <f t="shared" si="147"/>
        <v>0</v>
      </c>
      <c r="S641" s="21">
        <f t="shared" si="147"/>
        <v>0</v>
      </c>
      <c r="T641" s="21">
        <f t="shared" si="147"/>
        <v>0</v>
      </c>
      <c r="U641" s="21">
        <f t="shared" si="147"/>
        <v>0</v>
      </c>
      <c r="V641" s="21">
        <f t="shared" si="147"/>
        <v>0</v>
      </c>
      <c r="W641" s="21">
        <f t="shared" si="147"/>
        <v>0</v>
      </c>
      <c r="X641" s="21">
        <f t="shared" si="147"/>
        <v>0</v>
      </c>
      <c r="Y641" s="21">
        <f t="shared" si="147"/>
        <v>0</v>
      </c>
      <c r="Z641" s="21">
        <f t="shared" si="147"/>
        <v>0</v>
      </c>
      <c r="AA641" s="21">
        <f t="shared" si="147"/>
        <v>0</v>
      </c>
      <c r="AB641" s="21">
        <f t="shared" si="147"/>
        <v>0</v>
      </c>
      <c r="AC641" s="21">
        <f t="shared" si="147"/>
        <v>0</v>
      </c>
      <c r="AD641" s="21">
        <f t="shared" si="147"/>
        <v>0</v>
      </c>
      <c r="AE641" s="21">
        <f t="shared" si="14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8">+C656-C4</f>
        <v>0</v>
      </c>
      <c r="D654" s="70">
        <f t="shared" si="148"/>
        <v>0</v>
      </c>
      <c r="E654" s="70">
        <f t="shared" si="148"/>
        <v>0</v>
      </c>
      <c r="F654" s="70">
        <f t="shared" si="148"/>
        <v>0</v>
      </c>
      <c r="G654" s="70">
        <f t="shared" si="148"/>
        <v>0</v>
      </c>
      <c r="H654" s="70">
        <f t="shared" si="148"/>
        <v>0</v>
      </c>
      <c r="I654" s="70">
        <f t="shared" si="148"/>
        <v>0</v>
      </c>
      <c r="J654" s="70">
        <f t="shared" si="148"/>
        <v>0</v>
      </c>
      <c r="K654" s="70">
        <f t="shared" si="148"/>
        <v>0</v>
      </c>
      <c r="L654" s="70">
        <f t="shared" si="148"/>
        <v>0</v>
      </c>
      <c r="M654" s="70">
        <f t="shared" si="148"/>
        <v>0</v>
      </c>
      <c r="N654" s="70">
        <f t="shared" si="148"/>
        <v>0</v>
      </c>
      <c r="O654" s="70">
        <f t="shared" si="148"/>
        <v>0</v>
      </c>
      <c r="P654" s="70">
        <f t="shared" si="148"/>
        <v>0</v>
      </c>
      <c r="Q654" s="70">
        <f t="shared" si="148"/>
        <v>0</v>
      </c>
      <c r="R654" s="70">
        <f t="shared" si="148"/>
        <v>0</v>
      </c>
      <c r="S654" s="70">
        <f t="shared" si="148"/>
        <v>0</v>
      </c>
      <c r="T654" s="70">
        <f t="shared" si="148"/>
        <v>0</v>
      </c>
      <c r="U654" s="70">
        <f t="shared" si="148"/>
        <v>0</v>
      </c>
      <c r="V654" s="70">
        <f t="shared" si="148"/>
        <v>0</v>
      </c>
      <c r="W654" s="70">
        <f t="shared" si="148"/>
        <v>0</v>
      </c>
      <c r="X654" s="70">
        <f t="shared" si="148"/>
        <v>0</v>
      </c>
      <c r="Y654" s="70">
        <f t="shared" si="148"/>
        <v>0</v>
      </c>
      <c r="Z654" s="70">
        <f t="shared" si="148"/>
        <v>0</v>
      </c>
      <c r="AA654" s="70">
        <f t="shared" si="148"/>
        <v>0</v>
      </c>
      <c r="AB654" s="70">
        <f t="shared" si="148"/>
        <v>0</v>
      </c>
      <c r="AC654" s="70">
        <f t="shared" si="148"/>
        <v>0</v>
      </c>
      <c r="AD654" s="70">
        <f t="shared" si="148"/>
        <v>0</v>
      </c>
      <c r="AE654" s="70">
        <f t="shared" si="14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9">+C657+C658+C659+C660+C661</f>
        <v>0</v>
      </c>
      <c r="D656" s="28">
        <f t="shared" si="149"/>
        <v>0</v>
      </c>
      <c r="E656" s="28">
        <f t="shared" si="149"/>
        <v>0</v>
      </c>
      <c r="F656" s="28">
        <f t="shared" si="149"/>
        <v>0</v>
      </c>
      <c r="G656" s="28">
        <f t="shared" si="149"/>
        <v>0</v>
      </c>
      <c r="H656" s="28">
        <f t="shared" si="149"/>
        <v>0</v>
      </c>
      <c r="I656" s="28">
        <f t="shared" si="149"/>
        <v>0</v>
      </c>
      <c r="J656" s="28">
        <f t="shared" si="149"/>
        <v>0</v>
      </c>
      <c r="K656" s="28">
        <f t="shared" si="149"/>
        <v>0</v>
      </c>
      <c r="L656" s="28">
        <f t="shared" si="149"/>
        <v>0</v>
      </c>
      <c r="M656" s="28">
        <f t="shared" si="149"/>
        <v>0</v>
      </c>
      <c r="N656" s="28">
        <f t="shared" si="149"/>
        <v>0</v>
      </c>
      <c r="O656" s="28">
        <f t="shared" si="149"/>
        <v>0</v>
      </c>
      <c r="P656" s="28">
        <f t="shared" si="149"/>
        <v>0</v>
      </c>
      <c r="Q656" s="28">
        <f t="shared" si="149"/>
        <v>0</v>
      </c>
      <c r="R656" s="28">
        <f t="shared" si="149"/>
        <v>0</v>
      </c>
      <c r="S656" s="28">
        <f t="shared" si="149"/>
        <v>0</v>
      </c>
      <c r="T656" s="28">
        <f t="shared" si="149"/>
        <v>0</v>
      </c>
      <c r="U656" s="28">
        <f t="shared" si="149"/>
        <v>0</v>
      </c>
      <c r="V656" s="28">
        <f t="shared" si="149"/>
        <v>0</v>
      </c>
      <c r="W656" s="28">
        <f t="shared" si="149"/>
        <v>0</v>
      </c>
      <c r="X656" s="28">
        <f t="shared" si="149"/>
        <v>0</v>
      </c>
      <c r="Y656" s="28">
        <f t="shared" si="149"/>
        <v>0</v>
      </c>
      <c r="Z656" s="28">
        <f t="shared" si="149"/>
        <v>0</v>
      </c>
      <c r="AA656" s="28">
        <f t="shared" si="149"/>
        <v>0</v>
      </c>
      <c r="AB656" s="28">
        <f t="shared" si="149"/>
        <v>0</v>
      </c>
      <c r="AC656" s="28">
        <f t="shared" si="149"/>
        <v>0</v>
      </c>
      <c r="AD656" s="28">
        <f t="shared" si="149"/>
        <v>0</v>
      </c>
      <c r="AE656" s="28">
        <f t="shared" si="149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50">+C600</f>
        <v>0</v>
      </c>
      <c r="D657" s="28">
        <f t="shared" si="150"/>
        <v>0</v>
      </c>
      <c r="E657" s="28">
        <f t="shared" si="150"/>
        <v>0</v>
      </c>
      <c r="F657" s="28">
        <f t="shared" si="150"/>
        <v>0</v>
      </c>
      <c r="G657" s="28">
        <f t="shared" si="150"/>
        <v>0</v>
      </c>
      <c r="H657" s="28">
        <f t="shared" si="150"/>
        <v>0</v>
      </c>
      <c r="I657" s="28">
        <f t="shared" si="150"/>
        <v>0</v>
      </c>
      <c r="J657" s="28">
        <f t="shared" si="150"/>
        <v>0</v>
      </c>
      <c r="K657" s="28">
        <f t="shared" si="150"/>
        <v>0</v>
      </c>
      <c r="L657" s="28">
        <f t="shared" si="150"/>
        <v>0</v>
      </c>
      <c r="M657" s="28">
        <f t="shared" si="150"/>
        <v>0</v>
      </c>
      <c r="N657" s="28">
        <f t="shared" si="150"/>
        <v>0</v>
      </c>
      <c r="O657" s="28">
        <f t="shared" si="150"/>
        <v>0</v>
      </c>
      <c r="P657" s="28">
        <f t="shared" si="150"/>
        <v>0</v>
      </c>
      <c r="Q657" s="28">
        <f t="shared" si="150"/>
        <v>0</v>
      </c>
      <c r="R657" s="28">
        <f t="shared" si="150"/>
        <v>0</v>
      </c>
      <c r="S657" s="28">
        <f t="shared" si="150"/>
        <v>0</v>
      </c>
      <c r="T657" s="28">
        <f t="shared" si="150"/>
        <v>0</v>
      </c>
      <c r="U657" s="28">
        <f t="shared" si="150"/>
        <v>0</v>
      </c>
      <c r="V657" s="28">
        <f t="shared" si="150"/>
        <v>0</v>
      </c>
      <c r="W657" s="28">
        <f t="shared" si="150"/>
        <v>0</v>
      </c>
      <c r="X657" s="28">
        <f t="shared" si="150"/>
        <v>0</v>
      </c>
      <c r="Y657" s="28">
        <f t="shared" si="150"/>
        <v>0</v>
      </c>
      <c r="Z657" s="28">
        <f t="shared" si="150"/>
        <v>0</v>
      </c>
      <c r="AA657" s="28">
        <f t="shared" si="150"/>
        <v>0</v>
      </c>
      <c r="AB657" s="28">
        <f t="shared" si="150"/>
        <v>0</v>
      </c>
      <c r="AC657" s="28">
        <f t="shared" si="150"/>
        <v>0</v>
      </c>
      <c r="AD657" s="28">
        <f t="shared" si="150"/>
        <v>0</v>
      </c>
      <c r="AE657" s="28">
        <f t="shared" si="15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51">+C604</f>
        <v>0</v>
      </c>
      <c r="D658" s="28">
        <f t="shared" si="151"/>
        <v>0</v>
      </c>
      <c r="E658" s="28">
        <f t="shared" si="151"/>
        <v>0</v>
      </c>
      <c r="F658" s="28">
        <f t="shared" si="151"/>
        <v>0</v>
      </c>
      <c r="G658" s="28">
        <f t="shared" si="151"/>
        <v>0</v>
      </c>
      <c r="H658" s="28">
        <f t="shared" si="151"/>
        <v>0</v>
      </c>
      <c r="I658" s="28">
        <f t="shared" si="151"/>
        <v>0</v>
      </c>
      <c r="J658" s="28">
        <f t="shared" si="151"/>
        <v>0</v>
      </c>
      <c r="K658" s="28">
        <f t="shared" si="151"/>
        <v>0</v>
      </c>
      <c r="L658" s="28">
        <f t="shared" si="151"/>
        <v>0</v>
      </c>
      <c r="M658" s="28">
        <f t="shared" si="151"/>
        <v>0</v>
      </c>
      <c r="N658" s="28">
        <f t="shared" si="151"/>
        <v>0</v>
      </c>
      <c r="O658" s="28">
        <f t="shared" si="151"/>
        <v>0</v>
      </c>
      <c r="P658" s="28">
        <f t="shared" si="151"/>
        <v>0</v>
      </c>
      <c r="Q658" s="28">
        <f t="shared" si="151"/>
        <v>0</v>
      </c>
      <c r="R658" s="28">
        <f t="shared" si="151"/>
        <v>0</v>
      </c>
      <c r="S658" s="28">
        <f t="shared" si="151"/>
        <v>0</v>
      </c>
      <c r="T658" s="28">
        <f t="shared" si="151"/>
        <v>0</v>
      </c>
      <c r="U658" s="28">
        <f t="shared" si="151"/>
        <v>0</v>
      </c>
      <c r="V658" s="28">
        <f t="shared" si="151"/>
        <v>0</v>
      </c>
      <c r="W658" s="28">
        <f t="shared" si="151"/>
        <v>0</v>
      </c>
      <c r="X658" s="28">
        <f t="shared" si="151"/>
        <v>0</v>
      </c>
      <c r="Y658" s="28">
        <f t="shared" si="151"/>
        <v>0</v>
      </c>
      <c r="Z658" s="28">
        <f t="shared" si="151"/>
        <v>0</v>
      </c>
      <c r="AA658" s="28">
        <f t="shared" si="151"/>
        <v>0</v>
      </c>
      <c r="AB658" s="28">
        <f t="shared" si="151"/>
        <v>0</v>
      </c>
      <c r="AC658" s="28">
        <f t="shared" si="151"/>
        <v>0</v>
      </c>
      <c r="AD658" s="28">
        <f t="shared" si="151"/>
        <v>0</v>
      </c>
      <c r="AE658" s="28">
        <f t="shared" si="151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2">+C613</f>
        <v>0</v>
      </c>
      <c r="D659" s="28">
        <f t="shared" si="152"/>
        <v>0</v>
      </c>
      <c r="E659" s="28">
        <f t="shared" si="152"/>
        <v>0</v>
      </c>
      <c r="F659" s="28">
        <f t="shared" si="152"/>
        <v>0</v>
      </c>
      <c r="G659" s="28">
        <f t="shared" si="152"/>
        <v>0</v>
      </c>
      <c r="H659" s="28">
        <f t="shared" si="152"/>
        <v>0</v>
      </c>
      <c r="I659" s="28">
        <f t="shared" si="152"/>
        <v>0</v>
      </c>
      <c r="J659" s="28">
        <f t="shared" si="152"/>
        <v>0</v>
      </c>
      <c r="K659" s="28">
        <f t="shared" si="152"/>
        <v>0</v>
      </c>
      <c r="L659" s="28">
        <f t="shared" si="152"/>
        <v>0</v>
      </c>
      <c r="M659" s="28">
        <f t="shared" si="152"/>
        <v>0</v>
      </c>
      <c r="N659" s="28">
        <f t="shared" si="152"/>
        <v>0</v>
      </c>
      <c r="O659" s="28">
        <f t="shared" si="152"/>
        <v>0</v>
      </c>
      <c r="P659" s="28">
        <f t="shared" si="152"/>
        <v>0</v>
      </c>
      <c r="Q659" s="28">
        <f t="shared" si="152"/>
        <v>0</v>
      </c>
      <c r="R659" s="28">
        <f t="shared" si="152"/>
        <v>0</v>
      </c>
      <c r="S659" s="28">
        <f t="shared" si="152"/>
        <v>0</v>
      </c>
      <c r="T659" s="28">
        <f t="shared" si="152"/>
        <v>0</v>
      </c>
      <c r="U659" s="28">
        <f t="shared" si="152"/>
        <v>0</v>
      </c>
      <c r="V659" s="28">
        <f t="shared" si="152"/>
        <v>0</v>
      </c>
      <c r="W659" s="28">
        <f t="shared" si="152"/>
        <v>0</v>
      </c>
      <c r="X659" s="28">
        <f t="shared" si="152"/>
        <v>0</v>
      </c>
      <c r="Y659" s="28">
        <f t="shared" si="152"/>
        <v>0</v>
      </c>
      <c r="Z659" s="28">
        <f t="shared" si="152"/>
        <v>0</v>
      </c>
      <c r="AA659" s="28">
        <f t="shared" si="152"/>
        <v>0</v>
      </c>
      <c r="AB659" s="28">
        <f t="shared" si="152"/>
        <v>0</v>
      </c>
      <c r="AC659" s="28">
        <f t="shared" si="152"/>
        <v>0</v>
      </c>
      <c r="AD659" s="28">
        <f t="shared" si="152"/>
        <v>0</v>
      </c>
      <c r="AE659" s="28">
        <f t="shared" si="15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3">+C624</f>
        <v>0</v>
      </c>
      <c r="D660" s="28">
        <f t="shared" si="153"/>
        <v>0</v>
      </c>
      <c r="E660" s="28">
        <f t="shared" si="153"/>
        <v>0</v>
      </c>
      <c r="F660" s="28">
        <f t="shared" si="153"/>
        <v>0</v>
      </c>
      <c r="G660" s="28">
        <f t="shared" si="153"/>
        <v>0</v>
      </c>
      <c r="H660" s="28">
        <f t="shared" si="153"/>
        <v>0</v>
      </c>
      <c r="I660" s="28">
        <f t="shared" si="153"/>
        <v>0</v>
      </c>
      <c r="J660" s="28">
        <f t="shared" si="153"/>
        <v>0</v>
      </c>
      <c r="K660" s="28">
        <f t="shared" si="153"/>
        <v>0</v>
      </c>
      <c r="L660" s="28">
        <f t="shared" si="153"/>
        <v>0</v>
      </c>
      <c r="M660" s="28">
        <f t="shared" si="153"/>
        <v>0</v>
      </c>
      <c r="N660" s="28">
        <f t="shared" si="153"/>
        <v>0</v>
      </c>
      <c r="O660" s="28">
        <f t="shared" si="153"/>
        <v>0</v>
      </c>
      <c r="P660" s="28">
        <f t="shared" si="153"/>
        <v>0</v>
      </c>
      <c r="Q660" s="28">
        <f t="shared" si="153"/>
        <v>0</v>
      </c>
      <c r="R660" s="28">
        <f t="shared" si="153"/>
        <v>0</v>
      </c>
      <c r="S660" s="28">
        <f t="shared" si="153"/>
        <v>0</v>
      </c>
      <c r="T660" s="28">
        <f t="shared" si="153"/>
        <v>0</v>
      </c>
      <c r="U660" s="28">
        <f t="shared" si="153"/>
        <v>0</v>
      </c>
      <c r="V660" s="28">
        <f t="shared" si="153"/>
        <v>0</v>
      </c>
      <c r="W660" s="28">
        <f t="shared" si="153"/>
        <v>0</v>
      </c>
      <c r="X660" s="28">
        <f t="shared" si="153"/>
        <v>0</v>
      </c>
      <c r="Y660" s="28">
        <f t="shared" si="153"/>
        <v>0</v>
      </c>
      <c r="Z660" s="28">
        <f t="shared" si="153"/>
        <v>0</v>
      </c>
      <c r="AA660" s="28">
        <f t="shared" si="153"/>
        <v>0</v>
      </c>
      <c r="AB660" s="28">
        <f t="shared" si="153"/>
        <v>0</v>
      </c>
      <c r="AC660" s="28">
        <f t="shared" si="153"/>
        <v>0</v>
      </c>
      <c r="AD660" s="28">
        <f t="shared" si="153"/>
        <v>0</v>
      </c>
      <c r="AE660" s="28">
        <f t="shared" si="15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4">+C633</f>
        <v>0</v>
      </c>
      <c r="D661" s="28">
        <f t="shared" si="154"/>
        <v>0</v>
      </c>
      <c r="E661" s="28">
        <f t="shared" si="154"/>
        <v>0</v>
      </c>
      <c r="F661" s="28">
        <f t="shared" si="154"/>
        <v>0</v>
      </c>
      <c r="G661" s="28">
        <f t="shared" si="154"/>
        <v>0</v>
      </c>
      <c r="H661" s="28">
        <f t="shared" si="154"/>
        <v>0</v>
      </c>
      <c r="I661" s="28">
        <f t="shared" si="154"/>
        <v>0</v>
      </c>
      <c r="J661" s="28">
        <f t="shared" si="154"/>
        <v>0</v>
      </c>
      <c r="K661" s="28">
        <f t="shared" si="154"/>
        <v>0</v>
      </c>
      <c r="L661" s="28">
        <f t="shared" si="154"/>
        <v>0</v>
      </c>
      <c r="M661" s="28">
        <f t="shared" si="154"/>
        <v>0</v>
      </c>
      <c r="N661" s="28">
        <f t="shared" si="154"/>
        <v>0</v>
      </c>
      <c r="O661" s="28">
        <f t="shared" si="154"/>
        <v>0</v>
      </c>
      <c r="P661" s="28">
        <f t="shared" si="154"/>
        <v>0</v>
      </c>
      <c r="Q661" s="28">
        <f t="shared" si="154"/>
        <v>0</v>
      </c>
      <c r="R661" s="28">
        <f t="shared" si="154"/>
        <v>0</v>
      </c>
      <c r="S661" s="28">
        <f t="shared" si="154"/>
        <v>0</v>
      </c>
      <c r="T661" s="28">
        <f t="shared" si="154"/>
        <v>0</v>
      </c>
      <c r="U661" s="28">
        <f t="shared" si="154"/>
        <v>0</v>
      </c>
      <c r="V661" s="28">
        <f t="shared" si="154"/>
        <v>0</v>
      </c>
      <c r="W661" s="28">
        <f t="shared" si="154"/>
        <v>0</v>
      </c>
      <c r="X661" s="28">
        <f t="shared" si="154"/>
        <v>0</v>
      </c>
      <c r="Y661" s="28">
        <f t="shared" si="154"/>
        <v>0</v>
      </c>
      <c r="Z661" s="28">
        <f t="shared" si="154"/>
        <v>0</v>
      </c>
      <c r="AA661" s="28">
        <f t="shared" si="154"/>
        <v>0</v>
      </c>
      <c r="AB661" s="28">
        <f t="shared" si="154"/>
        <v>0</v>
      </c>
      <c r="AC661" s="28">
        <f t="shared" si="154"/>
        <v>0</v>
      </c>
      <c r="AD661" s="28">
        <f t="shared" si="154"/>
        <v>0</v>
      </c>
      <c r="AE661" s="28">
        <f t="shared" si="154"/>
        <v>0</v>
      </c>
    </row>
  </sheetData>
  <conditionalFormatting sqref="C2:AC2">
    <cfRule type="cellIs" dxfId="341" priority="247" operator="equal">
      <formula>0</formula>
    </cfRule>
  </conditionalFormatting>
  <conditionalFormatting sqref="AD2:AE2">
    <cfRule type="cellIs" dxfId="340" priority="111" operator="equal">
      <formula>0</formula>
    </cfRule>
  </conditionalFormatting>
  <conditionalFormatting sqref="A425:B426 A430:B431 A434:B437 A427:A429">
    <cfRule type="cellIs" dxfId="339" priority="77" operator="lessThan">
      <formula>0</formula>
    </cfRule>
  </conditionalFormatting>
  <conditionalFormatting sqref="A432:B433">
    <cfRule type="cellIs" dxfId="338" priority="76" operator="lessThan">
      <formula>0</formula>
    </cfRule>
  </conditionalFormatting>
  <conditionalFormatting sqref="B555 A576:B581">
    <cfRule type="cellIs" dxfId="337" priority="75" operator="lessThan">
      <formula>0</formula>
    </cfRule>
  </conditionalFormatting>
  <conditionalFormatting sqref="A633:B638 B624">
    <cfRule type="cellIs" dxfId="336" priority="74" operator="lessThan">
      <formula>0</formula>
    </cfRule>
  </conditionalFormatting>
  <conditionalFormatting sqref="A661:B661">
    <cfRule type="cellIs" dxfId="335" priority="73" operator="lessThan">
      <formula>0</formula>
    </cfRule>
  </conditionalFormatting>
  <conditionalFormatting sqref="B659:B660">
    <cfRule type="cellIs" dxfId="334" priority="72" operator="lessThan">
      <formula>0</formula>
    </cfRule>
  </conditionalFormatting>
  <conditionalFormatting sqref="B613">
    <cfRule type="cellIs" dxfId="333" priority="71" operator="lessThan">
      <formula>0</formula>
    </cfRule>
  </conditionalFormatting>
  <conditionalFormatting sqref="C434:C437 C425:C431">
    <cfRule type="cellIs" dxfId="332" priority="70" operator="lessThan">
      <formula>0</formula>
    </cfRule>
  </conditionalFormatting>
  <conditionalFormatting sqref="C613">
    <cfRule type="cellIs" dxfId="331" priority="69" operator="lessThan">
      <formula>0</formula>
    </cfRule>
  </conditionalFormatting>
  <conditionalFormatting sqref="C432:C433">
    <cfRule type="cellIs" dxfId="330" priority="68" operator="lessThan">
      <formula>0</formula>
    </cfRule>
  </conditionalFormatting>
  <conditionalFormatting sqref="C555:C581">
    <cfRule type="cellIs" dxfId="329" priority="67" operator="lessThan">
      <formula>0</formula>
    </cfRule>
  </conditionalFormatting>
  <conditionalFormatting sqref="C624:C638">
    <cfRule type="cellIs" dxfId="328" priority="66" operator="lessThan">
      <formula>0</formula>
    </cfRule>
  </conditionalFormatting>
  <conditionalFormatting sqref="C659">
    <cfRule type="cellIs" dxfId="327" priority="65" operator="lessThan">
      <formula>0</formula>
    </cfRule>
  </conditionalFormatting>
  <conditionalFormatting sqref="C660">
    <cfRule type="cellIs" dxfId="326" priority="64" operator="lessThan">
      <formula>0</formula>
    </cfRule>
  </conditionalFormatting>
  <conditionalFormatting sqref="C661">
    <cfRule type="cellIs" dxfId="325" priority="63" operator="lessThan">
      <formula>0</formula>
    </cfRule>
  </conditionalFormatting>
  <conditionalFormatting sqref="C609">
    <cfRule type="cellIs" dxfId="324" priority="62" operator="lessThan">
      <formula>0</formula>
    </cfRule>
  </conditionalFormatting>
  <conditionalFormatting sqref="C610">
    <cfRule type="cellIs" dxfId="323" priority="61" operator="lessThan">
      <formula>0</formula>
    </cfRule>
  </conditionalFormatting>
  <conditionalFormatting sqref="C611">
    <cfRule type="cellIs" dxfId="322" priority="60" operator="lessThan">
      <formula>0</formula>
    </cfRule>
  </conditionalFormatting>
  <conditionalFormatting sqref="C606:C607">
    <cfRule type="cellIs" dxfId="321" priority="59" operator="lessThan">
      <formula>0</formula>
    </cfRule>
  </conditionalFormatting>
  <conditionalFormatting sqref="C191:C210 C212:C225 C227:C270 C273:C278 C280:C286 C292:C296">
    <cfRule type="cellIs" dxfId="320" priority="58" operator="lessThan">
      <formula>0</formula>
    </cfRule>
  </conditionalFormatting>
  <conditionalFormatting sqref="C271">
    <cfRule type="cellIs" dxfId="319" priority="57" operator="lessThan">
      <formula>0</formula>
    </cfRule>
  </conditionalFormatting>
  <conditionalFormatting sqref="C287">
    <cfRule type="cellIs" dxfId="318" priority="56" operator="lessThan">
      <formula>0</formula>
    </cfRule>
  </conditionalFormatting>
  <conditionalFormatting sqref="C291">
    <cfRule type="cellIs" dxfId="317" priority="55" operator="lessThan">
      <formula>0</formula>
    </cfRule>
  </conditionalFormatting>
  <conditionalFormatting sqref="C226">
    <cfRule type="cellIs" dxfId="316" priority="53" operator="lessThan">
      <formula>0</formula>
    </cfRule>
  </conditionalFormatting>
  <conditionalFormatting sqref="C211">
    <cfRule type="cellIs" dxfId="315" priority="54" operator="lessThan">
      <formula>0</formula>
    </cfRule>
  </conditionalFormatting>
  <conditionalFormatting sqref="C272">
    <cfRule type="cellIs" dxfId="314" priority="52" operator="lessThan">
      <formula>0</formula>
    </cfRule>
  </conditionalFormatting>
  <conditionalFormatting sqref="C279">
    <cfRule type="cellIs" dxfId="313" priority="51" operator="lessThan">
      <formula>0</formula>
    </cfRule>
  </conditionalFormatting>
  <conditionalFormatting sqref="C288:C290">
    <cfRule type="cellIs" dxfId="312" priority="50" operator="lessThan">
      <formula>0</formula>
    </cfRule>
  </conditionalFormatting>
  <conditionalFormatting sqref="C297:C354 C356:C424">
    <cfRule type="cellIs" dxfId="311" priority="49" operator="lessThan">
      <formula>0</formula>
    </cfRule>
  </conditionalFormatting>
  <conditionalFormatting sqref="C526:C554">
    <cfRule type="cellIs" dxfId="310" priority="48" operator="lessThan">
      <formula>0</formula>
    </cfRule>
  </conditionalFormatting>
  <conditionalFormatting sqref="C524:C525">
    <cfRule type="cellIs" dxfId="309" priority="47" operator="lessThan">
      <formula>0</formula>
    </cfRule>
  </conditionalFormatting>
  <conditionalFormatting sqref="C614:C623">
    <cfRule type="cellIs" dxfId="308" priority="46" operator="lessThan">
      <formula>0</formula>
    </cfRule>
  </conditionalFormatting>
  <conditionalFormatting sqref="C355">
    <cfRule type="cellIs" dxfId="307" priority="45" operator="lessThan">
      <formula>0</formula>
    </cfRule>
  </conditionalFormatting>
  <conditionalFormatting sqref="C453">
    <cfRule type="cellIs" dxfId="306" priority="44" operator="lessThan">
      <formula>0</formula>
    </cfRule>
  </conditionalFormatting>
  <conditionalFormatting sqref="C453">
    <cfRule type="cellIs" dxfId="305" priority="42" operator="equal">
      <formula>0</formula>
    </cfRule>
    <cfRule type="cellIs" dxfId="304" priority="43" operator="equal">
      <formula>0</formula>
    </cfRule>
  </conditionalFormatting>
  <conditionalFormatting sqref="C597">
    <cfRule type="cellIs" dxfId="303" priority="41" operator="lessThan">
      <formula>0</formula>
    </cfRule>
  </conditionalFormatting>
  <conditionalFormatting sqref="C597">
    <cfRule type="cellIs" dxfId="302" priority="39" operator="equal">
      <formula>0</formula>
    </cfRule>
    <cfRule type="cellIs" dxfId="301" priority="40" operator="equal">
      <formula>0</formula>
    </cfRule>
  </conditionalFormatting>
  <conditionalFormatting sqref="C654">
    <cfRule type="cellIs" dxfId="300" priority="38" operator="lessThan">
      <formula>0</formula>
    </cfRule>
  </conditionalFormatting>
  <conditionalFormatting sqref="C654">
    <cfRule type="cellIs" dxfId="299" priority="36" operator="equal">
      <formula>0</formula>
    </cfRule>
    <cfRule type="cellIs" dxfId="298" priority="37" operator="equal">
      <formula>0</formula>
    </cfRule>
  </conditionalFormatting>
  <conditionalFormatting sqref="D434:AE437 D425:AE431">
    <cfRule type="cellIs" dxfId="297" priority="35" operator="lessThan">
      <formula>0</formula>
    </cfRule>
  </conditionalFormatting>
  <conditionalFormatting sqref="D613:AE613">
    <cfRule type="cellIs" dxfId="296" priority="34" operator="lessThan">
      <formula>0</formula>
    </cfRule>
  </conditionalFormatting>
  <conditionalFormatting sqref="D432:AE433">
    <cfRule type="cellIs" dxfId="295" priority="33" operator="lessThan">
      <formula>0</formula>
    </cfRule>
  </conditionalFormatting>
  <conditionalFormatting sqref="D555:AE581">
    <cfRule type="cellIs" dxfId="294" priority="32" operator="lessThan">
      <formula>0</formula>
    </cfRule>
  </conditionalFormatting>
  <conditionalFormatting sqref="D624:AE638">
    <cfRule type="cellIs" dxfId="293" priority="31" operator="lessThan">
      <formula>0</formula>
    </cfRule>
  </conditionalFormatting>
  <conditionalFormatting sqref="D659:AE659">
    <cfRule type="cellIs" dxfId="292" priority="30" operator="lessThan">
      <formula>0</formula>
    </cfRule>
  </conditionalFormatting>
  <conditionalFormatting sqref="D660:AE660">
    <cfRule type="cellIs" dxfId="291" priority="29" operator="lessThan">
      <formula>0</formula>
    </cfRule>
  </conditionalFormatting>
  <conditionalFormatting sqref="D661:AE661">
    <cfRule type="cellIs" dxfId="290" priority="28" operator="lessThan">
      <formula>0</formula>
    </cfRule>
  </conditionalFormatting>
  <conditionalFormatting sqref="D609:AE609">
    <cfRule type="cellIs" dxfId="289" priority="27" operator="lessThan">
      <formula>0</formula>
    </cfRule>
  </conditionalFormatting>
  <conditionalFormatting sqref="D610:AE610">
    <cfRule type="cellIs" dxfId="288" priority="26" operator="lessThan">
      <formula>0</formula>
    </cfRule>
  </conditionalFormatting>
  <conditionalFormatting sqref="D611:AE611">
    <cfRule type="cellIs" dxfId="287" priority="25" operator="lessThan">
      <formula>0</formula>
    </cfRule>
  </conditionalFormatting>
  <conditionalFormatting sqref="D606:AE607">
    <cfRule type="cellIs" dxfId="286" priority="24" operator="lessThan">
      <formula>0</formula>
    </cfRule>
  </conditionalFormatting>
  <conditionalFormatting sqref="D191:AE210 D212:AE225 D227:AE270 D273:AE278 D280:AE286 D292:AE296">
    <cfRule type="cellIs" dxfId="285" priority="23" operator="lessThan">
      <formula>0</formula>
    </cfRule>
  </conditionalFormatting>
  <conditionalFormatting sqref="D271:AE271">
    <cfRule type="cellIs" dxfId="284" priority="22" operator="lessThan">
      <formula>0</formula>
    </cfRule>
  </conditionalFormatting>
  <conditionalFormatting sqref="D287:AE287">
    <cfRule type="cellIs" dxfId="283" priority="21" operator="lessThan">
      <formula>0</formula>
    </cfRule>
  </conditionalFormatting>
  <conditionalFormatting sqref="D291:AE291">
    <cfRule type="cellIs" dxfId="282" priority="20" operator="lessThan">
      <formula>0</formula>
    </cfRule>
  </conditionalFormatting>
  <conditionalFormatting sqref="D226:AE226">
    <cfRule type="cellIs" dxfId="281" priority="18" operator="lessThan">
      <formula>0</formula>
    </cfRule>
  </conditionalFormatting>
  <conditionalFormatting sqref="D211:AE211">
    <cfRule type="cellIs" dxfId="280" priority="19" operator="lessThan">
      <formula>0</formula>
    </cfRule>
  </conditionalFormatting>
  <conditionalFormatting sqref="D272:AE272">
    <cfRule type="cellIs" dxfId="279" priority="17" operator="lessThan">
      <formula>0</formula>
    </cfRule>
  </conditionalFormatting>
  <conditionalFormatting sqref="D279:AE279">
    <cfRule type="cellIs" dxfId="278" priority="16" operator="lessThan">
      <formula>0</formula>
    </cfRule>
  </conditionalFormatting>
  <conditionalFormatting sqref="D288:AE290">
    <cfRule type="cellIs" dxfId="277" priority="15" operator="lessThan">
      <formula>0</formula>
    </cfRule>
  </conditionalFormatting>
  <conditionalFormatting sqref="D297:AE354 D356:AE424">
    <cfRule type="cellIs" dxfId="276" priority="14" operator="lessThan">
      <formula>0</formula>
    </cfRule>
  </conditionalFormatting>
  <conditionalFormatting sqref="D526:AE554">
    <cfRule type="cellIs" dxfId="275" priority="13" operator="lessThan">
      <formula>0</formula>
    </cfRule>
  </conditionalFormatting>
  <conditionalFormatting sqref="D524:AE525">
    <cfRule type="cellIs" dxfId="274" priority="12" operator="lessThan">
      <formula>0</formula>
    </cfRule>
  </conditionalFormatting>
  <conditionalFormatting sqref="D614:AE623">
    <cfRule type="cellIs" dxfId="273" priority="11" operator="lessThan">
      <formula>0</formula>
    </cfRule>
  </conditionalFormatting>
  <conditionalFormatting sqref="D355:AE355">
    <cfRule type="cellIs" dxfId="272" priority="10" operator="lessThan">
      <formula>0</formula>
    </cfRule>
  </conditionalFormatting>
  <conditionalFormatting sqref="D453:AE453">
    <cfRule type="cellIs" dxfId="271" priority="9" operator="lessThan">
      <formula>0</formula>
    </cfRule>
  </conditionalFormatting>
  <conditionalFormatting sqref="D453:AE453">
    <cfRule type="cellIs" dxfId="270" priority="7" operator="equal">
      <formula>0</formula>
    </cfRule>
    <cfRule type="cellIs" dxfId="269" priority="8" operator="equal">
      <formula>0</formula>
    </cfRule>
  </conditionalFormatting>
  <conditionalFormatting sqref="D597:AE597">
    <cfRule type="cellIs" dxfId="268" priority="6" operator="lessThan">
      <formula>0</formula>
    </cfRule>
  </conditionalFormatting>
  <conditionalFormatting sqref="D597:AE597">
    <cfRule type="cellIs" dxfId="267" priority="4" operator="equal">
      <formula>0</formula>
    </cfRule>
    <cfRule type="cellIs" dxfId="266" priority="5" operator="equal">
      <formula>0</formula>
    </cfRule>
  </conditionalFormatting>
  <conditionalFormatting sqref="D654:AE654">
    <cfRule type="cellIs" dxfId="265" priority="3" operator="lessThan">
      <formula>0</formula>
    </cfRule>
  </conditionalFormatting>
  <conditionalFormatting sqref="D654:AE654">
    <cfRule type="cellIs" dxfId="264" priority="1" operator="equal">
      <formula>0</formula>
    </cfRule>
    <cfRule type="cellIs" dxfId="263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topLeftCell="A154" zoomScale="85" zoomScaleNormal="85" workbookViewId="0">
      <selection activeCell="C175" sqref="C175:AE177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 t="e">
        <f ca="1">+C4-INDIRECT("'"&amp;C3&amp;"'!$"&amp;"J"&amp;"4",1)</f>
        <v>#REF!</v>
      </c>
      <c r="D2" s="29" t="e">
        <f ca="1">+D4-INDIRECT("'"&amp;D3&amp;"'!$"&amp;"J"&amp;"4",1)</f>
        <v>#REF!</v>
      </c>
      <c r="E2" s="29" t="e">
        <f t="shared" ref="E2:AC2" ca="1" si="0">+E4-INDIRECT("'"&amp;E3&amp;"'!$"&amp;"J"&amp;"4",1)</f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+AD4-INDIRECT("'"&amp;AD3&amp;"'!$"&amp;"J"&amp;"4",1)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0</v>
      </c>
      <c r="E4" s="28">
        <f t="shared" si="2"/>
        <v>0</v>
      </c>
      <c r="F4" s="28">
        <f t="shared" si="2"/>
        <v>0</v>
      </c>
      <c r="G4" s="28">
        <f t="shared" si="2"/>
        <v>0</v>
      </c>
      <c r="H4" s="28">
        <f t="shared" si="2"/>
        <v>0</v>
      </c>
      <c r="I4" s="28">
        <f t="shared" si="2"/>
        <v>0</v>
      </c>
      <c r="J4" s="28">
        <f t="shared" si="2"/>
        <v>0</v>
      </c>
      <c r="K4" s="28">
        <f t="shared" si="2"/>
        <v>0</v>
      </c>
      <c r="L4" s="28">
        <f t="shared" si="2"/>
        <v>0</v>
      </c>
      <c r="M4" s="28">
        <f t="shared" si="2"/>
        <v>0</v>
      </c>
      <c r="N4" s="28">
        <f t="shared" si="2"/>
        <v>0</v>
      </c>
      <c r="O4" s="28">
        <f t="shared" si="2"/>
        <v>0</v>
      </c>
      <c r="P4" s="28">
        <f t="shared" si="2"/>
        <v>2.4675161079865013</v>
      </c>
      <c r="Q4" s="28">
        <f t="shared" si="2"/>
        <v>2.318941237345332</v>
      </c>
      <c r="R4" s="28">
        <f t="shared" si="2"/>
        <v>2.0423557992119239</v>
      </c>
      <c r="S4" s="28">
        <f t="shared" si="2"/>
        <v>2.1354595367175944</v>
      </c>
      <c r="T4" s="28">
        <f t="shared" si="2"/>
        <v>2.167781205047318</v>
      </c>
      <c r="U4" s="28">
        <f t="shared" si="2"/>
        <v>2.2480109526813878</v>
      </c>
      <c r="V4" s="28">
        <f t="shared" si="2"/>
        <v>2.6282908580441635</v>
      </c>
      <c r="W4" s="28">
        <f t="shared" si="2"/>
        <v>3.7265605763688758</v>
      </c>
      <c r="X4" s="28">
        <f t="shared" si="2"/>
        <v>2.4212489913544673</v>
      </c>
      <c r="Y4" s="28">
        <f t="shared" si="2"/>
        <v>2.6525962738564068</v>
      </c>
      <c r="Z4" s="28">
        <f t="shared" si="2"/>
        <v>2.8192727177242887</v>
      </c>
      <c r="AA4" s="28">
        <f t="shared" si="2"/>
        <v>2.7791254280078896</v>
      </c>
      <c r="AB4" s="28">
        <f t="shared" si="2"/>
        <v>2.9271739913633561</v>
      </c>
      <c r="AC4" s="28">
        <f t="shared" si="2"/>
        <v>2.4509994850367023</v>
      </c>
      <c r="AD4" s="28">
        <f t="shared" si="2"/>
        <v>5.3956646378575766</v>
      </c>
      <c r="AE4" s="28">
        <f t="shared" si="2"/>
        <v>5.1268171896567596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0</v>
      </c>
      <c r="E111" s="21">
        <f t="shared" si="29"/>
        <v>0</v>
      </c>
      <c r="F111" s="21">
        <f t="shared" si="29"/>
        <v>0</v>
      </c>
      <c r="G111" s="21">
        <f t="shared" si="29"/>
        <v>0</v>
      </c>
      <c r="H111" s="21">
        <f t="shared" si="29"/>
        <v>0</v>
      </c>
      <c r="I111" s="21">
        <f t="shared" si="29"/>
        <v>0</v>
      </c>
      <c r="J111" s="21">
        <f t="shared" si="29"/>
        <v>0</v>
      </c>
      <c r="K111" s="21">
        <f t="shared" si="29"/>
        <v>0</v>
      </c>
      <c r="L111" s="21">
        <f t="shared" si="29"/>
        <v>0</v>
      </c>
      <c r="M111" s="21">
        <f t="shared" si="29"/>
        <v>0</v>
      </c>
      <c r="N111" s="21">
        <f t="shared" si="29"/>
        <v>0</v>
      </c>
      <c r="O111" s="21">
        <f t="shared" si="29"/>
        <v>0</v>
      </c>
      <c r="P111" s="21">
        <f t="shared" si="29"/>
        <v>2.4675161079865013</v>
      </c>
      <c r="Q111" s="21">
        <f t="shared" si="29"/>
        <v>2.318941237345332</v>
      </c>
      <c r="R111" s="21">
        <f t="shared" si="29"/>
        <v>2.0423557992119239</v>
      </c>
      <c r="S111" s="21">
        <f t="shared" si="29"/>
        <v>2.1354595367175944</v>
      </c>
      <c r="T111" s="21">
        <f t="shared" si="29"/>
        <v>2.167781205047318</v>
      </c>
      <c r="U111" s="21">
        <f t="shared" si="29"/>
        <v>2.2480109526813878</v>
      </c>
      <c r="V111" s="21">
        <f t="shared" si="29"/>
        <v>2.6282908580441635</v>
      </c>
      <c r="W111" s="21">
        <f t="shared" si="29"/>
        <v>3.7265605763688758</v>
      </c>
      <c r="X111" s="21">
        <f t="shared" si="29"/>
        <v>2.4212489913544673</v>
      </c>
      <c r="Y111" s="21">
        <f t="shared" si="29"/>
        <v>2.6525962738564068</v>
      </c>
      <c r="Z111" s="21">
        <f t="shared" si="29"/>
        <v>2.8192727177242887</v>
      </c>
      <c r="AA111" s="21">
        <f t="shared" si="29"/>
        <v>2.7791254280078896</v>
      </c>
      <c r="AB111" s="21">
        <f t="shared" si="29"/>
        <v>2.9271739913633561</v>
      </c>
      <c r="AC111" s="21">
        <f t="shared" si="29"/>
        <v>2.4509994850367023</v>
      </c>
      <c r="AD111" s="21">
        <f t="shared" si="29"/>
        <v>5.3956646378575766</v>
      </c>
      <c r="AE111" s="21">
        <f t="shared" si="29"/>
        <v>5.1268171896567596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2">+D145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4">+D155+D156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0</v>
      </c>
      <c r="D173" s="21">
        <f t="shared" si="35"/>
        <v>0</v>
      </c>
      <c r="E173" s="21">
        <f t="shared" si="35"/>
        <v>0</v>
      </c>
      <c r="F173" s="21">
        <f t="shared" si="35"/>
        <v>0</v>
      </c>
      <c r="G173" s="21">
        <f t="shared" si="35"/>
        <v>0</v>
      </c>
      <c r="H173" s="21">
        <f t="shared" si="35"/>
        <v>0</v>
      </c>
      <c r="I173" s="21">
        <f t="shared" si="35"/>
        <v>0</v>
      </c>
      <c r="J173" s="21">
        <f t="shared" si="35"/>
        <v>0</v>
      </c>
      <c r="K173" s="21">
        <f t="shared" si="35"/>
        <v>0</v>
      </c>
      <c r="L173" s="21">
        <f t="shared" si="35"/>
        <v>0</v>
      </c>
      <c r="M173" s="21">
        <f t="shared" si="35"/>
        <v>0</v>
      </c>
      <c r="N173" s="21">
        <f t="shared" si="35"/>
        <v>0</v>
      </c>
      <c r="O173" s="21">
        <f t="shared" si="35"/>
        <v>0</v>
      </c>
      <c r="P173" s="21">
        <f t="shared" si="35"/>
        <v>2.4675161079865013</v>
      </c>
      <c r="Q173" s="21">
        <f t="shared" si="35"/>
        <v>2.318941237345332</v>
      </c>
      <c r="R173" s="21">
        <f t="shared" si="35"/>
        <v>2.0423557992119239</v>
      </c>
      <c r="S173" s="21">
        <f t="shared" si="35"/>
        <v>2.1354595367175944</v>
      </c>
      <c r="T173" s="21">
        <f t="shared" si="35"/>
        <v>2.167781205047318</v>
      </c>
      <c r="U173" s="21">
        <f t="shared" si="35"/>
        <v>2.2480109526813878</v>
      </c>
      <c r="V173" s="21">
        <f t="shared" si="35"/>
        <v>2.6282908580441635</v>
      </c>
      <c r="W173" s="21">
        <f t="shared" si="35"/>
        <v>3.7265605763688758</v>
      </c>
      <c r="X173" s="21">
        <f t="shared" si="35"/>
        <v>2.4212489913544673</v>
      </c>
      <c r="Y173" s="21">
        <f t="shared" si="35"/>
        <v>2.6525962738564068</v>
      </c>
      <c r="Z173" s="21">
        <f t="shared" si="35"/>
        <v>2.8192727177242887</v>
      </c>
      <c r="AA173" s="21">
        <f t="shared" si="35"/>
        <v>2.7791254280078896</v>
      </c>
      <c r="AB173" s="21">
        <f t="shared" si="35"/>
        <v>2.9271739913633561</v>
      </c>
      <c r="AC173" s="21">
        <f t="shared" si="35"/>
        <v>2.4509994850367023</v>
      </c>
      <c r="AD173" s="21">
        <f t="shared" si="35"/>
        <v>5.3956646378575766</v>
      </c>
      <c r="AE173" s="21">
        <f t="shared" si="35"/>
        <v>5.1268171896567596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6">+D175+D176+D177</f>
        <v>0</v>
      </c>
      <c r="E174" s="21">
        <f t="shared" si="36"/>
        <v>0</v>
      </c>
      <c r="F174" s="21">
        <f t="shared" si="36"/>
        <v>0</v>
      </c>
      <c r="G174" s="21">
        <f t="shared" si="36"/>
        <v>0</v>
      </c>
      <c r="H174" s="21">
        <f t="shared" si="36"/>
        <v>0</v>
      </c>
      <c r="I174" s="21">
        <f t="shared" si="36"/>
        <v>0</v>
      </c>
      <c r="J174" s="21">
        <f t="shared" si="36"/>
        <v>0</v>
      </c>
      <c r="K174" s="21">
        <f t="shared" si="36"/>
        <v>0</v>
      </c>
      <c r="L174" s="21">
        <f t="shared" si="36"/>
        <v>0</v>
      </c>
      <c r="M174" s="21">
        <f t="shared" si="36"/>
        <v>0</v>
      </c>
      <c r="N174" s="21">
        <f t="shared" si="36"/>
        <v>0</v>
      </c>
      <c r="O174" s="21">
        <f t="shared" si="36"/>
        <v>0</v>
      </c>
      <c r="P174" s="21">
        <f t="shared" si="36"/>
        <v>2.4675161079865013</v>
      </c>
      <c r="Q174" s="21">
        <f t="shared" si="36"/>
        <v>2.318941237345332</v>
      </c>
      <c r="R174" s="21">
        <f t="shared" si="36"/>
        <v>2.0423557992119239</v>
      </c>
      <c r="S174" s="21">
        <f t="shared" si="36"/>
        <v>2.1354595367175944</v>
      </c>
      <c r="T174" s="21">
        <f t="shared" si="36"/>
        <v>2.167781205047318</v>
      </c>
      <c r="U174" s="21">
        <f t="shared" si="36"/>
        <v>2.2480109526813878</v>
      </c>
      <c r="V174" s="21">
        <f t="shared" si="36"/>
        <v>2.6282908580441635</v>
      </c>
      <c r="W174" s="21">
        <f t="shared" si="36"/>
        <v>3.7265605763688758</v>
      </c>
      <c r="X174" s="21">
        <f t="shared" si="36"/>
        <v>2.4212489913544673</v>
      </c>
      <c r="Y174" s="21">
        <f t="shared" si="36"/>
        <v>2.6525962738564068</v>
      </c>
      <c r="Z174" s="21">
        <f t="shared" si="36"/>
        <v>2.8192727177242887</v>
      </c>
      <c r="AA174" s="21">
        <f t="shared" si="36"/>
        <v>2.7791254280078896</v>
      </c>
      <c r="AB174" s="21">
        <f t="shared" si="36"/>
        <v>2.9271739913633561</v>
      </c>
      <c r="AC174" s="21">
        <f t="shared" si="36"/>
        <v>2.4509994850367023</v>
      </c>
      <c r="AD174" s="21">
        <f t="shared" si="36"/>
        <v>5.3956646378575766</v>
      </c>
      <c r="AE174" s="21">
        <f t="shared" si="36"/>
        <v>5.1268171896567596</v>
      </c>
    </row>
    <row r="175" spans="1:31" x14ac:dyDescent="0.2">
      <c r="A175" s="13" t="s">
        <v>362</v>
      </c>
      <c r="B175" s="4" t="s">
        <v>363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0.25576692913385829</v>
      </c>
      <c r="Q175" s="27">
        <v>0.3591021372328459</v>
      </c>
      <c r="R175" s="27">
        <v>0.37084862086688369</v>
      </c>
      <c r="S175" s="27">
        <v>0.37488713652045341</v>
      </c>
      <c r="T175" s="27">
        <v>0.26818589905362772</v>
      </c>
      <c r="U175" s="27">
        <v>0.33632157728706619</v>
      </c>
      <c r="V175" s="27">
        <v>0.48688788643533121</v>
      </c>
      <c r="W175" s="27">
        <v>0.54216311239193082</v>
      </c>
      <c r="X175" s="27">
        <v>0.30176887608069164</v>
      </c>
      <c r="Y175" s="27">
        <v>0.37997294759163897</v>
      </c>
      <c r="Z175" s="27">
        <v>0.51371010940919037</v>
      </c>
      <c r="AA175" s="27">
        <v>0.35133885601577913</v>
      </c>
      <c r="AB175" s="27">
        <v>0.37787096853793956</v>
      </c>
      <c r="AC175" s="27">
        <v>0.36840088085827216</v>
      </c>
      <c r="AD175" s="27">
        <v>1.2313688374923919</v>
      </c>
      <c r="AE175" s="27">
        <v>0.99842053924726248</v>
      </c>
    </row>
    <row r="176" spans="1:31" x14ac:dyDescent="0.2">
      <c r="A176" s="13" t="s">
        <v>364</v>
      </c>
      <c r="B176" s="4" t="s">
        <v>365</v>
      </c>
      <c r="C176" s="27">
        <v>0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1.6026378177727783</v>
      </c>
      <c r="Q176" s="27">
        <v>1.7054464116985377</v>
      </c>
      <c r="R176" s="27">
        <v>1.6715071783450404</v>
      </c>
      <c r="S176" s="27">
        <v>1.7160923607688514</v>
      </c>
      <c r="T176" s="27">
        <v>1.7247617413249208</v>
      </c>
      <c r="U176" s="27">
        <v>1.8252759369085172</v>
      </c>
      <c r="V176" s="27">
        <v>1.969077766561514</v>
      </c>
      <c r="W176" s="27">
        <v>2.0273052449567723</v>
      </c>
      <c r="X176" s="27">
        <v>2.1194801152737757</v>
      </c>
      <c r="Y176" s="27">
        <v>2.2311312632535594</v>
      </c>
      <c r="Z176" s="27">
        <v>2.3055626083150984</v>
      </c>
      <c r="AA176" s="27">
        <v>2.1785755266272187</v>
      </c>
      <c r="AB176" s="27">
        <v>2.148439358420728</v>
      </c>
      <c r="AC176" s="27">
        <v>2.0786475482778091</v>
      </c>
      <c r="AD176" s="27">
        <v>4.1087205112598895</v>
      </c>
      <c r="AE176" s="27">
        <v>4.0287371307628606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0.60911136107986508</v>
      </c>
      <c r="Q177" s="27">
        <v>0.25439268841394824</v>
      </c>
      <c r="R177" s="27">
        <v>0</v>
      </c>
      <c r="S177" s="27">
        <v>4.4480039428289798E-2</v>
      </c>
      <c r="T177" s="27">
        <v>0.1748335646687697</v>
      </c>
      <c r="U177" s="27">
        <v>8.6413438485804406E-2</v>
      </c>
      <c r="V177" s="27">
        <v>0.1723252050473186</v>
      </c>
      <c r="W177" s="27">
        <v>1.1570922190201727</v>
      </c>
      <c r="X177" s="27">
        <v>0</v>
      </c>
      <c r="Y177" s="27">
        <v>4.1492063011208724E-2</v>
      </c>
      <c r="Z177" s="27">
        <v>0</v>
      </c>
      <c r="AA177" s="27">
        <v>0.24921104536489153</v>
      </c>
      <c r="AB177" s="27">
        <v>0.40086366440468846</v>
      </c>
      <c r="AC177" s="27">
        <v>3.9510559006211178E-3</v>
      </c>
      <c r="AD177" s="27">
        <v>5.5575289105295182E-2</v>
      </c>
      <c r="AE177" s="27">
        <v>9.9659519646636607E-2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0</v>
      </c>
      <c r="E455" s="28">
        <f t="shared" si="96"/>
        <v>0</v>
      </c>
      <c r="F455" s="28">
        <f t="shared" si="96"/>
        <v>0</v>
      </c>
      <c r="G455" s="28">
        <f t="shared" si="96"/>
        <v>0</v>
      </c>
      <c r="H455" s="28">
        <f t="shared" si="96"/>
        <v>0</v>
      </c>
      <c r="I455" s="28">
        <f t="shared" si="96"/>
        <v>0</v>
      </c>
      <c r="J455" s="28">
        <f t="shared" si="96"/>
        <v>0</v>
      </c>
      <c r="K455" s="28">
        <f t="shared" si="96"/>
        <v>0</v>
      </c>
      <c r="L455" s="28">
        <f t="shared" si="96"/>
        <v>0</v>
      </c>
      <c r="M455" s="28">
        <f t="shared" si="96"/>
        <v>0</v>
      </c>
      <c r="N455" s="28">
        <f t="shared" si="96"/>
        <v>0</v>
      </c>
      <c r="O455" s="28">
        <f t="shared" si="96"/>
        <v>0</v>
      </c>
      <c r="P455" s="28">
        <f t="shared" si="96"/>
        <v>2.4675161079865013</v>
      </c>
      <c r="Q455" s="28">
        <f t="shared" si="96"/>
        <v>2.318941237345332</v>
      </c>
      <c r="R455" s="28">
        <f t="shared" si="96"/>
        <v>2.0423557992119239</v>
      </c>
      <c r="S455" s="28">
        <f t="shared" si="96"/>
        <v>2.1354595367175944</v>
      </c>
      <c r="T455" s="28">
        <f t="shared" si="96"/>
        <v>2.167781205047318</v>
      </c>
      <c r="U455" s="28">
        <f t="shared" si="96"/>
        <v>2.2480109526813878</v>
      </c>
      <c r="V455" s="28">
        <f t="shared" si="96"/>
        <v>2.6282908580441635</v>
      </c>
      <c r="W455" s="28">
        <f t="shared" si="96"/>
        <v>3.7265605763688758</v>
      </c>
      <c r="X455" s="28">
        <f t="shared" si="96"/>
        <v>2.4212489913544673</v>
      </c>
      <c r="Y455" s="28">
        <f t="shared" si="96"/>
        <v>2.6525962738564068</v>
      </c>
      <c r="Z455" s="28">
        <f t="shared" si="96"/>
        <v>2.8192727177242887</v>
      </c>
      <c r="AA455" s="28">
        <f t="shared" si="96"/>
        <v>2.7791254280078896</v>
      </c>
      <c r="AB455" s="28">
        <f t="shared" si="96"/>
        <v>2.9271739913633561</v>
      </c>
      <c r="AC455" s="28">
        <f t="shared" si="96"/>
        <v>2.4509994850367023</v>
      </c>
      <c r="AD455" s="28">
        <f t="shared" si="96"/>
        <v>5.3956646378575766</v>
      </c>
      <c r="AE455" s="28">
        <f t="shared" si="96"/>
        <v>5.1268171896567596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0</v>
      </c>
      <c r="E471" s="28">
        <f t="shared" si="101"/>
        <v>0</v>
      </c>
      <c r="F471" s="28">
        <f t="shared" si="101"/>
        <v>0</v>
      </c>
      <c r="G471" s="28">
        <f t="shared" si="101"/>
        <v>0</v>
      </c>
      <c r="H471" s="28">
        <f t="shared" si="101"/>
        <v>0</v>
      </c>
      <c r="I471" s="28">
        <f t="shared" si="101"/>
        <v>0</v>
      </c>
      <c r="J471" s="28">
        <f t="shared" si="101"/>
        <v>0</v>
      </c>
      <c r="K471" s="28">
        <f t="shared" si="101"/>
        <v>0</v>
      </c>
      <c r="L471" s="28">
        <f t="shared" si="101"/>
        <v>0</v>
      </c>
      <c r="M471" s="28">
        <f t="shared" si="101"/>
        <v>0</v>
      </c>
      <c r="N471" s="28">
        <f t="shared" si="101"/>
        <v>0</v>
      </c>
      <c r="O471" s="28">
        <f t="shared" si="101"/>
        <v>0</v>
      </c>
      <c r="P471" s="28">
        <f t="shared" si="101"/>
        <v>2.4675161079865013</v>
      </c>
      <c r="Q471" s="28">
        <f t="shared" si="101"/>
        <v>2.318941237345332</v>
      </c>
      <c r="R471" s="28">
        <f t="shared" si="101"/>
        <v>2.0423557992119239</v>
      </c>
      <c r="S471" s="28">
        <f t="shared" si="101"/>
        <v>2.1354595367175944</v>
      </c>
      <c r="T471" s="28">
        <f t="shared" si="101"/>
        <v>2.167781205047318</v>
      </c>
      <c r="U471" s="28">
        <f t="shared" si="101"/>
        <v>2.2480109526813878</v>
      </c>
      <c r="V471" s="28">
        <f t="shared" si="101"/>
        <v>2.6282908580441635</v>
      </c>
      <c r="W471" s="28">
        <f t="shared" si="101"/>
        <v>3.7265605763688758</v>
      </c>
      <c r="X471" s="28">
        <f t="shared" si="101"/>
        <v>2.4212489913544673</v>
      </c>
      <c r="Y471" s="28">
        <f t="shared" si="101"/>
        <v>2.6525962738564068</v>
      </c>
      <c r="Z471" s="28">
        <f t="shared" si="101"/>
        <v>2.8192727177242887</v>
      </c>
      <c r="AA471" s="28">
        <f t="shared" si="101"/>
        <v>2.7791254280078896</v>
      </c>
      <c r="AB471" s="28">
        <f t="shared" si="101"/>
        <v>2.9271739913633561</v>
      </c>
      <c r="AC471" s="28">
        <f t="shared" si="101"/>
        <v>2.4509994850367023</v>
      </c>
      <c r="AD471" s="28">
        <f t="shared" si="101"/>
        <v>5.3956646378575766</v>
      </c>
      <c r="AE471" s="28">
        <f t="shared" si="101"/>
        <v>5.1268171896567596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4">+D493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5">+D145</f>
        <v>0</v>
      </c>
      <c r="E493" s="37">
        <f t="shared" si="105"/>
        <v>0</v>
      </c>
      <c r="F493" s="37">
        <f t="shared" si="105"/>
        <v>0</v>
      </c>
      <c r="G493" s="37">
        <f t="shared" si="105"/>
        <v>0</v>
      </c>
      <c r="H493" s="37">
        <f t="shared" si="105"/>
        <v>0</v>
      </c>
      <c r="I493" s="37">
        <f t="shared" si="105"/>
        <v>0</v>
      </c>
      <c r="J493" s="37">
        <f t="shared" si="105"/>
        <v>0</v>
      </c>
      <c r="K493" s="37">
        <f t="shared" si="105"/>
        <v>0</v>
      </c>
      <c r="L493" s="37">
        <f t="shared" si="105"/>
        <v>0</v>
      </c>
      <c r="M493" s="37">
        <f t="shared" si="105"/>
        <v>0</v>
      </c>
      <c r="N493" s="37">
        <f t="shared" si="105"/>
        <v>0</v>
      </c>
      <c r="O493" s="37">
        <f t="shared" si="105"/>
        <v>0</v>
      </c>
      <c r="P493" s="37">
        <f t="shared" si="105"/>
        <v>0</v>
      </c>
      <c r="Q493" s="37">
        <f t="shared" si="105"/>
        <v>0</v>
      </c>
      <c r="R493" s="37">
        <f t="shared" si="105"/>
        <v>0</v>
      </c>
      <c r="S493" s="37">
        <f t="shared" si="105"/>
        <v>0</v>
      </c>
      <c r="T493" s="37">
        <f t="shared" si="105"/>
        <v>0</v>
      </c>
      <c r="U493" s="37">
        <f t="shared" si="105"/>
        <v>0</v>
      </c>
      <c r="V493" s="37">
        <f t="shared" si="105"/>
        <v>0</v>
      </c>
      <c r="W493" s="37">
        <f t="shared" si="105"/>
        <v>0</v>
      </c>
      <c r="X493" s="37">
        <f t="shared" si="105"/>
        <v>0</v>
      </c>
      <c r="Y493" s="37">
        <f t="shared" si="105"/>
        <v>0</v>
      </c>
      <c r="Z493" s="37">
        <f t="shared" si="105"/>
        <v>0</v>
      </c>
      <c r="AA493" s="37">
        <f t="shared" si="105"/>
        <v>0</v>
      </c>
      <c r="AB493" s="37">
        <f t="shared" si="105"/>
        <v>0</v>
      </c>
      <c r="AC493" s="37">
        <f t="shared" si="105"/>
        <v>0</v>
      </c>
      <c r="AD493" s="37">
        <f t="shared" si="105"/>
        <v>0</v>
      </c>
      <c r="AE493" s="37">
        <f t="shared" si="105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6">+D503+D504+D507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09">+D516+D517</f>
        <v>0</v>
      </c>
      <c r="E515" s="21">
        <f t="shared" si="109"/>
        <v>0</v>
      </c>
      <c r="F515" s="21">
        <f t="shared" si="109"/>
        <v>0</v>
      </c>
      <c r="G515" s="21">
        <f t="shared" si="109"/>
        <v>0</v>
      </c>
      <c r="H515" s="21">
        <f t="shared" si="109"/>
        <v>0</v>
      </c>
      <c r="I515" s="21">
        <f t="shared" si="109"/>
        <v>0</v>
      </c>
      <c r="J515" s="21">
        <f t="shared" si="109"/>
        <v>0</v>
      </c>
      <c r="K515" s="21">
        <f t="shared" si="109"/>
        <v>0</v>
      </c>
      <c r="L515" s="21">
        <f t="shared" si="109"/>
        <v>0</v>
      </c>
      <c r="M515" s="21">
        <f t="shared" si="109"/>
        <v>0</v>
      </c>
      <c r="N515" s="21">
        <f t="shared" si="109"/>
        <v>0</v>
      </c>
      <c r="O515" s="21">
        <f t="shared" si="109"/>
        <v>0</v>
      </c>
      <c r="P515" s="21">
        <f t="shared" si="109"/>
        <v>2.4675161079865013</v>
      </c>
      <c r="Q515" s="21">
        <f t="shared" si="109"/>
        <v>2.318941237345332</v>
      </c>
      <c r="R515" s="21">
        <f t="shared" si="109"/>
        <v>2.0423557992119239</v>
      </c>
      <c r="S515" s="21">
        <f t="shared" si="109"/>
        <v>2.1354595367175944</v>
      </c>
      <c r="T515" s="21">
        <f t="shared" si="109"/>
        <v>2.167781205047318</v>
      </c>
      <c r="U515" s="21">
        <f t="shared" si="109"/>
        <v>2.2480109526813878</v>
      </c>
      <c r="V515" s="21">
        <f t="shared" si="109"/>
        <v>2.6282908580441635</v>
      </c>
      <c r="W515" s="21">
        <f t="shared" si="109"/>
        <v>3.7265605763688758</v>
      </c>
      <c r="X515" s="21">
        <f t="shared" si="109"/>
        <v>2.4212489913544673</v>
      </c>
      <c r="Y515" s="21">
        <f t="shared" si="109"/>
        <v>2.6525962738564068</v>
      </c>
      <c r="Z515" s="21">
        <f t="shared" si="109"/>
        <v>2.8192727177242887</v>
      </c>
      <c r="AA515" s="21">
        <f t="shared" si="109"/>
        <v>2.7791254280078896</v>
      </c>
      <c r="AB515" s="21">
        <f t="shared" si="109"/>
        <v>2.9271739913633561</v>
      </c>
      <c r="AC515" s="21">
        <f t="shared" si="109"/>
        <v>2.4509994850367023</v>
      </c>
      <c r="AD515" s="21">
        <f t="shared" si="109"/>
        <v>5.3956646378575766</v>
      </c>
      <c r="AE515" s="21">
        <f t="shared" si="109"/>
        <v>5.1268171896567596</v>
      </c>
    </row>
    <row r="516" spans="1:31" x14ac:dyDescent="0.2">
      <c r="A516" s="9" t="s">
        <v>360</v>
      </c>
      <c r="B516" s="4" t="s">
        <v>361</v>
      </c>
      <c r="C516" s="37">
        <f t="shared" ref="C516:AE516" si="110">+C170</f>
        <v>0</v>
      </c>
      <c r="D516" s="37">
        <f t="shared" si="110"/>
        <v>0</v>
      </c>
      <c r="E516" s="37">
        <f t="shared" si="110"/>
        <v>0</v>
      </c>
      <c r="F516" s="37">
        <f t="shared" si="110"/>
        <v>0</v>
      </c>
      <c r="G516" s="37">
        <f t="shared" si="110"/>
        <v>0</v>
      </c>
      <c r="H516" s="37">
        <f t="shared" si="110"/>
        <v>0</v>
      </c>
      <c r="I516" s="37">
        <f t="shared" si="110"/>
        <v>0</v>
      </c>
      <c r="J516" s="37">
        <f t="shared" si="110"/>
        <v>0</v>
      </c>
      <c r="K516" s="37">
        <f t="shared" si="110"/>
        <v>0</v>
      </c>
      <c r="L516" s="37">
        <f t="shared" si="110"/>
        <v>0</v>
      </c>
      <c r="M516" s="37">
        <f t="shared" si="110"/>
        <v>0</v>
      </c>
      <c r="N516" s="37">
        <f t="shared" si="110"/>
        <v>0</v>
      </c>
      <c r="O516" s="37">
        <f t="shared" si="110"/>
        <v>0</v>
      </c>
      <c r="P516" s="37">
        <f t="shared" si="110"/>
        <v>0</v>
      </c>
      <c r="Q516" s="37">
        <f t="shared" si="110"/>
        <v>0</v>
      </c>
      <c r="R516" s="37">
        <f t="shared" si="110"/>
        <v>0</v>
      </c>
      <c r="S516" s="37">
        <f t="shared" si="110"/>
        <v>0</v>
      </c>
      <c r="T516" s="37">
        <f t="shared" si="110"/>
        <v>0</v>
      </c>
      <c r="U516" s="37">
        <f t="shared" si="110"/>
        <v>0</v>
      </c>
      <c r="V516" s="37">
        <f t="shared" si="110"/>
        <v>0</v>
      </c>
      <c r="W516" s="37">
        <f t="shared" si="110"/>
        <v>0</v>
      </c>
      <c r="X516" s="37">
        <f t="shared" si="110"/>
        <v>0</v>
      </c>
      <c r="Y516" s="37">
        <f t="shared" si="110"/>
        <v>0</v>
      </c>
      <c r="Z516" s="37">
        <f t="shared" si="110"/>
        <v>0</v>
      </c>
      <c r="AA516" s="37">
        <f t="shared" si="110"/>
        <v>0</v>
      </c>
      <c r="AB516" s="37">
        <f t="shared" si="110"/>
        <v>0</v>
      </c>
      <c r="AC516" s="37">
        <f t="shared" si="110"/>
        <v>0</v>
      </c>
      <c r="AD516" s="37">
        <f t="shared" si="110"/>
        <v>0</v>
      </c>
      <c r="AE516" s="37">
        <f t="shared" si="110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1">+C174</f>
        <v>0</v>
      </c>
      <c r="D517" s="37">
        <f t="shared" si="111"/>
        <v>0</v>
      </c>
      <c r="E517" s="37">
        <f t="shared" si="111"/>
        <v>0</v>
      </c>
      <c r="F517" s="37">
        <f t="shared" si="111"/>
        <v>0</v>
      </c>
      <c r="G517" s="37">
        <f t="shared" si="111"/>
        <v>0</v>
      </c>
      <c r="H517" s="37">
        <f t="shared" si="111"/>
        <v>0</v>
      </c>
      <c r="I517" s="37">
        <f t="shared" si="111"/>
        <v>0</v>
      </c>
      <c r="J517" s="37">
        <f t="shared" si="111"/>
        <v>0</v>
      </c>
      <c r="K517" s="37">
        <f t="shared" si="111"/>
        <v>0</v>
      </c>
      <c r="L517" s="37">
        <f t="shared" si="111"/>
        <v>0</v>
      </c>
      <c r="M517" s="37">
        <f t="shared" si="111"/>
        <v>0</v>
      </c>
      <c r="N517" s="37">
        <f t="shared" si="111"/>
        <v>0</v>
      </c>
      <c r="O517" s="37">
        <f t="shared" si="111"/>
        <v>0</v>
      </c>
      <c r="P517" s="37">
        <f t="shared" si="111"/>
        <v>2.4675161079865013</v>
      </c>
      <c r="Q517" s="37">
        <f t="shared" si="111"/>
        <v>2.318941237345332</v>
      </c>
      <c r="R517" s="37">
        <f t="shared" si="111"/>
        <v>2.0423557992119239</v>
      </c>
      <c r="S517" s="37">
        <f t="shared" si="111"/>
        <v>2.1354595367175944</v>
      </c>
      <c r="T517" s="37">
        <f t="shared" si="111"/>
        <v>2.167781205047318</v>
      </c>
      <c r="U517" s="37">
        <f t="shared" si="111"/>
        <v>2.2480109526813878</v>
      </c>
      <c r="V517" s="37">
        <f t="shared" si="111"/>
        <v>2.6282908580441635</v>
      </c>
      <c r="W517" s="37">
        <f t="shared" si="111"/>
        <v>3.7265605763688758</v>
      </c>
      <c r="X517" s="37">
        <f t="shared" si="111"/>
        <v>2.4212489913544673</v>
      </c>
      <c r="Y517" s="37">
        <f t="shared" si="111"/>
        <v>2.6525962738564068</v>
      </c>
      <c r="Z517" s="37">
        <f t="shared" si="111"/>
        <v>2.8192727177242887</v>
      </c>
      <c r="AA517" s="37">
        <f t="shared" si="111"/>
        <v>2.7791254280078896</v>
      </c>
      <c r="AB517" s="37">
        <f t="shared" si="111"/>
        <v>2.9271739913633561</v>
      </c>
      <c r="AC517" s="37">
        <f t="shared" si="111"/>
        <v>2.4509994850367023</v>
      </c>
      <c r="AD517" s="37">
        <f t="shared" si="111"/>
        <v>5.3956646378575766</v>
      </c>
      <c r="AE517" s="37">
        <f t="shared" si="111"/>
        <v>5.1268171896567596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2">+C525+C530+C536+C541+C544+C545+C549+C552++C553+C554</f>
        <v>0</v>
      </c>
      <c r="D524" s="28">
        <f t="shared" si="112"/>
        <v>0</v>
      </c>
      <c r="E524" s="28">
        <f t="shared" si="112"/>
        <v>0</v>
      </c>
      <c r="F524" s="28">
        <f t="shared" si="112"/>
        <v>0</v>
      </c>
      <c r="G524" s="28">
        <f t="shared" si="112"/>
        <v>0</v>
      </c>
      <c r="H524" s="28">
        <f t="shared" si="112"/>
        <v>0</v>
      </c>
      <c r="I524" s="28">
        <f t="shared" si="112"/>
        <v>0</v>
      </c>
      <c r="J524" s="28">
        <f t="shared" si="112"/>
        <v>0</v>
      </c>
      <c r="K524" s="28">
        <f t="shared" si="112"/>
        <v>0</v>
      </c>
      <c r="L524" s="28">
        <f t="shared" si="112"/>
        <v>0</v>
      </c>
      <c r="M524" s="28">
        <f t="shared" si="112"/>
        <v>0</v>
      </c>
      <c r="N524" s="28">
        <f t="shared" si="112"/>
        <v>0</v>
      </c>
      <c r="O524" s="28">
        <f t="shared" si="112"/>
        <v>0</v>
      </c>
      <c r="P524" s="28">
        <f t="shared" si="112"/>
        <v>0</v>
      </c>
      <c r="Q524" s="28">
        <f t="shared" si="112"/>
        <v>0</v>
      </c>
      <c r="R524" s="28">
        <f t="shared" si="112"/>
        <v>0</v>
      </c>
      <c r="S524" s="28">
        <f t="shared" si="112"/>
        <v>0</v>
      </c>
      <c r="T524" s="28">
        <f t="shared" si="112"/>
        <v>0</v>
      </c>
      <c r="U524" s="28">
        <f t="shared" si="112"/>
        <v>0</v>
      </c>
      <c r="V524" s="28">
        <f t="shared" si="112"/>
        <v>0</v>
      </c>
      <c r="W524" s="28">
        <f t="shared" si="112"/>
        <v>0</v>
      </c>
      <c r="X524" s="28">
        <f t="shared" si="112"/>
        <v>0</v>
      </c>
      <c r="Y524" s="28">
        <f t="shared" si="112"/>
        <v>0</v>
      </c>
      <c r="Z524" s="28">
        <f t="shared" si="112"/>
        <v>0</v>
      </c>
      <c r="AA524" s="28">
        <f t="shared" si="112"/>
        <v>0</v>
      </c>
      <c r="AB524" s="28">
        <f t="shared" si="112"/>
        <v>0</v>
      </c>
      <c r="AC524" s="28">
        <f t="shared" si="112"/>
        <v>0</v>
      </c>
      <c r="AD524" s="28">
        <f t="shared" si="112"/>
        <v>0</v>
      </c>
      <c r="AE524" s="28">
        <f t="shared" si="112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3">+C526+C527+C528+C529</f>
        <v>0</v>
      </c>
      <c r="D525" s="21">
        <f t="shared" si="113"/>
        <v>0</v>
      </c>
      <c r="E525" s="21">
        <f t="shared" si="113"/>
        <v>0</v>
      </c>
      <c r="F525" s="21">
        <f t="shared" si="113"/>
        <v>0</v>
      </c>
      <c r="G525" s="21">
        <f t="shared" si="113"/>
        <v>0</v>
      </c>
      <c r="H525" s="21">
        <f t="shared" si="113"/>
        <v>0</v>
      </c>
      <c r="I525" s="21">
        <f t="shared" si="113"/>
        <v>0</v>
      </c>
      <c r="J525" s="21">
        <f t="shared" si="113"/>
        <v>0</v>
      </c>
      <c r="K525" s="21">
        <f t="shared" si="113"/>
        <v>0</v>
      </c>
      <c r="L525" s="21">
        <f t="shared" si="113"/>
        <v>0</v>
      </c>
      <c r="M525" s="21">
        <f t="shared" si="113"/>
        <v>0</v>
      </c>
      <c r="N525" s="21">
        <f t="shared" si="113"/>
        <v>0</v>
      </c>
      <c r="O525" s="21">
        <f t="shared" si="113"/>
        <v>0</v>
      </c>
      <c r="P525" s="21">
        <f t="shared" si="113"/>
        <v>0</v>
      </c>
      <c r="Q525" s="21">
        <f t="shared" si="113"/>
        <v>0</v>
      </c>
      <c r="R525" s="21">
        <f t="shared" si="113"/>
        <v>0</v>
      </c>
      <c r="S525" s="21">
        <f t="shared" si="113"/>
        <v>0</v>
      </c>
      <c r="T525" s="21">
        <f t="shared" si="113"/>
        <v>0</v>
      </c>
      <c r="U525" s="21">
        <f t="shared" si="113"/>
        <v>0</v>
      </c>
      <c r="V525" s="21">
        <f t="shared" si="113"/>
        <v>0</v>
      </c>
      <c r="W525" s="21">
        <f t="shared" si="113"/>
        <v>0</v>
      </c>
      <c r="X525" s="21">
        <f t="shared" si="113"/>
        <v>0</v>
      </c>
      <c r="Y525" s="21">
        <f t="shared" si="113"/>
        <v>0</v>
      </c>
      <c r="Z525" s="21">
        <f t="shared" si="113"/>
        <v>0</v>
      </c>
      <c r="AA525" s="21">
        <f t="shared" si="113"/>
        <v>0</v>
      </c>
      <c r="AB525" s="21">
        <f t="shared" si="113"/>
        <v>0</v>
      </c>
      <c r="AC525" s="21">
        <f t="shared" si="113"/>
        <v>0</v>
      </c>
      <c r="AD525" s="21">
        <f t="shared" si="113"/>
        <v>0</v>
      </c>
      <c r="AE525" s="21">
        <f t="shared" si="113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4">+C531+C532+C533+C534+C535</f>
        <v>0</v>
      </c>
      <c r="D530" s="21">
        <f t="shared" si="114"/>
        <v>0</v>
      </c>
      <c r="E530" s="21">
        <f t="shared" si="114"/>
        <v>0</v>
      </c>
      <c r="F530" s="21">
        <f t="shared" si="114"/>
        <v>0</v>
      </c>
      <c r="G530" s="21">
        <f t="shared" si="114"/>
        <v>0</v>
      </c>
      <c r="H530" s="21">
        <f t="shared" si="114"/>
        <v>0</v>
      </c>
      <c r="I530" s="21">
        <f t="shared" si="114"/>
        <v>0</v>
      </c>
      <c r="J530" s="21">
        <f t="shared" si="114"/>
        <v>0</v>
      </c>
      <c r="K530" s="21">
        <f t="shared" si="114"/>
        <v>0</v>
      </c>
      <c r="L530" s="21">
        <f t="shared" si="114"/>
        <v>0</v>
      </c>
      <c r="M530" s="21">
        <f t="shared" si="114"/>
        <v>0</v>
      </c>
      <c r="N530" s="21">
        <f t="shared" si="114"/>
        <v>0</v>
      </c>
      <c r="O530" s="21">
        <f t="shared" si="114"/>
        <v>0</v>
      </c>
      <c r="P530" s="21">
        <f t="shared" si="114"/>
        <v>0</v>
      </c>
      <c r="Q530" s="21">
        <f t="shared" si="114"/>
        <v>0</v>
      </c>
      <c r="R530" s="21">
        <f t="shared" si="114"/>
        <v>0</v>
      </c>
      <c r="S530" s="21">
        <f t="shared" si="114"/>
        <v>0</v>
      </c>
      <c r="T530" s="21">
        <f t="shared" si="114"/>
        <v>0</v>
      </c>
      <c r="U530" s="21">
        <f t="shared" si="114"/>
        <v>0</v>
      </c>
      <c r="V530" s="21">
        <f t="shared" si="114"/>
        <v>0</v>
      </c>
      <c r="W530" s="21">
        <f t="shared" si="114"/>
        <v>0</v>
      </c>
      <c r="X530" s="21">
        <f t="shared" si="114"/>
        <v>0</v>
      </c>
      <c r="Y530" s="21">
        <f t="shared" si="114"/>
        <v>0</v>
      </c>
      <c r="Z530" s="21">
        <f t="shared" si="114"/>
        <v>0</v>
      </c>
      <c r="AA530" s="21">
        <f t="shared" si="114"/>
        <v>0</v>
      </c>
      <c r="AB530" s="21">
        <f t="shared" si="114"/>
        <v>0</v>
      </c>
      <c r="AC530" s="21">
        <f t="shared" si="114"/>
        <v>0</v>
      </c>
      <c r="AD530" s="21">
        <f t="shared" si="114"/>
        <v>0</v>
      </c>
      <c r="AE530" s="21">
        <f t="shared" si="114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5">+C537+C538+C539+C540</f>
        <v>0</v>
      </c>
      <c r="D536" s="21">
        <f t="shared" si="115"/>
        <v>0</v>
      </c>
      <c r="E536" s="21">
        <f t="shared" si="115"/>
        <v>0</v>
      </c>
      <c r="F536" s="21">
        <f t="shared" si="115"/>
        <v>0</v>
      </c>
      <c r="G536" s="21">
        <f t="shared" si="115"/>
        <v>0</v>
      </c>
      <c r="H536" s="21">
        <f t="shared" si="115"/>
        <v>0</v>
      </c>
      <c r="I536" s="21">
        <f t="shared" si="115"/>
        <v>0</v>
      </c>
      <c r="J536" s="21">
        <f t="shared" si="115"/>
        <v>0</v>
      </c>
      <c r="K536" s="21">
        <f t="shared" si="115"/>
        <v>0</v>
      </c>
      <c r="L536" s="21">
        <f t="shared" si="115"/>
        <v>0</v>
      </c>
      <c r="M536" s="21">
        <f t="shared" si="115"/>
        <v>0</v>
      </c>
      <c r="N536" s="21">
        <f t="shared" si="115"/>
        <v>0</v>
      </c>
      <c r="O536" s="21">
        <f t="shared" si="115"/>
        <v>0</v>
      </c>
      <c r="P536" s="21">
        <f t="shared" si="115"/>
        <v>0</v>
      </c>
      <c r="Q536" s="21">
        <f t="shared" si="115"/>
        <v>0</v>
      </c>
      <c r="R536" s="21">
        <f t="shared" si="115"/>
        <v>0</v>
      </c>
      <c r="S536" s="21">
        <f t="shared" si="115"/>
        <v>0</v>
      </c>
      <c r="T536" s="21">
        <f t="shared" si="115"/>
        <v>0</v>
      </c>
      <c r="U536" s="21">
        <f t="shared" si="115"/>
        <v>0</v>
      </c>
      <c r="V536" s="21">
        <f t="shared" si="115"/>
        <v>0</v>
      </c>
      <c r="W536" s="21">
        <f t="shared" si="115"/>
        <v>0</v>
      </c>
      <c r="X536" s="21">
        <f t="shared" si="115"/>
        <v>0</v>
      </c>
      <c r="Y536" s="21">
        <f t="shared" si="115"/>
        <v>0</v>
      </c>
      <c r="Z536" s="21">
        <f t="shared" si="115"/>
        <v>0</v>
      </c>
      <c r="AA536" s="21">
        <f t="shared" si="115"/>
        <v>0</v>
      </c>
      <c r="AB536" s="21">
        <f t="shared" si="115"/>
        <v>0</v>
      </c>
      <c r="AC536" s="21">
        <f t="shared" si="115"/>
        <v>0</v>
      </c>
      <c r="AD536" s="21">
        <f t="shared" si="115"/>
        <v>0</v>
      </c>
      <c r="AE536" s="21">
        <f t="shared" si="115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6">+C542+C543</f>
        <v>0</v>
      </c>
      <c r="D541" s="21">
        <f t="shared" si="116"/>
        <v>0</v>
      </c>
      <c r="E541" s="21">
        <f t="shared" si="116"/>
        <v>0</v>
      </c>
      <c r="F541" s="21">
        <f t="shared" si="116"/>
        <v>0</v>
      </c>
      <c r="G541" s="21">
        <f t="shared" si="116"/>
        <v>0</v>
      </c>
      <c r="H541" s="21">
        <f t="shared" si="116"/>
        <v>0</v>
      </c>
      <c r="I541" s="21">
        <f t="shared" si="116"/>
        <v>0</v>
      </c>
      <c r="J541" s="21">
        <f t="shared" si="116"/>
        <v>0</v>
      </c>
      <c r="K541" s="21">
        <f t="shared" si="116"/>
        <v>0</v>
      </c>
      <c r="L541" s="21">
        <f t="shared" si="116"/>
        <v>0</v>
      </c>
      <c r="M541" s="21">
        <f t="shared" si="116"/>
        <v>0</v>
      </c>
      <c r="N541" s="21">
        <f t="shared" si="116"/>
        <v>0</v>
      </c>
      <c r="O541" s="21">
        <f t="shared" si="116"/>
        <v>0</v>
      </c>
      <c r="P541" s="21">
        <f t="shared" si="116"/>
        <v>0</v>
      </c>
      <c r="Q541" s="21">
        <f t="shared" si="116"/>
        <v>0</v>
      </c>
      <c r="R541" s="21">
        <f t="shared" si="116"/>
        <v>0</v>
      </c>
      <c r="S541" s="21">
        <f t="shared" si="116"/>
        <v>0</v>
      </c>
      <c r="T541" s="21">
        <f t="shared" si="116"/>
        <v>0</v>
      </c>
      <c r="U541" s="21">
        <f t="shared" si="116"/>
        <v>0</v>
      </c>
      <c r="V541" s="21">
        <f t="shared" si="116"/>
        <v>0</v>
      </c>
      <c r="W541" s="21">
        <f t="shared" si="116"/>
        <v>0</v>
      </c>
      <c r="X541" s="21">
        <f t="shared" si="116"/>
        <v>0</v>
      </c>
      <c r="Y541" s="21">
        <f t="shared" si="116"/>
        <v>0</v>
      </c>
      <c r="Z541" s="21">
        <f t="shared" si="116"/>
        <v>0</v>
      </c>
      <c r="AA541" s="21">
        <f t="shared" si="116"/>
        <v>0</v>
      </c>
      <c r="AB541" s="21">
        <f t="shared" si="116"/>
        <v>0</v>
      </c>
      <c r="AC541" s="21">
        <f t="shared" si="116"/>
        <v>0</v>
      </c>
      <c r="AD541" s="21">
        <f t="shared" si="116"/>
        <v>0</v>
      </c>
      <c r="AE541" s="21">
        <f t="shared" si="116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7">+C546+C547+C548</f>
        <v>0</v>
      </c>
      <c r="D545" s="21">
        <f t="shared" si="117"/>
        <v>0</v>
      </c>
      <c r="E545" s="21">
        <f t="shared" si="117"/>
        <v>0</v>
      </c>
      <c r="F545" s="21">
        <f t="shared" si="117"/>
        <v>0</v>
      </c>
      <c r="G545" s="21">
        <f t="shared" si="117"/>
        <v>0</v>
      </c>
      <c r="H545" s="21">
        <f t="shared" si="117"/>
        <v>0</v>
      </c>
      <c r="I545" s="21">
        <f t="shared" si="117"/>
        <v>0</v>
      </c>
      <c r="J545" s="21">
        <f t="shared" si="117"/>
        <v>0</v>
      </c>
      <c r="K545" s="21">
        <f t="shared" si="117"/>
        <v>0</v>
      </c>
      <c r="L545" s="21">
        <f t="shared" si="117"/>
        <v>0</v>
      </c>
      <c r="M545" s="21">
        <f t="shared" si="117"/>
        <v>0</v>
      </c>
      <c r="N545" s="21">
        <f t="shared" si="117"/>
        <v>0</v>
      </c>
      <c r="O545" s="21">
        <f t="shared" si="117"/>
        <v>0</v>
      </c>
      <c r="P545" s="21">
        <f t="shared" si="117"/>
        <v>0</v>
      </c>
      <c r="Q545" s="21">
        <f t="shared" si="117"/>
        <v>0</v>
      </c>
      <c r="R545" s="21">
        <f t="shared" si="117"/>
        <v>0</v>
      </c>
      <c r="S545" s="21">
        <f t="shared" si="117"/>
        <v>0</v>
      </c>
      <c r="T545" s="21">
        <f t="shared" si="117"/>
        <v>0</v>
      </c>
      <c r="U545" s="21">
        <f t="shared" si="117"/>
        <v>0</v>
      </c>
      <c r="V545" s="21">
        <f t="shared" si="117"/>
        <v>0</v>
      </c>
      <c r="W545" s="21">
        <f t="shared" si="117"/>
        <v>0</v>
      </c>
      <c r="X545" s="21">
        <f t="shared" si="117"/>
        <v>0</v>
      </c>
      <c r="Y545" s="21">
        <f t="shared" si="117"/>
        <v>0</v>
      </c>
      <c r="Z545" s="21">
        <f t="shared" si="117"/>
        <v>0</v>
      </c>
      <c r="AA545" s="21">
        <f t="shared" si="117"/>
        <v>0</v>
      </c>
      <c r="AB545" s="21">
        <f t="shared" si="117"/>
        <v>0</v>
      </c>
      <c r="AC545" s="21">
        <f t="shared" si="117"/>
        <v>0</v>
      </c>
      <c r="AD545" s="21">
        <f t="shared" si="117"/>
        <v>0</v>
      </c>
      <c r="AE545" s="21">
        <f t="shared" si="117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8">+C550+C551</f>
        <v>0</v>
      </c>
      <c r="D549" s="21">
        <f t="shared" si="118"/>
        <v>0</v>
      </c>
      <c r="E549" s="21">
        <f t="shared" si="118"/>
        <v>0</v>
      </c>
      <c r="F549" s="21">
        <f t="shared" si="118"/>
        <v>0</v>
      </c>
      <c r="G549" s="21">
        <f t="shared" si="118"/>
        <v>0</v>
      </c>
      <c r="H549" s="21">
        <f t="shared" si="118"/>
        <v>0</v>
      </c>
      <c r="I549" s="21">
        <f t="shared" si="118"/>
        <v>0</v>
      </c>
      <c r="J549" s="21">
        <f t="shared" si="118"/>
        <v>0</v>
      </c>
      <c r="K549" s="21">
        <f t="shared" si="118"/>
        <v>0</v>
      </c>
      <c r="L549" s="21">
        <f t="shared" si="118"/>
        <v>0</v>
      </c>
      <c r="M549" s="21">
        <f t="shared" si="118"/>
        <v>0</v>
      </c>
      <c r="N549" s="21">
        <f t="shared" si="118"/>
        <v>0</v>
      </c>
      <c r="O549" s="21">
        <f t="shared" si="118"/>
        <v>0</v>
      </c>
      <c r="P549" s="21">
        <f t="shared" si="118"/>
        <v>0</v>
      </c>
      <c r="Q549" s="21">
        <f t="shared" si="118"/>
        <v>0</v>
      </c>
      <c r="R549" s="21">
        <f t="shared" si="118"/>
        <v>0</v>
      </c>
      <c r="S549" s="21">
        <f t="shared" si="118"/>
        <v>0</v>
      </c>
      <c r="T549" s="21">
        <f t="shared" si="118"/>
        <v>0</v>
      </c>
      <c r="U549" s="21">
        <f t="shared" si="118"/>
        <v>0</v>
      </c>
      <c r="V549" s="21">
        <f t="shared" si="118"/>
        <v>0</v>
      </c>
      <c r="W549" s="21">
        <f t="shared" si="118"/>
        <v>0</v>
      </c>
      <c r="X549" s="21">
        <f t="shared" si="118"/>
        <v>0</v>
      </c>
      <c r="Y549" s="21">
        <f t="shared" si="118"/>
        <v>0</v>
      </c>
      <c r="Z549" s="21">
        <f t="shared" si="118"/>
        <v>0</v>
      </c>
      <c r="AA549" s="21">
        <f t="shared" si="118"/>
        <v>0</v>
      </c>
      <c r="AB549" s="21">
        <f t="shared" si="118"/>
        <v>0</v>
      </c>
      <c r="AC549" s="21">
        <f t="shared" si="118"/>
        <v>0</v>
      </c>
      <c r="AD549" s="21">
        <f t="shared" si="118"/>
        <v>0</v>
      </c>
      <c r="AE549" s="21">
        <f t="shared" si="118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9">+C556+C559+C562+C565+C568++C571+C574+C575</f>
        <v>0</v>
      </c>
      <c r="D555" s="28">
        <f t="shared" si="119"/>
        <v>0</v>
      </c>
      <c r="E555" s="28">
        <f t="shared" si="119"/>
        <v>0</v>
      </c>
      <c r="F555" s="28">
        <f t="shared" si="119"/>
        <v>0</v>
      </c>
      <c r="G555" s="28">
        <f t="shared" si="119"/>
        <v>0</v>
      </c>
      <c r="H555" s="28">
        <f t="shared" si="119"/>
        <v>0</v>
      </c>
      <c r="I555" s="28">
        <f t="shared" si="119"/>
        <v>0</v>
      </c>
      <c r="J555" s="28">
        <f t="shared" si="119"/>
        <v>0</v>
      </c>
      <c r="K555" s="28">
        <f t="shared" si="119"/>
        <v>0</v>
      </c>
      <c r="L555" s="28">
        <f t="shared" si="119"/>
        <v>0</v>
      </c>
      <c r="M555" s="28">
        <f t="shared" si="119"/>
        <v>0</v>
      </c>
      <c r="N555" s="28">
        <f t="shared" si="119"/>
        <v>0</v>
      </c>
      <c r="O555" s="28">
        <f t="shared" si="119"/>
        <v>0</v>
      </c>
      <c r="P555" s="28">
        <f t="shared" si="119"/>
        <v>0</v>
      </c>
      <c r="Q555" s="28">
        <f t="shared" si="119"/>
        <v>0</v>
      </c>
      <c r="R555" s="28">
        <f t="shared" si="119"/>
        <v>0</v>
      </c>
      <c r="S555" s="28">
        <f t="shared" si="119"/>
        <v>0</v>
      </c>
      <c r="T555" s="28">
        <f t="shared" si="119"/>
        <v>0</v>
      </c>
      <c r="U555" s="28">
        <f t="shared" si="119"/>
        <v>0</v>
      </c>
      <c r="V555" s="28">
        <f t="shared" si="119"/>
        <v>0</v>
      </c>
      <c r="W555" s="28">
        <f t="shared" si="119"/>
        <v>0</v>
      </c>
      <c r="X555" s="28">
        <f t="shared" si="119"/>
        <v>0</v>
      </c>
      <c r="Y555" s="28">
        <f t="shared" si="119"/>
        <v>0</v>
      </c>
      <c r="Z555" s="28">
        <f t="shared" si="119"/>
        <v>0</v>
      </c>
      <c r="AA555" s="28">
        <f t="shared" si="119"/>
        <v>0</v>
      </c>
      <c r="AB555" s="28">
        <f t="shared" si="119"/>
        <v>0</v>
      </c>
      <c r="AC555" s="28">
        <f t="shared" si="119"/>
        <v>0</v>
      </c>
      <c r="AD555" s="28">
        <f t="shared" si="119"/>
        <v>0</v>
      </c>
      <c r="AE555" s="28">
        <f t="shared" si="119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0">+C557+C558</f>
        <v>0</v>
      </c>
      <c r="D556" s="21">
        <f t="shared" si="120"/>
        <v>0</v>
      </c>
      <c r="E556" s="21">
        <f t="shared" si="120"/>
        <v>0</v>
      </c>
      <c r="F556" s="21">
        <f t="shared" si="120"/>
        <v>0</v>
      </c>
      <c r="G556" s="21">
        <f t="shared" si="120"/>
        <v>0</v>
      </c>
      <c r="H556" s="21">
        <f t="shared" si="120"/>
        <v>0</v>
      </c>
      <c r="I556" s="21">
        <f t="shared" si="120"/>
        <v>0</v>
      </c>
      <c r="J556" s="21">
        <f t="shared" si="120"/>
        <v>0</v>
      </c>
      <c r="K556" s="21">
        <f t="shared" si="120"/>
        <v>0</v>
      </c>
      <c r="L556" s="21">
        <f t="shared" si="120"/>
        <v>0</v>
      </c>
      <c r="M556" s="21">
        <f t="shared" si="120"/>
        <v>0</v>
      </c>
      <c r="N556" s="21">
        <f t="shared" si="120"/>
        <v>0</v>
      </c>
      <c r="O556" s="21">
        <f t="shared" si="120"/>
        <v>0</v>
      </c>
      <c r="P556" s="21">
        <f t="shared" si="120"/>
        <v>0</v>
      </c>
      <c r="Q556" s="21">
        <f t="shared" si="120"/>
        <v>0</v>
      </c>
      <c r="R556" s="21">
        <f t="shared" si="120"/>
        <v>0</v>
      </c>
      <c r="S556" s="21">
        <f t="shared" si="120"/>
        <v>0</v>
      </c>
      <c r="T556" s="21">
        <f t="shared" si="120"/>
        <v>0</v>
      </c>
      <c r="U556" s="21">
        <f t="shared" si="120"/>
        <v>0</v>
      </c>
      <c r="V556" s="21">
        <f t="shared" si="120"/>
        <v>0</v>
      </c>
      <c r="W556" s="21">
        <f t="shared" si="120"/>
        <v>0</v>
      </c>
      <c r="X556" s="21">
        <f t="shared" si="120"/>
        <v>0</v>
      </c>
      <c r="Y556" s="21">
        <f t="shared" si="120"/>
        <v>0</v>
      </c>
      <c r="Z556" s="21">
        <f t="shared" si="120"/>
        <v>0</v>
      </c>
      <c r="AA556" s="21">
        <f t="shared" si="120"/>
        <v>0</v>
      </c>
      <c r="AB556" s="21">
        <f t="shared" si="120"/>
        <v>0</v>
      </c>
      <c r="AC556" s="21">
        <f t="shared" si="120"/>
        <v>0</v>
      </c>
      <c r="AD556" s="21">
        <f t="shared" si="120"/>
        <v>0</v>
      </c>
      <c r="AE556" s="21">
        <f t="shared" si="120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1">+C560+C561</f>
        <v>0</v>
      </c>
      <c r="D559" s="21">
        <f t="shared" si="121"/>
        <v>0</v>
      </c>
      <c r="E559" s="21">
        <f t="shared" si="121"/>
        <v>0</v>
      </c>
      <c r="F559" s="21">
        <f t="shared" si="121"/>
        <v>0</v>
      </c>
      <c r="G559" s="21">
        <f t="shared" si="121"/>
        <v>0</v>
      </c>
      <c r="H559" s="21">
        <f t="shared" si="121"/>
        <v>0</v>
      </c>
      <c r="I559" s="21">
        <f t="shared" si="121"/>
        <v>0</v>
      </c>
      <c r="J559" s="21">
        <f t="shared" si="121"/>
        <v>0</v>
      </c>
      <c r="K559" s="21">
        <f t="shared" si="121"/>
        <v>0</v>
      </c>
      <c r="L559" s="21">
        <f t="shared" si="121"/>
        <v>0</v>
      </c>
      <c r="M559" s="21">
        <f t="shared" si="121"/>
        <v>0</v>
      </c>
      <c r="N559" s="21">
        <f t="shared" si="121"/>
        <v>0</v>
      </c>
      <c r="O559" s="21">
        <f t="shared" si="121"/>
        <v>0</v>
      </c>
      <c r="P559" s="21">
        <f t="shared" si="121"/>
        <v>0</v>
      </c>
      <c r="Q559" s="21">
        <f t="shared" si="121"/>
        <v>0</v>
      </c>
      <c r="R559" s="21">
        <f t="shared" si="121"/>
        <v>0</v>
      </c>
      <c r="S559" s="21">
        <f t="shared" si="121"/>
        <v>0</v>
      </c>
      <c r="T559" s="21">
        <f t="shared" si="121"/>
        <v>0</v>
      </c>
      <c r="U559" s="21">
        <f t="shared" si="121"/>
        <v>0</v>
      </c>
      <c r="V559" s="21">
        <f t="shared" si="121"/>
        <v>0</v>
      </c>
      <c r="W559" s="21">
        <f t="shared" si="121"/>
        <v>0</v>
      </c>
      <c r="X559" s="21">
        <f t="shared" si="121"/>
        <v>0</v>
      </c>
      <c r="Y559" s="21">
        <f t="shared" si="121"/>
        <v>0</v>
      </c>
      <c r="Z559" s="21">
        <f t="shared" si="121"/>
        <v>0</v>
      </c>
      <c r="AA559" s="21">
        <f t="shared" si="121"/>
        <v>0</v>
      </c>
      <c r="AB559" s="21">
        <f t="shared" si="121"/>
        <v>0</v>
      </c>
      <c r="AC559" s="21">
        <f t="shared" si="121"/>
        <v>0</v>
      </c>
      <c r="AD559" s="21">
        <f t="shared" si="121"/>
        <v>0</v>
      </c>
      <c r="AE559" s="21">
        <f t="shared" si="121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2">+C563+C564</f>
        <v>0</v>
      </c>
      <c r="D562" s="21">
        <f t="shared" si="122"/>
        <v>0</v>
      </c>
      <c r="E562" s="21">
        <f t="shared" si="122"/>
        <v>0</v>
      </c>
      <c r="F562" s="21">
        <f t="shared" si="122"/>
        <v>0</v>
      </c>
      <c r="G562" s="21">
        <f t="shared" si="122"/>
        <v>0</v>
      </c>
      <c r="H562" s="21">
        <f t="shared" si="122"/>
        <v>0</v>
      </c>
      <c r="I562" s="21">
        <f t="shared" si="122"/>
        <v>0</v>
      </c>
      <c r="J562" s="21">
        <f t="shared" si="122"/>
        <v>0</v>
      </c>
      <c r="K562" s="21">
        <f t="shared" si="122"/>
        <v>0</v>
      </c>
      <c r="L562" s="21">
        <f t="shared" si="122"/>
        <v>0</v>
      </c>
      <c r="M562" s="21">
        <f t="shared" si="122"/>
        <v>0</v>
      </c>
      <c r="N562" s="21">
        <f t="shared" si="122"/>
        <v>0</v>
      </c>
      <c r="O562" s="21">
        <f t="shared" si="122"/>
        <v>0</v>
      </c>
      <c r="P562" s="21">
        <f t="shared" si="122"/>
        <v>0</v>
      </c>
      <c r="Q562" s="21">
        <f t="shared" si="122"/>
        <v>0</v>
      </c>
      <c r="R562" s="21">
        <f t="shared" si="122"/>
        <v>0</v>
      </c>
      <c r="S562" s="21">
        <f t="shared" si="122"/>
        <v>0</v>
      </c>
      <c r="T562" s="21">
        <f t="shared" si="122"/>
        <v>0</v>
      </c>
      <c r="U562" s="21">
        <f t="shared" si="122"/>
        <v>0</v>
      </c>
      <c r="V562" s="21">
        <f t="shared" si="122"/>
        <v>0</v>
      </c>
      <c r="W562" s="21">
        <f t="shared" si="122"/>
        <v>0</v>
      </c>
      <c r="X562" s="21">
        <f t="shared" si="122"/>
        <v>0</v>
      </c>
      <c r="Y562" s="21">
        <f t="shared" si="122"/>
        <v>0</v>
      </c>
      <c r="Z562" s="21">
        <f t="shared" si="122"/>
        <v>0</v>
      </c>
      <c r="AA562" s="21">
        <f t="shared" si="122"/>
        <v>0</v>
      </c>
      <c r="AB562" s="21">
        <f t="shared" si="122"/>
        <v>0</v>
      </c>
      <c r="AC562" s="21">
        <f t="shared" si="122"/>
        <v>0</v>
      </c>
      <c r="AD562" s="21">
        <f t="shared" si="122"/>
        <v>0</v>
      </c>
      <c r="AE562" s="21">
        <f t="shared" si="122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3">+C566+C567</f>
        <v>0</v>
      </c>
      <c r="D565" s="21">
        <f t="shared" si="123"/>
        <v>0</v>
      </c>
      <c r="E565" s="21">
        <f t="shared" si="123"/>
        <v>0</v>
      </c>
      <c r="F565" s="21">
        <f t="shared" si="123"/>
        <v>0</v>
      </c>
      <c r="G565" s="21">
        <f t="shared" si="123"/>
        <v>0</v>
      </c>
      <c r="H565" s="21">
        <f t="shared" si="123"/>
        <v>0</v>
      </c>
      <c r="I565" s="21">
        <f t="shared" si="123"/>
        <v>0</v>
      </c>
      <c r="J565" s="21">
        <f t="shared" si="123"/>
        <v>0</v>
      </c>
      <c r="K565" s="21">
        <f t="shared" si="123"/>
        <v>0</v>
      </c>
      <c r="L565" s="21">
        <f t="shared" si="123"/>
        <v>0</v>
      </c>
      <c r="M565" s="21">
        <f t="shared" si="123"/>
        <v>0</v>
      </c>
      <c r="N565" s="21">
        <f t="shared" si="123"/>
        <v>0</v>
      </c>
      <c r="O565" s="21">
        <f t="shared" si="123"/>
        <v>0</v>
      </c>
      <c r="P565" s="21">
        <f t="shared" si="123"/>
        <v>0</v>
      </c>
      <c r="Q565" s="21">
        <f t="shared" si="123"/>
        <v>0</v>
      </c>
      <c r="R565" s="21">
        <f t="shared" si="123"/>
        <v>0</v>
      </c>
      <c r="S565" s="21">
        <f t="shared" si="123"/>
        <v>0</v>
      </c>
      <c r="T565" s="21">
        <f t="shared" si="123"/>
        <v>0</v>
      </c>
      <c r="U565" s="21">
        <f t="shared" si="123"/>
        <v>0</v>
      </c>
      <c r="V565" s="21">
        <f t="shared" si="123"/>
        <v>0</v>
      </c>
      <c r="W565" s="21">
        <f t="shared" si="123"/>
        <v>0</v>
      </c>
      <c r="X565" s="21">
        <f t="shared" si="123"/>
        <v>0</v>
      </c>
      <c r="Y565" s="21">
        <f t="shared" si="123"/>
        <v>0</v>
      </c>
      <c r="Z565" s="21">
        <f t="shared" si="123"/>
        <v>0</v>
      </c>
      <c r="AA565" s="21">
        <f t="shared" si="123"/>
        <v>0</v>
      </c>
      <c r="AB565" s="21">
        <f t="shared" si="123"/>
        <v>0</v>
      </c>
      <c r="AC565" s="21">
        <f t="shared" si="123"/>
        <v>0</v>
      </c>
      <c r="AD565" s="21">
        <f t="shared" si="123"/>
        <v>0</v>
      </c>
      <c r="AE565" s="21">
        <f t="shared" si="123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4">+C569+C570</f>
        <v>0</v>
      </c>
      <c r="D568" s="21">
        <f t="shared" si="124"/>
        <v>0</v>
      </c>
      <c r="E568" s="21">
        <f t="shared" si="124"/>
        <v>0</v>
      </c>
      <c r="F568" s="21">
        <f t="shared" si="124"/>
        <v>0</v>
      </c>
      <c r="G568" s="21">
        <f t="shared" si="124"/>
        <v>0</v>
      </c>
      <c r="H568" s="21">
        <f t="shared" si="124"/>
        <v>0</v>
      </c>
      <c r="I568" s="21">
        <f t="shared" si="124"/>
        <v>0</v>
      </c>
      <c r="J568" s="21">
        <f t="shared" si="124"/>
        <v>0</v>
      </c>
      <c r="K568" s="21">
        <f t="shared" si="124"/>
        <v>0</v>
      </c>
      <c r="L568" s="21">
        <f t="shared" si="124"/>
        <v>0</v>
      </c>
      <c r="M568" s="21">
        <f t="shared" si="124"/>
        <v>0</v>
      </c>
      <c r="N568" s="21">
        <f t="shared" si="124"/>
        <v>0</v>
      </c>
      <c r="O568" s="21">
        <f t="shared" si="124"/>
        <v>0</v>
      </c>
      <c r="P568" s="21">
        <f t="shared" si="124"/>
        <v>0</v>
      </c>
      <c r="Q568" s="21">
        <f t="shared" si="124"/>
        <v>0</v>
      </c>
      <c r="R568" s="21">
        <f t="shared" si="124"/>
        <v>0</v>
      </c>
      <c r="S568" s="21">
        <f t="shared" si="124"/>
        <v>0</v>
      </c>
      <c r="T568" s="21">
        <f t="shared" si="124"/>
        <v>0</v>
      </c>
      <c r="U568" s="21">
        <f t="shared" si="124"/>
        <v>0</v>
      </c>
      <c r="V568" s="21">
        <f t="shared" si="124"/>
        <v>0</v>
      </c>
      <c r="W568" s="21">
        <f t="shared" si="124"/>
        <v>0</v>
      </c>
      <c r="X568" s="21">
        <f t="shared" si="124"/>
        <v>0</v>
      </c>
      <c r="Y568" s="21">
        <f t="shared" si="124"/>
        <v>0</v>
      </c>
      <c r="Z568" s="21">
        <f t="shared" si="124"/>
        <v>0</v>
      </c>
      <c r="AA568" s="21">
        <f t="shared" si="124"/>
        <v>0</v>
      </c>
      <c r="AB568" s="21">
        <f t="shared" si="124"/>
        <v>0</v>
      </c>
      <c r="AC568" s="21">
        <f t="shared" si="124"/>
        <v>0</v>
      </c>
      <c r="AD568" s="21">
        <f t="shared" si="124"/>
        <v>0</v>
      </c>
      <c r="AE568" s="21">
        <f t="shared" si="124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5">+C572+C573</f>
        <v>0</v>
      </c>
      <c r="D571" s="21">
        <f t="shared" si="125"/>
        <v>0</v>
      </c>
      <c r="E571" s="21">
        <f t="shared" si="125"/>
        <v>0</v>
      </c>
      <c r="F571" s="21">
        <f t="shared" si="125"/>
        <v>0</v>
      </c>
      <c r="G571" s="21">
        <f t="shared" si="125"/>
        <v>0</v>
      </c>
      <c r="H571" s="21">
        <f t="shared" si="125"/>
        <v>0</v>
      </c>
      <c r="I571" s="21">
        <f t="shared" si="125"/>
        <v>0</v>
      </c>
      <c r="J571" s="21">
        <f t="shared" si="125"/>
        <v>0</v>
      </c>
      <c r="K571" s="21">
        <f t="shared" si="125"/>
        <v>0</v>
      </c>
      <c r="L571" s="21">
        <f t="shared" si="125"/>
        <v>0</v>
      </c>
      <c r="M571" s="21">
        <f t="shared" si="125"/>
        <v>0</v>
      </c>
      <c r="N571" s="21">
        <f t="shared" si="125"/>
        <v>0</v>
      </c>
      <c r="O571" s="21">
        <f t="shared" si="125"/>
        <v>0</v>
      </c>
      <c r="P571" s="21">
        <f t="shared" si="125"/>
        <v>0</v>
      </c>
      <c r="Q571" s="21">
        <f t="shared" si="125"/>
        <v>0</v>
      </c>
      <c r="R571" s="21">
        <f t="shared" si="125"/>
        <v>0</v>
      </c>
      <c r="S571" s="21">
        <f t="shared" si="125"/>
        <v>0</v>
      </c>
      <c r="T571" s="21">
        <f t="shared" si="125"/>
        <v>0</v>
      </c>
      <c r="U571" s="21">
        <f t="shared" si="125"/>
        <v>0</v>
      </c>
      <c r="V571" s="21">
        <f t="shared" si="125"/>
        <v>0</v>
      </c>
      <c r="W571" s="21">
        <f t="shared" si="125"/>
        <v>0</v>
      </c>
      <c r="X571" s="21">
        <f t="shared" si="125"/>
        <v>0</v>
      </c>
      <c r="Y571" s="21">
        <f t="shared" si="125"/>
        <v>0</v>
      </c>
      <c r="Z571" s="21">
        <f t="shared" si="125"/>
        <v>0</v>
      </c>
      <c r="AA571" s="21">
        <f t="shared" si="125"/>
        <v>0</v>
      </c>
      <c r="AB571" s="21">
        <f t="shared" si="125"/>
        <v>0</v>
      </c>
      <c r="AC571" s="21">
        <f t="shared" si="125"/>
        <v>0</v>
      </c>
      <c r="AD571" s="21">
        <f t="shared" si="125"/>
        <v>0</v>
      </c>
      <c r="AE571" s="21">
        <f t="shared" si="125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6">+C585+C586</f>
        <v>0</v>
      </c>
      <c r="D584" s="21">
        <f t="shared" si="126"/>
        <v>0</v>
      </c>
      <c r="E584" s="21">
        <f t="shared" si="126"/>
        <v>0</v>
      </c>
      <c r="F584" s="21">
        <f t="shared" si="126"/>
        <v>0</v>
      </c>
      <c r="G584" s="21">
        <f t="shared" si="126"/>
        <v>0</v>
      </c>
      <c r="H584" s="21">
        <f t="shared" si="126"/>
        <v>0</v>
      </c>
      <c r="I584" s="21">
        <f t="shared" si="126"/>
        <v>0</v>
      </c>
      <c r="J584" s="21">
        <f t="shared" si="126"/>
        <v>0</v>
      </c>
      <c r="K584" s="21">
        <f t="shared" si="126"/>
        <v>0</v>
      </c>
      <c r="L584" s="21">
        <f t="shared" si="126"/>
        <v>0</v>
      </c>
      <c r="M584" s="21">
        <f t="shared" si="126"/>
        <v>0</v>
      </c>
      <c r="N584" s="21">
        <f t="shared" si="126"/>
        <v>0</v>
      </c>
      <c r="O584" s="21">
        <f t="shared" si="126"/>
        <v>0</v>
      </c>
      <c r="P584" s="21">
        <f t="shared" si="126"/>
        <v>0</v>
      </c>
      <c r="Q584" s="21">
        <f t="shared" si="126"/>
        <v>0</v>
      </c>
      <c r="R584" s="21">
        <f t="shared" si="126"/>
        <v>0</v>
      </c>
      <c r="S584" s="21">
        <f t="shared" si="126"/>
        <v>0</v>
      </c>
      <c r="T584" s="21">
        <f t="shared" si="126"/>
        <v>0</v>
      </c>
      <c r="U584" s="21">
        <f t="shared" si="126"/>
        <v>0</v>
      </c>
      <c r="V584" s="21">
        <f t="shared" si="126"/>
        <v>0</v>
      </c>
      <c r="W584" s="21">
        <f t="shared" si="126"/>
        <v>0</v>
      </c>
      <c r="X584" s="21">
        <f t="shared" si="126"/>
        <v>0</v>
      </c>
      <c r="Y584" s="21">
        <f t="shared" si="126"/>
        <v>0</v>
      </c>
      <c r="Z584" s="21">
        <f t="shared" si="126"/>
        <v>0</v>
      </c>
      <c r="AA584" s="21">
        <f t="shared" si="126"/>
        <v>0</v>
      </c>
      <c r="AB584" s="21">
        <f t="shared" si="126"/>
        <v>0</v>
      </c>
      <c r="AC584" s="21">
        <f t="shared" si="126"/>
        <v>0</v>
      </c>
      <c r="AD584" s="21">
        <f t="shared" si="126"/>
        <v>0</v>
      </c>
      <c r="AE584" s="21">
        <f t="shared" si="126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7">+C599-C4</f>
        <v>0</v>
      </c>
      <c r="D597" s="72">
        <f t="shared" si="127"/>
        <v>0</v>
      </c>
      <c r="E597" s="72">
        <f t="shared" si="127"/>
        <v>0</v>
      </c>
      <c r="F597" s="72">
        <f t="shared" si="127"/>
        <v>0</v>
      </c>
      <c r="G597" s="72">
        <f t="shared" si="127"/>
        <v>0</v>
      </c>
      <c r="H597" s="72">
        <f t="shared" si="127"/>
        <v>0</v>
      </c>
      <c r="I597" s="72">
        <f t="shared" si="127"/>
        <v>0</v>
      </c>
      <c r="J597" s="72">
        <f t="shared" si="127"/>
        <v>0</v>
      </c>
      <c r="K597" s="72">
        <f t="shared" si="127"/>
        <v>0</v>
      </c>
      <c r="L597" s="72">
        <f t="shared" si="127"/>
        <v>0</v>
      </c>
      <c r="M597" s="72">
        <f t="shared" si="127"/>
        <v>0</v>
      </c>
      <c r="N597" s="72">
        <f t="shared" si="127"/>
        <v>0</v>
      </c>
      <c r="O597" s="72">
        <f t="shared" si="127"/>
        <v>0</v>
      </c>
      <c r="P597" s="72">
        <f t="shared" si="127"/>
        <v>0</v>
      </c>
      <c r="Q597" s="72">
        <f t="shared" si="127"/>
        <v>0</v>
      </c>
      <c r="R597" s="72">
        <f t="shared" si="127"/>
        <v>0</v>
      </c>
      <c r="S597" s="72">
        <f t="shared" si="127"/>
        <v>0</v>
      </c>
      <c r="T597" s="72">
        <f t="shared" si="127"/>
        <v>0</v>
      </c>
      <c r="U597" s="72">
        <f t="shared" si="127"/>
        <v>0</v>
      </c>
      <c r="V597" s="72">
        <f t="shared" si="127"/>
        <v>0</v>
      </c>
      <c r="W597" s="72">
        <f t="shared" si="127"/>
        <v>0</v>
      </c>
      <c r="X597" s="72">
        <f t="shared" si="127"/>
        <v>0</v>
      </c>
      <c r="Y597" s="72">
        <f t="shared" si="127"/>
        <v>0</v>
      </c>
      <c r="Z597" s="72">
        <f t="shared" si="127"/>
        <v>0</v>
      </c>
      <c r="AA597" s="72">
        <f t="shared" si="127"/>
        <v>0</v>
      </c>
      <c r="AB597" s="72">
        <f t="shared" si="127"/>
        <v>0</v>
      </c>
      <c r="AC597" s="72">
        <f t="shared" si="127"/>
        <v>0</v>
      </c>
      <c r="AD597" s="72">
        <f t="shared" si="127"/>
        <v>0</v>
      </c>
      <c r="AE597" s="72">
        <f t="shared" si="127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8">+C600+C604+C613+C624+C633</f>
        <v>0</v>
      </c>
      <c r="D599" s="28">
        <f t="shared" si="128"/>
        <v>0</v>
      </c>
      <c r="E599" s="28">
        <f t="shared" si="128"/>
        <v>0</v>
      </c>
      <c r="F599" s="28">
        <f t="shared" si="128"/>
        <v>0</v>
      </c>
      <c r="G599" s="28">
        <f t="shared" si="128"/>
        <v>0</v>
      </c>
      <c r="H599" s="28">
        <f t="shared" si="128"/>
        <v>0</v>
      </c>
      <c r="I599" s="28">
        <f t="shared" si="128"/>
        <v>0</v>
      </c>
      <c r="J599" s="28">
        <f t="shared" si="128"/>
        <v>0</v>
      </c>
      <c r="K599" s="28">
        <f t="shared" si="128"/>
        <v>0</v>
      </c>
      <c r="L599" s="28">
        <f t="shared" si="128"/>
        <v>0</v>
      </c>
      <c r="M599" s="28">
        <f t="shared" si="128"/>
        <v>0</v>
      </c>
      <c r="N599" s="28">
        <f t="shared" si="128"/>
        <v>0</v>
      </c>
      <c r="O599" s="28">
        <f t="shared" si="128"/>
        <v>0</v>
      </c>
      <c r="P599" s="28">
        <f t="shared" si="128"/>
        <v>2.4675161079865013</v>
      </c>
      <c r="Q599" s="28">
        <f t="shared" si="128"/>
        <v>2.318941237345332</v>
      </c>
      <c r="R599" s="28">
        <f t="shared" si="128"/>
        <v>2.0423557992119239</v>
      </c>
      <c r="S599" s="28">
        <f t="shared" si="128"/>
        <v>2.1354595367175944</v>
      </c>
      <c r="T599" s="28">
        <f t="shared" si="128"/>
        <v>2.167781205047318</v>
      </c>
      <c r="U599" s="28">
        <f t="shared" si="128"/>
        <v>2.2480109526813878</v>
      </c>
      <c r="V599" s="28">
        <f t="shared" si="128"/>
        <v>2.6282908580441635</v>
      </c>
      <c r="W599" s="28">
        <f t="shared" si="128"/>
        <v>3.7265605763688758</v>
      </c>
      <c r="X599" s="28">
        <f t="shared" si="128"/>
        <v>2.4212489913544673</v>
      </c>
      <c r="Y599" s="28">
        <f t="shared" si="128"/>
        <v>2.6525962738564068</v>
      </c>
      <c r="Z599" s="28">
        <f t="shared" si="128"/>
        <v>2.8192727177242887</v>
      </c>
      <c r="AA599" s="28">
        <f t="shared" si="128"/>
        <v>2.7791254280078896</v>
      </c>
      <c r="AB599" s="28">
        <f t="shared" si="128"/>
        <v>2.9271739913633561</v>
      </c>
      <c r="AC599" s="28">
        <f t="shared" si="128"/>
        <v>2.4509994850367023</v>
      </c>
      <c r="AD599" s="28">
        <f t="shared" si="128"/>
        <v>5.3956646378575766</v>
      </c>
      <c r="AE599" s="28">
        <f t="shared" si="128"/>
        <v>5.1268171896567596</v>
      </c>
    </row>
    <row r="600" spans="1:31" x14ac:dyDescent="0.2">
      <c r="A600" s="6" t="s">
        <v>19</v>
      </c>
      <c r="B600" s="7" t="s">
        <v>20</v>
      </c>
      <c r="C600" s="28">
        <f t="shared" ref="C600:AE600" si="129">+C601+C602+C603</f>
        <v>0</v>
      </c>
      <c r="D600" s="28">
        <f t="shared" si="129"/>
        <v>0</v>
      </c>
      <c r="E600" s="28">
        <f t="shared" si="129"/>
        <v>0</v>
      </c>
      <c r="F600" s="28">
        <f t="shared" si="129"/>
        <v>0</v>
      </c>
      <c r="G600" s="28">
        <f t="shared" si="129"/>
        <v>0</v>
      </c>
      <c r="H600" s="28">
        <f t="shared" si="129"/>
        <v>0</v>
      </c>
      <c r="I600" s="28">
        <f t="shared" si="129"/>
        <v>0</v>
      </c>
      <c r="J600" s="28">
        <f t="shared" si="129"/>
        <v>0</v>
      </c>
      <c r="K600" s="28">
        <f t="shared" si="129"/>
        <v>0</v>
      </c>
      <c r="L600" s="28">
        <f t="shared" si="129"/>
        <v>0</v>
      </c>
      <c r="M600" s="28">
        <f t="shared" si="129"/>
        <v>0</v>
      </c>
      <c r="N600" s="28">
        <f t="shared" si="129"/>
        <v>0</v>
      </c>
      <c r="O600" s="28">
        <f t="shared" si="129"/>
        <v>0</v>
      </c>
      <c r="P600" s="28">
        <f t="shared" si="129"/>
        <v>0</v>
      </c>
      <c r="Q600" s="28">
        <f t="shared" si="129"/>
        <v>0</v>
      </c>
      <c r="R600" s="28">
        <f t="shared" si="129"/>
        <v>0</v>
      </c>
      <c r="S600" s="28">
        <f t="shared" si="129"/>
        <v>0</v>
      </c>
      <c r="T600" s="28">
        <f t="shared" si="129"/>
        <v>0</v>
      </c>
      <c r="U600" s="28">
        <f t="shared" si="129"/>
        <v>0</v>
      </c>
      <c r="V600" s="28">
        <f t="shared" si="129"/>
        <v>0</v>
      </c>
      <c r="W600" s="28">
        <f t="shared" si="129"/>
        <v>0</v>
      </c>
      <c r="X600" s="28">
        <f t="shared" si="129"/>
        <v>0</v>
      </c>
      <c r="Y600" s="28">
        <f t="shared" si="129"/>
        <v>0</v>
      </c>
      <c r="Z600" s="28">
        <f t="shared" si="129"/>
        <v>0</v>
      </c>
      <c r="AA600" s="28">
        <f t="shared" si="129"/>
        <v>0</v>
      </c>
      <c r="AB600" s="28">
        <f t="shared" si="129"/>
        <v>0</v>
      </c>
      <c r="AC600" s="28">
        <f t="shared" si="129"/>
        <v>0</v>
      </c>
      <c r="AD600" s="28">
        <f t="shared" si="129"/>
        <v>0</v>
      </c>
      <c r="AE600" s="28">
        <f t="shared" si="129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0</v>
      </c>
      <c r="D604" s="28">
        <f t="shared" ref="D604:AE604" si="130">+D606+D607+D609+D611</f>
        <v>0</v>
      </c>
      <c r="E604" s="28">
        <f t="shared" si="130"/>
        <v>0</v>
      </c>
      <c r="F604" s="28">
        <f t="shared" si="130"/>
        <v>0</v>
      </c>
      <c r="G604" s="28">
        <f t="shared" si="130"/>
        <v>0</v>
      </c>
      <c r="H604" s="28">
        <f t="shared" si="130"/>
        <v>0</v>
      </c>
      <c r="I604" s="28">
        <f t="shared" si="130"/>
        <v>0</v>
      </c>
      <c r="J604" s="28">
        <f t="shared" si="130"/>
        <v>0</v>
      </c>
      <c r="K604" s="28">
        <f t="shared" si="130"/>
        <v>0</v>
      </c>
      <c r="L604" s="28">
        <f t="shared" si="130"/>
        <v>0</v>
      </c>
      <c r="M604" s="28">
        <f t="shared" si="130"/>
        <v>0</v>
      </c>
      <c r="N604" s="28">
        <f t="shared" si="130"/>
        <v>0</v>
      </c>
      <c r="O604" s="28">
        <f t="shared" si="130"/>
        <v>0</v>
      </c>
      <c r="P604" s="28">
        <f t="shared" si="130"/>
        <v>2.4675161079865013</v>
      </c>
      <c r="Q604" s="28">
        <f t="shared" si="130"/>
        <v>2.318941237345332</v>
      </c>
      <c r="R604" s="28">
        <f t="shared" si="130"/>
        <v>2.0423557992119239</v>
      </c>
      <c r="S604" s="28">
        <f t="shared" si="130"/>
        <v>2.1354595367175944</v>
      </c>
      <c r="T604" s="28">
        <f t="shared" si="130"/>
        <v>2.167781205047318</v>
      </c>
      <c r="U604" s="28">
        <f t="shared" si="130"/>
        <v>2.2480109526813878</v>
      </c>
      <c r="V604" s="28">
        <f t="shared" si="130"/>
        <v>2.6282908580441635</v>
      </c>
      <c r="W604" s="28">
        <f t="shared" si="130"/>
        <v>3.7265605763688758</v>
      </c>
      <c r="X604" s="28">
        <f t="shared" si="130"/>
        <v>2.4212489913544673</v>
      </c>
      <c r="Y604" s="28">
        <f t="shared" si="130"/>
        <v>2.6525962738564068</v>
      </c>
      <c r="Z604" s="28">
        <f t="shared" si="130"/>
        <v>2.8192727177242887</v>
      </c>
      <c r="AA604" s="28">
        <f t="shared" si="130"/>
        <v>2.7791254280078896</v>
      </c>
      <c r="AB604" s="28">
        <f t="shared" si="130"/>
        <v>2.9271739913633561</v>
      </c>
      <c r="AC604" s="28">
        <f t="shared" si="130"/>
        <v>2.4509994850367023</v>
      </c>
      <c r="AD604" s="28">
        <f t="shared" si="130"/>
        <v>5.3956646378575766</v>
      </c>
      <c r="AE604" s="28">
        <f t="shared" si="130"/>
        <v>5.1268171896567596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1">+C478</f>
        <v>0</v>
      </c>
      <c r="D606" s="37">
        <f t="shared" si="131"/>
        <v>0</v>
      </c>
      <c r="E606" s="37">
        <f t="shared" si="131"/>
        <v>0</v>
      </c>
      <c r="F606" s="37">
        <f t="shared" si="131"/>
        <v>0</v>
      </c>
      <c r="G606" s="37">
        <f t="shared" si="131"/>
        <v>0</v>
      </c>
      <c r="H606" s="37">
        <f t="shared" si="131"/>
        <v>0</v>
      </c>
      <c r="I606" s="37">
        <f t="shared" si="131"/>
        <v>0</v>
      </c>
      <c r="J606" s="37">
        <f t="shared" si="131"/>
        <v>0</v>
      </c>
      <c r="K606" s="37">
        <f t="shared" si="131"/>
        <v>0</v>
      </c>
      <c r="L606" s="37">
        <f t="shared" si="131"/>
        <v>0</v>
      </c>
      <c r="M606" s="37">
        <f t="shared" si="131"/>
        <v>0</v>
      </c>
      <c r="N606" s="37">
        <f t="shared" si="131"/>
        <v>0</v>
      </c>
      <c r="O606" s="37">
        <f t="shared" si="131"/>
        <v>0</v>
      </c>
      <c r="P606" s="37">
        <f t="shared" si="131"/>
        <v>0</v>
      </c>
      <c r="Q606" s="37">
        <f t="shared" si="131"/>
        <v>0</v>
      </c>
      <c r="R606" s="37">
        <f t="shared" si="131"/>
        <v>0</v>
      </c>
      <c r="S606" s="37">
        <f t="shared" si="131"/>
        <v>0</v>
      </c>
      <c r="T606" s="37">
        <f t="shared" si="131"/>
        <v>0</v>
      </c>
      <c r="U606" s="37">
        <f t="shared" si="131"/>
        <v>0</v>
      </c>
      <c r="V606" s="37">
        <f t="shared" si="131"/>
        <v>0</v>
      </c>
      <c r="W606" s="37">
        <f t="shared" si="131"/>
        <v>0</v>
      </c>
      <c r="X606" s="37">
        <f t="shared" si="131"/>
        <v>0</v>
      </c>
      <c r="Y606" s="37">
        <f t="shared" si="131"/>
        <v>0</v>
      </c>
      <c r="Z606" s="37">
        <f t="shared" si="131"/>
        <v>0</v>
      </c>
      <c r="AA606" s="37">
        <f t="shared" si="131"/>
        <v>0</v>
      </c>
      <c r="AB606" s="37">
        <f t="shared" si="131"/>
        <v>0</v>
      </c>
      <c r="AC606" s="37">
        <f t="shared" si="131"/>
        <v>0</v>
      </c>
      <c r="AD606" s="37">
        <f t="shared" si="131"/>
        <v>0</v>
      </c>
      <c r="AE606" s="37">
        <f t="shared" si="13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2">+C489</f>
        <v>0</v>
      </c>
      <c r="D607" s="37">
        <f t="shared" si="132"/>
        <v>0</v>
      </c>
      <c r="E607" s="37">
        <f t="shared" si="132"/>
        <v>0</v>
      </c>
      <c r="F607" s="37">
        <f t="shared" si="132"/>
        <v>0</v>
      </c>
      <c r="G607" s="37">
        <f t="shared" si="132"/>
        <v>0</v>
      </c>
      <c r="H607" s="37">
        <f t="shared" si="132"/>
        <v>0</v>
      </c>
      <c r="I607" s="37">
        <f t="shared" si="132"/>
        <v>0</v>
      </c>
      <c r="J607" s="37">
        <f t="shared" si="132"/>
        <v>0</v>
      </c>
      <c r="K607" s="37">
        <f t="shared" si="132"/>
        <v>0</v>
      </c>
      <c r="L607" s="37">
        <f t="shared" si="132"/>
        <v>0</v>
      </c>
      <c r="M607" s="37">
        <f t="shared" si="132"/>
        <v>0</v>
      </c>
      <c r="N607" s="37">
        <f t="shared" si="132"/>
        <v>0</v>
      </c>
      <c r="O607" s="37">
        <f t="shared" si="132"/>
        <v>0</v>
      </c>
      <c r="P607" s="37">
        <f t="shared" si="132"/>
        <v>0</v>
      </c>
      <c r="Q607" s="37">
        <f t="shared" si="132"/>
        <v>0</v>
      </c>
      <c r="R607" s="37">
        <f t="shared" si="132"/>
        <v>0</v>
      </c>
      <c r="S607" s="37">
        <f t="shared" si="132"/>
        <v>0</v>
      </c>
      <c r="T607" s="37">
        <f t="shared" si="132"/>
        <v>0</v>
      </c>
      <c r="U607" s="37">
        <f t="shared" si="132"/>
        <v>0</v>
      </c>
      <c r="V607" s="37">
        <f t="shared" si="132"/>
        <v>0</v>
      </c>
      <c r="W607" s="37">
        <f t="shared" si="132"/>
        <v>0</v>
      </c>
      <c r="X607" s="37">
        <f t="shared" si="132"/>
        <v>0</v>
      </c>
      <c r="Y607" s="37">
        <f t="shared" si="132"/>
        <v>0</v>
      </c>
      <c r="Z607" s="37">
        <f t="shared" si="132"/>
        <v>0</v>
      </c>
      <c r="AA607" s="37">
        <f t="shared" si="132"/>
        <v>0</v>
      </c>
      <c r="AB607" s="37">
        <f t="shared" si="132"/>
        <v>0</v>
      </c>
      <c r="AC607" s="37">
        <f t="shared" si="132"/>
        <v>0</v>
      </c>
      <c r="AD607" s="37">
        <f t="shared" si="132"/>
        <v>0</v>
      </c>
      <c r="AE607" s="37">
        <f t="shared" si="132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3">+C502</f>
        <v>0</v>
      </c>
      <c r="D609" s="37">
        <f t="shared" si="133"/>
        <v>0</v>
      </c>
      <c r="E609" s="37">
        <f t="shared" si="133"/>
        <v>0</v>
      </c>
      <c r="F609" s="37">
        <f t="shared" si="133"/>
        <v>0</v>
      </c>
      <c r="G609" s="37">
        <f t="shared" si="133"/>
        <v>0</v>
      </c>
      <c r="H609" s="37">
        <f t="shared" si="133"/>
        <v>0</v>
      </c>
      <c r="I609" s="37">
        <f t="shared" si="133"/>
        <v>0</v>
      </c>
      <c r="J609" s="37">
        <f t="shared" si="133"/>
        <v>0</v>
      </c>
      <c r="K609" s="37">
        <f t="shared" si="133"/>
        <v>0</v>
      </c>
      <c r="L609" s="37">
        <f t="shared" si="133"/>
        <v>0</v>
      </c>
      <c r="M609" s="37">
        <f t="shared" si="133"/>
        <v>0</v>
      </c>
      <c r="N609" s="37">
        <f t="shared" si="133"/>
        <v>0</v>
      </c>
      <c r="O609" s="37">
        <f t="shared" si="133"/>
        <v>0</v>
      </c>
      <c r="P609" s="37">
        <f t="shared" si="133"/>
        <v>0</v>
      </c>
      <c r="Q609" s="37">
        <f t="shared" si="133"/>
        <v>0</v>
      </c>
      <c r="R609" s="37">
        <f t="shared" si="133"/>
        <v>0</v>
      </c>
      <c r="S609" s="37">
        <f t="shared" si="133"/>
        <v>0</v>
      </c>
      <c r="T609" s="37">
        <f t="shared" si="133"/>
        <v>0</v>
      </c>
      <c r="U609" s="37">
        <f t="shared" si="133"/>
        <v>0</v>
      </c>
      <c r="V609" s="37">
        <f t="shared" si="133"/>
        <v>0</v>
      </c>
      <c r="W609" s="37">
        <f t="shared" si="133"/>
        <v>0</v>
      </c>
      <c r="X609" s="37">
        <f t="shared" si="133"/>
        <v>0</v>
      </c>
      <c r="Y609" s="37">
        <f t="shared" si="133"/>
        <v>0</v>
      </c>
      <c r="Z609" s="37">
        <f t="shared" si="133"/>
        <v>0</v>
      </c>
      <c r="AA609" s="37">
        <f t="shared" si="133"/>
        <v>0</v>
      </c>
      <c r="AB609" s="37">
        <f t="shared" si="133"/>
        <v>0</v>
      </c>
      <c r="AC609" s="37">
        <f t="shared" si="133"/>
        <v>0</v>
      </c>
      <c r="AD609" s="37">
        <f t="shared" si="133"/>
        <v>0</v>
      </c>
      <c r="AE609" s="37">
        <f t="shared" si="133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0</v>
      </c>
      <c r="D611" s="37">
        <f t="shared" si="134"/>
        <v>0</v>
      </c>
      <c r="E611" s="37">
        <f t="shared" si="134"/>
        <v>0</v>
      </c>
      <c r="F611" s="37">
        <f t="shared" si="134"/>
        <v>0</v>
      </c>
      <c r="G611" s="37">
        <f t="shared" si="134"/>
        <v>0</v>
      </c>
      <c r="H611" s="37">
        <f t="shared" si="134"/>
        <v>0</v>
      </c>
      <c r="I611" s="37">
        <f t="shared" si="134"/>
        <v>0</v>
      </c>
      <c r="J611" s="37">
        <f t="shared" si="134"/>
        <v>0</v>
      </c>
      <c r="K611" s="37">
        <f t="shared" si="134"/>
        <v>0</v>
      </c>
      <c r="L611" s="37">
        <f t="shared" si="134"/>
        <v>0</v>
      </c>
      <c r="M611" s="37">
        <f t="shared" si="134"/>
        <v>0</v>
      </c>
      <c r="N611" s="37">
        <f t="shared" si="134"/>
        <v>0</v>
      </c>
      <c r="O611" s="37">
        <f t="shared" si="134"/>
        <v>0</v>
      </c>
      <c r="P611" s="37">
        <f t="shared" si="134"/>
        <v>2.4675161079865013</v>
      </c>
      <c r="Q611" s="37">
        <f t="shared" si="134"/>
        <v>2.318941237345332</v>
      </c>
      <c r="R611" s="37">
        <f t="shared" si="134"/>
        <v>2.0423557992119239</v>
      </c>
      <c r="S611" s="37">
        <f t="shared" si="134"/>
        <v>2.1354595367175944</v>
      </c>
      <c r="T611" s="37">
        <f t="shared" si="134"/>
        <v>2.167781205047318</v>
      </c>
      <c r="U611" s="37">
        <f t="shared" si="134"/>
        <v>2.2480109526813878</v>
      </c>
      <c r="V611" s="37">
        <f t="shared" si="134"/>
        <v>2.6282908580441635</v>
      </c>
      <c r="W611" s="37">
        <f t="shared" si="134"/>
        <v>3.7265605763688758</v>
      </c>
      <c r="X611" s="37">
        <f t="shared" si="134"/>
        <v>2.4212489913544673</v>
      </c>
      <c r="Y611" s="37">
        <f t="shared" si="134"/>
        <v>2.6525962738564068</v>
      </c>
      <c r="Z611" s="37">
        <f t="shared" si="134"/>
        <v>2.8192727177242887</v>
      </c>
      <c r="AA611" s="37">
        <f t="shared" si="134"/>
        <v>2.7791254280078896</v>
      </c>
      <c r="AB611" s="37">
        <f t="shared" si="134"/>
        <v>2.9271739913633561</v>
      </c>
      <c r="AC611" s="37">
        <f t="shared" si="134"/>
        <v>2.4509994850367023</v>
      </c>
      <c r="AD611" s="37">
        <f t="shared" si="134"/>
        <v>5.3956646378575766</v>
      </c>
      <c r="AE611" s="37">
        <f t="shared" si="134"/>
        <v>5.1268171896567596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0</v>
      </c>
      <c r="D656" s="28">
        <f t="shared" si="139"/>
        <v>0</v>
      </c>
      <c r="E656" s="28">
        <f t="shared" si="139"/>
        <v>0</v>
      </c>
      <c r="F656" s="28">
        <f t="shared" si="139"/>
        <v>0</v>
      </c>
      <c r="G656" s="28">
        <f t="shared" si="139"/>
        <v>0</v>
      </c>
      <c r="H656" s="28">
        <f t="shared" si="139"/>
        <v>0</v>
      </c>
      <c r="I656" s="28">
        <f t="shared" si="139"/>
        <v>0</v>
      </c>
      <c r="J656" s="28">
        <f t="shared" si="139"/>
        <v>0</v>
      </c>
      <c r="K656" s="28">
        <f t="shared" si="139"/>
        <v>0</v>
      </c>
      <c r="L656" s="28">
        <f t="shared" si="139"/>
        <v>0</v>
      </c>
      <c r="M656" s="28">
        <f t="shared" si="139"/>
        <v>0</v>
      </c>
      <c r="N656" s="28">
        <f t="shared" si="139"/>
        <v>0</v>
      </c>
      <c r="O656" s="28">
        <f t="shared" si="139"/>
        <v>0</v>
      </c>
      <c r="P656" s="28">
        <f t="shared" si="139"/>
        <v>2.4675161079865013</v>
      </c>
      <c r="Q656" s="28">
        <f t="shared" si="139"/>
        <v>2.318941237345332</v>
      </c>
      <c r="R656" s="28">
        <f t="shared" si="139"/>
        <v>2.0423557992119239</v>
      </c>
      <c r="S656" s="28">
        <f t="shared" si="139"/>
        <v>2.1354595367175944</v>
      </c>
      <c r="T656" s="28">
        <f t="shared" si="139"/>
        <v>2.167781205047318</v>
      </c>
      <c r="U656" s="28">
        <f t="shared" si="139"/>
        <v>2.2480109526813878</v>
      </c>
      <c r="V656" s="28">
        <f t="shared" si="139"/>
        <v>2.6282908580441635</v>
      </c>
      <c r="W656" s="28">
        <f t="shared" si="139"/>
        <v>3.7265605763688758</v>
      </c>
      <c r="X656" s="28">
        <f t="shared" si="139"/>
        <v>2.4212489913544673</v>
      </c>
      <c r="Y656" s="28">
        <f t="shared" si="139"/>
        <v>2.6525962738564068</v>
      </c>
      <c r="Z656" s="28">
        <f t="shared" si="139"/>
        <v>2.8192727177242887</v>
      </c>
      <c r="AA656" s="28">
        <f t="shared" si="139"/>
        <v>2.7791254280078896</v>
      </c>
      <c r="AB656" s="28">
        <f t="shared" si="139"/>
        <v>2.9271739913633561</v>
      </c>
      <c r="AC656" s="28">
        <f t="shared" si="139"/>
        <v>2.4509994850367023</v>
      </c>
      <c r="AD656" s="28">
        <f t="shared" si="139"/>
        <v>5.3956646378575766</v>
      </c>
      <c r="AE656" s="28">
        <f t="shared" si="139"/>
        <v>5.1268171896567596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0</v>
      </c>
      <c r="D658" s="28">
        <f t="shared" si="141"/>
        <v>0</v>
      </c>
      <c r="E658" s="28">
        <f t="shared" si="141"/>
        <v>0</v>
      </c>
      <c r="F658" s="28">
        <f t="shared" si="141"/>
        <v>0</v>
      </c>
      <c r="G658" s="28">
        <f t="shared" si="141"/>
        <v>0</v>
      </c>
      <c r="H658" s="28">
        <f t="shared" si="141"/>
        <v>0</v>
      </c>
      <c r="I658" s="28">
        <f t="shared" si="141"/>
        <v>0</v>
      </c>
      <c r="J658" s="28">
        <f t="shared" si="141"/>
        <v>0</v>
      </c>
      <c r="K658" s="28">
        <f t="shared" si="141"/>
        <v>0</v>
      </c>
      <c r="L658" s="28">
        <f t="shared" si="141"/>
        <v>0</v>
      </c>
      <c r="M658" s="28">
        <f t="shared" si="141"/>
        <v>0</v>
      </c>
      <c r="N658" s="28">
        <f t="shared" si="141"/>
        <v>0</v>
      </c>
      <c r="O658" s="28">
        <f t="shared" si="141"/>
        <v>0</v>
      </c>
      <c r="P658" s="28">
        <f t="shared" si="141"/>
        <v>2.4675161079865013</v>
      </c>
      <c r="Q658" s="28">
        <f t="shared" si="141"/>
        <v>2.318941237345332</v>
      </c>
      <c r="R658" s="28">
        <f t="shared" si="141"/>
        <v>2.0423557992119239</v>
      </c>
      <c r="S658" s="28">
        <f t="shared" si="141"/>
        <v>2.1354595367175944</v>
      </c>
      <c r="T658" s="28">
        <f t="shared" si="141"/>
        <v>2.167781205047318</v>
      </c>
      <c r="U658" s="28">
        <f t="shared" si="141"/>
        <v>2.2480109526813878</v>
      </c>
      <c r="V658" s="28">
        <f t="shared" si="141"/>
        <v>2.6282908580441635</v>
      </c>
      <c r="W658" s="28">
        <f t="shared" si="141"/>
        <v>3.7265605763688758</v>
      </c>
      <c r="X658" s="28">
        <f t="shared" si="141"/>
        <v>2.4212489913544673</v>
      </c>
      <c r="Y658" s="28">
        <f t="shared" si="141"/>
        <v>2.6525962738564068</v>
      </c>
      <c r="Z658" s="28">
        <f t="shared" si="141"/>
        <v>2.8192727177242887</v>
      </c>
      <c r="AA658" s="28">
        <f t="shared" si="141"/>
        <v>2.7791254280078896</v>
      </c>
      <c r="AB658" s="28">
        <f t="shared" si="141"/>
        <v>2.9271739913633561</v>
      </c>
      <c r="AC658" s="28">
        <f t="shared" si="141"/>
        <v>2.4509994850367023</v>
      </c>
      <c r="AD658" s="28">
        <f t="shared" si="141"/>
        <v>5.3956646378575766</v>
      </c>
      <c r="AE658" s="28">
        <f t="shared" si="141"/>
        <v>5.1268171896567596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262" priority="308" operator="equal">
      <formula>0</formula>
    </cfRule>
  </conditionalFormatting>
  <conditionalFormatting sqref="AD2:AE2">
    <cfRule type="cellIs" dxfId="261" priority="176" operator="equal">
      <formula>0</formula>
    </cfRule>
  </conditionalFormatting>
  <conditionalFormatting sqref="A425:B426 A430:B431 A434:B437 A427:A429">
    <cfRule type="cellIs" dxfId="260" priority="143" operator="lessThan">
      <formula>0</formula>
    </cfRule>
  </conditionalFormatting>
  <conditionalFormatting sqref="A432:B433">
    <cfRule type="cellIs" dxfId="259" priority="142" operator="lessThan">
      <formula>0</formula>
    </cfRule>
  </conditionalFormatting>
  <conditionalFormatting sqref="B555 A576:B581">
    <cfRule type="cellIs" dxfId="258" priority="141" operator="lessThan">
      <formula>0</formula>
    </cfRule>
  </conditionalFormatting>
  <conditionalFormatting sqref="A633:B638 B624">
    <cfRule type="cellIs" dxfId="257" priority="140" operator="lessThan">
      <formula>0</formula>
    </cfRule>
  </conditionalFormatting>
  <conditionalFormatting sqref="A661:B661">
    <cfRule type="cellIs" dxfId="256" priority="139" operator="lessThan">
      <formula>0</formula>
    </cfRule>
  </conditionalFormatting>
  <conditionalFormatting sqref="B659:B660">
    <cfRule type="cellIs" dxfId="255" priority="138" operator="lessThan">
      <formula>0</formula>
    </cfRule>
  </conditionalFormatting>
  <conditionalFormatting sqref="B613">
    <cfRule type="cellIs" dxfId="254" priority="137" operator="lessThan">
      <formula>0</formula>
    </cfRule>
  </conditionalFormatting>
  <conditionalFormatting sqref="C434:C437 C425:C431">
    <cfRule type="cellIs" dxfId="253" priority="136" operator="lessThan">
      <formula>0</formula>
    </cfRule>
  </conditionalFormatting>
  <conditionalFormatting sqref="C613">
    <cfRule type="cellIs" dxfId="252" priority="135" operator="lessThan">
      <formula>0</formula>
    </cfRule>
  </conditionalFormatting>
  <conditionalFormatting sqref="C432:C433">
    <cfRule type="cellIs" dxfId="251" priority="134" operator="lessThan">
      <formula>0</formula>
    </cfRule>
  </conditionalFormatting>
  <conditionalFormatting sqref="C555:C581">
    <cfRule type="cellIs" dxfId="250" priority="133" operator="lessThan">
      <formula>0</formula>
    </cfRule>
  </conditionalFormatting>
  <conditionalFormatting sqref="C624:C638">
    <cfRule type="cellIs" dxfId="249" priority="132" operator="lessThan">
      <formula>0</formula>
    </cfRule>
  </conditionalFormatting>
  <conditionalFormatting sqref="C659">
    <cfRule type="cellIs" dxfId="248" priority="131" operator="lessThan">
      <formula>0</formula>
    </cfRule>
  </conditionalFormatting>
  <conditionalFormatting sqref="C660">
    <cfRule type="cellIs" dxfId="247" priority="130" operator="lessThan">
      <formula>0</formula>
    </cfRule>
  </conditionalFormatting>
  <conditionalFormatting sqref="C661">
    <cfRule type="cellIs" dxfId="246" priority="129" operator="lessThan">
      <formula>0</formula>
    </cfRule>
  </conditionalFormatting>
  <conditionalFormatting sqref="C609">
    <cfRule type="cellIs" dxfId="245" priority="128" operator="lessThan">
      <formula>0</formula>
    </cfRule>
  </conditionalFormatting>
  <conditionalFormatting sqref="C611">
    <cfRule type="cellIs" dxfId="244" priority="127" operator="lessThan">
      <formula>0</formula>
    </cfRule>
  </conditionalFormatting>
  <conditionalFormatting sqref="C606:C607">
    <cfRule type="cellIs" dxfId="243" priority="126" operator="lessThan">
      <formula>0</formula>
    </cfRule>
  </conditionalFormatting>
  <conditionalFormatting sqref="C191:C210 C212:C225 C227:C270 C273:C278 C280:C286 C292:C296">
    <cfRule type="cellIs" dxfId="242" priority="125" operator="lessThan">
      <formula>0</formula>
    </cfRule>
  </conditionalFormatting>
  <conditionalFormatting sqref="C271">
    <cfRule type="cellIs" dxfId="241" priority="124" operator="lessThan">
      <formula>0</formula>
    </cfRule>
  </conditionalFormatting>
  <conditionalFormatting sqref="C287">
    <cfRule type="cellIs" dxfId="240" priority="123" operator="lessThan">
      <formula>0</formula>
    </cfRule>
  </conditionalFormatting>
  <conditionalFormatting sqref="C291">
    <cfRule type="cellIs" dxfId="239" priority="122" operator="lessThan">
      <formula>0</formula>
    </cfRule>
  </conditionalFormatting>
  <conditionalFormatting sqref="C226">
    <cfRule type="cellIs" dxfId="238" priority="121" operator="lessThan">
      <formula>0</formula>
    </cfRule>
  </conditionalFormatting>
  <conditionalFormatting sqref="C211">
    <cfRule type="cellIs" dxfId="237" priority="309" operator="lessThan">
      <formula>0</formula>
    </cfRule>
  </conditionalFormatting>
  <conditionalFormatting sqref="C272">
    <cfRule type="cellIs" dxfId="236" priority="119" operator="lessThan">
      <formula>0</formula>
    </cfRule>
  </conditionalFormatting>
  <conditionalFormatting sqref="C279">
    <cfRule type="cellIs" dxfId="235" priority="118" operator="lessThan">
      <formula>0</formula>
    </cfRule>
  </conditionalFormatting>
  <conditionalFormatting sqref="C288:C290">
    <cfRule type="cellIs" dxfId="234" priority="117" operator="lessThan">
      <formula>0</formula>
    </cfRule>
  </conditionalFormatting>
  <conditionalFormatting sqref="C297:C354 C356:C424">
    <cfRule type="cellIs" dxfId="233" priority="116" operator="lessThan">
      <formula>0</formula>
    </cfRule>
  </conditionalFormatting>
  <conditionalFormatting sqref="C526:C554">
    <cfRule type="cellIs" dxfId="232" priority="115" operator="lessThan">
      <formula>0</formula>
    </cfRule>
  </conditionalFormatting>
  <conditionalFormatting sqref="C524:C525">
    <cfRule type="cellIs" dxfId="231" priority="114" operator="lessThan">
      <formula>0</formula>
    </cfRule>
  </conditionalFormatting>
  <conditionalFormatting sqref="C614:C623">
    <cfRule type="cellIs" dxfId="230" priority="113" operator="lessThan">
      <formula>0</formula>
    </cfRule>
  </conditionalFormatting>
  <conditionalFormatting sqref="C355">
    <cfRule type="cellIs" dxfId="229" priority="112" operator="lessThan">
      <formula>0</formula>
    </cfRule>
  </conditionalFormatting>
  <conditionalFormatting sqref="C453">
    <cfRule type="cellIs" dxfId="228" priority="111" operator="lessThan">
      <formula>0</formula>
    </cfRule>
  </conditionalFormatting>
  <conditionalFormatting sqref="C453">
    <cfRule type="cellIs" dxfId="227" priority="109" operator="equal">
      <formula>0</formula>
    </cfRule>
    <cfRule type="cellIs" dxfId="226" priority="110" operator="equal">
      <formula>0</formula>
    </cfRule>
  </conditionalFormatting>
  <conditionalFormatting sqref="C597">
    <cfRule type="cellIs" dxfId="225" priority="108" operator="lessThan">
      <formula>0</formula>
    </cfRule>
  </conditionalFormatting>
  <conditionalFormatting sqref="C597">
    <cfRule type="cellIs" dxfId="224" priority="106" operator="equal">
      <formula>0</formula>
    </cfRule>
    <cfRule type="cellIs" dxfId="223" priority="107" operator="equal">
      <formula>0</formula>
    </cfRule>
  </conditionalFormatting>
  <conditionalFormatting sqref="C654">
    <cfRule type="cellIs" dxfId="222" priority="105" operator="lessThan">
      <formula>0</formula>
    </cfRule>
  </conditionalFormatting>
  <conditionalFormatting sqref="C654">
    <cfRule type="cellIs" dxfId="221" priority="103" operator="equal">
      <formula>0</formula>
    </cfRule>
    <cfRule type="cellIs" dxfId="220" priority="104" operator="equal">
      <formula>0</formula>
    </cfRule>
  </conditionalFormatting>
  <conditionalFormatting sqref="D434:AE437 D425:AE431">
    <cfRule type="cellIs" dxfId="219" priority="33" operator="lessThan">
      <formula>0</formula>
    </cfRule>
  </conditionalFormatting>
  <conditionalFormatting sqref="D613:AE613">
    <cfRule type="cellIs" dxfId="218" priority="32" operator="lessThan">
      <formula>0</formula>
    </cfRule>
  </conditionalFormatting>
  <conditionalFormatting sqref="D432:AE433">
    <cfRule type="cellIs" dxfId="217" priority="31" operator="lessThan">
      <formula>0</formula>
    </cfRule>
  </conditionalFormatting>
  <conditionalFormatting sqref="D555:AE581">
    <cfRule type="cellIs" dxfId="216" priority="30" operator="lessThan">
      <formula>0</formula>
    </cfRule>
  </conditionalFormatting>
  <conditionalFormatting sqref="D624:AE638">
    <cfRule type="cellIs" dxfId="215" priority="29" operator="lessThan">
      <formula>0</formula>
    </cfRule>
  </conditionalFormatting>
  <conditionalFormatting sqref="D659:AE659">
    <cfRule type="cellIs" dxfId="214" priority="28" operator="lessThan">
      <formula>0</formula>
    </cfRule>
  </conditionalFormatting>
  <conditionalFormatting sqref="D660:AE660">
    <cfRule type="cellIs" dxfId="213" priority="27" operator="lessThan">
      <formula>0</formula>
    </cfRule>
  </conditionalFormatting>
  <conditionalFormatting sqref="D661:AE661">
    <cfRule type="cellIs" dxfId="212" priority="26" operator="lessThan">
      <formula>0</formula>
    </cfRule>
  </conditionalFormatting>
  <conditionalFormatting sqref="D609:AE609">
    <cfRule type="cellIs" dxfId="211" priority="25" operator="lessThan">
      <formula>0</formula>
    </cfRule>
  </conditionalFormatting>
  <conditionalFormatting sqref="D611:AE611">
    <cfRule type="cellIs" dxfId="210" priority="24" operator="lessThan">
      <formula>0</formula>
    </cfRule>
  </conditionalFormatting>
  <conditionalFormatting sqref="D606:AE607">
    <cfRule type="cellIs" dxfId="209" priority="23" operator="lessThan">
      <formula>0</formula>
    </cfRule>
  </conditionalFormatting>
  <conditionalFormatting sqref="D191:AE210 D212:AE225 D227:AE270 D273:AE278 D280:AE286 D292:AE296">
    <cfRule type="cellIs" dxfId="208" priority="22" operator="lessThan">
      <formula>0</formula>
    </cfRule>
  </conditionalFormatting>
  <conditionalFormatting sqref="D271:AE271">
    <cfRule type="cellIs" dxfId="207" priority="21" operator="lessThan">
      <formula>0</formula>
    </cfRule>
  </conditionalFormatting>
  <conditionalFormatting sqref="D287:AE287">
    <cfRule type="cellIs" dxfId="206" priority="20" operator="lessThan">
      <formula>0</formula>
    </cfRule>
  </conditionalFormatting>
  <conditionalFormatting sqref="D291:AE291">
    <cfRule type="cellIs" dxfId="205" priority="19" operator="lessThan">
      <formula>0</formula>
    </cfRule>
  </conditionalFormatting>
  <conditionalFormatting sqref="D226:AE226">
    <cfRule type="cellIs" dxfId="204" priority="18" operator="lessThan">
      <formula>0</formula>
    </cfRule>
  </conditionalFormatting>
  <conditionalFormatting sqref="D211:AE211">
    <cfRule type="cellIs" dxfId="203" priority="34" operator="lessThan">
      <formula>0</formula>
    </cfRule>
  </conditionalFormatting>
  <conditionalFormatting sqref="D272:AE272">
    <cfRule type="cellIs" dxfId="202" priority="17" operator="lessThan">
      <formula>0</formula>
    </cfRule>
  </conditionalFormatting>
  <conditionalFormatting sqref="D279:AE279">
    <cfRule type="cellIs" dxfId="201" priority="16" operator="lessThan">
      <formula>0</formula>
    </cfRule>
  </conditionalFormatting>
  <conditionalFormatting sqref="D288:AE290">
    <cfRule type="cellIs" dxfId="200" priority="15" operator="lessThan">
      <formula>0</formula>
    </cfRule>
  </conditionalFormatting>
  <conditionalFormatting sqref="D297:AE354 D356:AE424">
    <cfRule type="cellIs" dxfId="199" priority="14" operator="lessThan">
      <formula>0</formula>
    </cfRule>
  </conditionalFormatting>
  <conditionalFormatting sqref="D526:AE554">
    <cfRule type="cellIs" dxfId="198" priority="13" operator="lessThan">
      <formula>0</formula>
    </cfRule>
  </conditionalFormatting>
  <conditionalFormatting sqref="D524:AE525">
    <cfRule type="cellIs" dxfId="197" priority="12" operator="lessThan">
      <formula>0</formula>
    </cfRule>
  </conditionalFormatting>
  <conditionalFormatting sqref="D614:AE623">
    <cfRule type="cellIs" dxfId="196" priority="11" operator="lessThan">
      <formula>0</formula>
    </cfRule>
  </conditionalFormatting>
  <conditionalFormatting sqref="D355:AE355">
    <cfRule type="cellIs" dxfId="195" priority="10" operator="lessThan">
      <formula>0</formula>
    </cfRule>
  </conditionalFormatting>
  <conditionalFormatting sqref="D453:AE453">
    <cfRule type="cellIs" dxfId="194" priority="9" operator="lessThan">
      <formula>0</formula>
    </cfRule>
  </conditionalFormatting>
  <conditionalFormatting sqref="D453:AE453">
    <cfRule type="cellIs" dxfId="193" priority="7" operator="equal">
      <formula>0</formula>
    </cfRule>
    <cfRule type="cellIs" dxfId="192" priority="8" operator="equal">
      <formula>0</formula>
    </cfRule>
  </conditionalFormatting>
  <conditionalFormatting sqref="D597:AE597">
    <cfRule type="cellIs" dxfId="191" priority="6" operator="lessThan">
      <formula>0</formula>
    </cfRule>
  </conditionalFormatting>
  <conditionalFormatting sqref="D597:AE597">
    <cfRule type="cellIs" dxfId="190" priority="4" operator="equal">
      <formula>0</formula>
    </cfRule>
    <cfRule type="cellIs" dxfId="189" priority="5" operator="equal">
      <formula>0</formula>
    </cfRule>
  </conditionalFormatting>
  <conditionalFormatting sqref="D654:AE654">
    <cfRule type="cellIs" dxfId="188" priority="3" operator="lessThan">
      <formula>0</formula>
    </cfRule>
  </conditionalFormatting>
  <conditionalFormatting sqref="D654:AE654">
    <cfRule type="cellIs" dxfId="187" priority="1" operator="equal">
      <formula>0</formula>
    </cfRule>
    <cfRule type="cellIs" dxfId="186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69"/>
  <sheetViews>
    <sheetView showGridLines="0" topLeftCell="A627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13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0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98">
        <f>+C5+C111+C191+C297+C425</f>
        <v>-969.53098321836876</v>
      </c>
      <c r="D4" s="98">
        <f t="shared" ref="D4:AE4" si="0">+D5+D111+D191+D297+D425</f>
        <v>-669.10063240507202</v>
      </c>
      <c r="E4" s="98">
        <f t="shared" si="0"/>
        <v>-1120.4838528231585</v>
      </c>
      <c r="F4" s="98">
        <f t="shared" si="0"/>
        <v>-1377.4873291381882</v>
      </c>
      <c r="G4" s="98">
        <f t="shared" si="0"/>
        <v>-1798.801066751729</v>
      </c>
      <c r="H4" s="98">
        <f t="shared" si="0"/>
        <v>-903.66286357511558</v>
      </c>
      <c r="I4" s="32">
        <f t="shared" si="0"/>
        <v>-1584.2350128588316</v>
      </c>
      <c r="J4" s="32">
        <f t="shared" si="0"/>
        <v>-1782.0148273985126</v>
      </c>
      <c r="K4" s="32">
        <f t="shared" si="0"/>
        <v>-2480.775915477228</v>
      </c>
      <c r="L4" s="32">
        <f t="shared" si="0"/>
        <v>-3154.7102302288372</v>
      </c>
      <c r="M4" s="32">
        <f t="shared" si="0"/>
        <v>-3143.7319996766778</v>
      </c>
      <c r="N4" s="98">
        <f t="shared" si="0"/>
        <v>-3334.7380551021297</v>
      </c>
      <c r="O4" s="32">
        <f t="shared" si="0"/>
        <v>-3712.6871820533906</v>
      </c>
      <c r="P4" s="98">
        <f t="shared" si="0"/>
        <v>-4545.44514662659</v>
      </c>
      <c r="Q4" s="32">
        <f t="shared" si="0"/>
        <v>-3069.2837630530935</v>
      </c>
      <c r="R4" s="32">
        <f t="shared" si="0"/>
        <v>-3720.8076790504106</v>
      </c>
      <c r="S4" s="32">
        <f t="shared" si="0"/>
        <v>-4119.9745555605468</v>
      </c>
      <c r="T4" s="32">
        <f t="shared" si="0"/>
        <v>-3066.5248257598805</v>
      </c>
      <c r="U4" s="32">
        <f t="shared" si="0"/>
        <v>-3263.9211965364561</v>
      </c>
      <c r="V4" s="32">
        <f t="shared" si="0"/>
        <v>-4463.3677289464231</v>
      </c>
      <c r="W4" s="32">
        <f t="shared" si="0"/>
        <v>-5246.4342222084315</v>
      </c>
      <c r="X4" s="32">
        <f t="shared" si="0"/>
        <v>-5233.822748785562</v>
      </c>
      <c r="Y4" s="32">
        <f t="shared" si="0"/>
        <v>-5078.8719409643418</v>
      </c>
      <c r="Z4" s="32">
        <f t="shared" si="0"/>
        <v>-4886.2519223138133</v>
      </c>
      <c r="AA4" s="32">
        <f t="shared" si="0"/>
        <v>-6575.1830883822486</v>
      </c>
      <c r="AB4" s="32">
        <f t="shared" si="0"/>
        <v>-6202.622570437391</v>
      </c>
      <c r="AC4" s="32">
        <f t="shared" si="0"/>
        <v>-6342.7711795987971</v>
      </c>
      <c r="AD4" s="32">
        <f t="shared" si="0"/>
        <v>-5455.0672256531398</v>
      </c>
      <c r="AE4" s="32">
        <f t="shared" si="0"/>
        <v>-5995.6366708931728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265.03067789800616</v>
      </c>
      <c r="D5" s="32">
        <f t="shared" si="1"/>
        <v>260.53050318923181</v>
      </c>
      <c r="E5" s="32">
        <f t="shared" si="1"/>
        <v>288.10747059997391</v>
      </c>
      <c r="F5" s="32">
        <f t="shared" si="1"/>
        <v>307.09171002991263</v>
      </c>
      <c r="G5" s="32">
        <f t="shared" si="1"/>
        <v>333.59148664529783</v>
      </c>
      <c r="H5" s="32">
        <f t="shared" si="1"/>
        <v>332.40010539430511</v>
      </c>
      <c r="I5" s="32">
        <f t="shared" si="1"/>
        <v>405.79178497010719</v>
      </c>
      <c r="J5" s="32">
        <f t="shared" si="1"/>
        <v>469.91852699940671</v>
      </c>
      <c r="K5" s="32">
        <f t="shared" si="1"/>
        <v>458.98966467075775</v>
      </c>
      <c r="L5" s="32">
        <f t="shared" si="1"/>
        <v>487.25700420446759</v>
      </c>
      <c r="M5" s="32">
        <f t="shared" si="1"/>
        <v>482.84882268044396</v>
      </c>
      <c r="N5" s="32">
        <f t="shared" si="1"/>
        <v>457.0537152893267</v>
      </c>
      <c r="O5" s="32">
        <f t="shared" si="1"/>
        <v>462.32729181734726</v>
      </c>
      <c r="P5" s="32">
        <f t="shared" si="1"/>
        <v>416.39152514155592</v>
      </c>
      <c r="Q5" s="32">
        <f t="shared" si="1"/>
        <v>502.54414753354763</v>
      </c>
      <c r="R5" s="32">
        <f t="shared" si="1"/>
        <v>528.66345642312149</v>
      </c>
      <c r="S5" s="32">
        <f t="shared" si="1"/>
        <v>501.77362849589576</v>
      </c>
      <c r="T5" s="32">
        <f t="shared" si="1"/>
        <v>757.36584390685073</v>
      </c>
      <c r="U5" s="32">
        <f t="shared" si="1"/>
        <v>702.8341657481626</v>
      </c>
      <c r="V5" s="32">
        <f t="shared" si="1"/>
        <v>612.71648863424332</v>
      </c>
      <c r="W5" s="32">
        <f t="shared" si="1"/>
        <v>591.07224625035769</v>
      </c>
      <c r="X5" s="32">
        <f t="shared" si="1"/>
        <v>756.36121203086464</v>
      </c>
      <c r="Y5" s="32">
        <f t="shared" si="1"/>
        <v>749.29672251125453</v>
      </c>
      <c r="Z5" s="32">
        <f t="shared" si="1"/>
        <v>724.24523112351392</v>
      </c>
      <c r="AA5" s="32">
        <f t="shared" si="1"/>
        <v>753.65861495029219</v>
      </c>
      <c r="AB5" s="32">
        <f t="shared" si="1"/>
        <v>782.63108545570867</v>
      </c>
      <c r="AC5" s="32">
        <f t="shared" si="1"/>
        <v>739.16375373052267</v>
      </c>
      <c r="AD5" s="32">
        <f t="shared" si="1"/>
        <v>739.11661336012696</v>
      </c>
      <c r="AE5" s="32">
        <f t="shared" si="1"/>
        <v>846.4908570149679</v>
      </c>
    </row>
    <row r="6" spans="1:32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265.03067789800616</v>
      </c>
      <c r="D7" s="33">
        <f t="shared" si="2"/>
        <v>260.53050318923181</v>
      </c>
      <c r="E7" s="33">
        <f t="shared" si="2"/>
        <v>288.10747059997391</v>
      </c>
      <c r="F7" s="33">
        <f t="shared" si="2"/>
        <v>307.09171002991263</v>
      </c>
      <c r="G7" s="33">
        <f t="shared" si="2"/>
        <v>333.59148664529783</v>
      </c>
      <c r="H7" s="33">
        <f t="shared" si="2"/>
        <v>332.40010539430511</v>
      </c>
      <c r="I7" s="33">
        <f t="shared" si="2"/>
        <v>405.79178497010719</v>
      </c>
      <c r="J7" s="33">
        <f t="shared" si="2"/>
        <v>469.91852699940671</v>
      </c>
      <c r="K7" s="33">
        <f t="shared" si="2"/>
        <v>458.98966467075775</v>
      </c>
      <c r="L7" s="33">
        <f t="shared" si="2"/>
        <v>487.25700420446759</v>
      </c>
      <c r="M7" s="33">
        <f t="shared" si="2"/>
        <v>482.84882268044396</v>
      </c>
      <c r="N7" s="33">
        <f t="shared" si="2"/>
        <v>457.0537152893267</v>
      </c>
      <c r="O7" s="33">
        <f t="shared" si="2"/>
        <v>462.32729181734726</v>
      </c>
      <c r="P7" s="33">
        <f t="shared" si="2"/>
        <v>416.39152514155592</v>
      </c>
      <c r="Q7" s="33">
        <f t="shared" si="2"/>
        <v>502.54414753354763</v>
      </c>
      <c r="R7" s="33">
        <f t="shared" si="2"/>
        <v>528.66345642312149</v>
      </c>
      <c r="S7" s="33">
        <f t="shared" si="2"/>
        <v>501.77362849589576</v>
      </c>
      <c r="T7" s="33">
        <f t="shared" si="2"/>
        <v>757.36584390685073</v>
      </c>
      <c r="U7" s="33">
        <f t="shared" si="2"/>
        <v>702.8341657481626</v>
      </c>
      <c r="V7" s="33">
        <f t="shared" si="2"/>
        <v>612.71648863424332</v>
      </c>
      <c r="W7" s="33">
        <f t="shared" si="2"/>
        <v>591.07224625035769</v>
      </c>
      <c r="X7" s="33">
        <f t="shared" si="2"/>
        <v>756.36121203086464</v>
      </c>
      <c r="Y7" s="33">
        <f t="shared" si="2"/>
        <v>749.29672251125453</v>
      </c>
      <c r="Z7" s="33">
        <f t="shared" si="2"/>
        <v>724.24523112351392</v>
      </c>
      <c r="AA7" s="33">
        <f t="shared" si="2"/>
        <v>753.65861495029219</v>
      </c>
      <c r="AB7" s="33">
        <f t="shared" si="2"/>
        <v>782.63108545570867</v>
      </c>
      <c r="AC7" s="33">
        <f t="shared" si="2"/>
        <v>739.16375373052267</v>
      </c>
      <c r="AD7" s="33">
        <f t="shared" si="2"/>
        <v>739.11661336012696</v>
      </c>
      <c r="AE7" s="33">
        <f t="shared" si="2"/>
        <v>846.4908570149679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28.607239732689553</v>
      </c>
      <c r="D8" s="33">
        <f t="shared" si="3"/>
        <v>18.013341253834103</v>
      </c>
      <c r="E8" s="33">
        <f t="shared" si="3"/>
        <v>10.931966806760801</v>
      </c>
      <c r="F8" s="33">
        <f t="shared" si="3"/>
        <v>13.293319516860173</v>
      </c>
      <c r="G8" s="33">
        <f t="shared" si="3"/>
        <v>18.992479838440403</v>
      </c>
      <c r="H8" s="33">
        <f t="shared" si="3"/>
        <v>12.636928518501598</v>
      </c>
      <c r="I8" s="33">
        <f t="shared" si="3"/>
        <v>33.22285954065277</v>
      </c>
      <c r="J8" s="33">
        <f t="shared" si="3"/>
        <v>29.755679984720306</v>
      </c>
      <c r="K8" s="33">
        <f t="shared" si="3"/>
        <v>26.274867352423556</v>
      </c>
      <c r="L8" s="33">
        <f t="shared" si="3"/>
        <v>43.277778390400613</v>
      </c>
      <c r="M8" s="33">
        <f t="shared" si="3"/>
        <v>22.989865649504569</v>
      </c>
      <c r="N8" s="33">
        <f t="shared" si="3"/>
        <v>0.22520290056659067</v>
      </c>
      <c r="O8" s="33">
        <f t="shared" si="3"/>
        <v>0</v>
      </c>
      <c r="P8" s="33">
        <f t="shared" si="3"/>
        <v>0</v>
      </c>
      <c r="Q8" s="33">
        <f t="shared" si="3"/>
        <v>0.58933548607790531</v>
      </c>
      <c r="R8" s="33">
        <f t="shared" si="3"/>
        <v>29.848748100984988</v>
      </c>
      <c r="S8" s="33">
        <f t="shared" si="3"/>
        <v>11.023412749412577</v>
      </c>
      <c r="T8" s="33">
        <f t="shared" si="3"/>
        <v>241.75656201306566</v>
      </c>
      <c r="U8" s="33">
        <f t="shared" si="3"/>
        <v>168.76667883271111</v>
      </c>
      <c r="V8" s="33">
        <f t="shared" si="3"/>
        <v>77.621567551141766</v>
      </c>
      <c r="W8" s="33">
        <f t="shared" si="3"/>
        <v>48.774351328790239</v>
      </c>
      <c r="X8" s="33">
        <f t="shared" si="3"/>
        <v>165.83490383590535</v>
      </c>
      <c r="Y8" s="33">
        <f t="shared" si="3"/>
        <v>103.86057539982187</v>
      </c>
      <c r="Z8" s="33">
        <f t="shared" si="3"/>
        <v>84.232378687100677</v>
      </c>
      <c r="AA8" s="33">
        <f t="shared" si="3"/>
        <v>75.637950976613212</v>
      </c>
      <c r="AB8" s="33">
        <f t="shared" si="3"/>
        <v>82.680428147574347</v>
      </c>
      <c r="AC8" s="33">
        <f t="shared" si="3"/>
        <v>73.87422501286855</v>
      </c>
      <c r="AD8" s="33">
        <f t="shared" si="3"/>
        <v>31.523784637404386</v>
      </c>
      <c r="AE8" s="33">
        <f t="shared" si="3"/>
        <v>14.194039499833915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28.607239732689553</v>
      </c>
      <c r="D9" s="33">
        <f t="shared" si="4"/>
        <v>18.013341253834103</v>
      </c>
      <c r="E9" s="33">
        <f t="shared" si="4"/>
        <v>10.931966806760801</v>
      </c>
      <c r="F9" s="33">
        <f t="shared" si="4"/>
        <v>13.293319516860173</v>
      </c>
      <c r="G9" s="33">
        <f t="shared" si="4"/>
        <v>18.992479838440403</v>
      </c>
      <c r="H9" s="33">
        <f t="shared" si="4"/>
        <v>12.636928518501598</v>
      </c>
      <c r="I9" s="33">
        <f t="shared" si="4"/>
        <v>33.22285954065277</v>
      </c>
      <c r="J9" s="33">
        <f t="shared" si="4"/>
        <v>29.755679984720306</v>
      </c>
      <c r="K9" s="33">
        <f t="shared" si="4"/>
        <v>26.274867352423556</v>
      </c>
      <c r="L9" s="33">
        <f t="shared" si="4"/>
        <v>43.277778390400613</v>
      </c>
      <c r="M9" s="33">
        <f t="shared" si="4"/>
        <v>22.989865649504569</v>
      </c>
      <c r="N9" s="33">
        <f t="shared" si="4"/>
        <v>0.22520290056659067</v>
      </c>
      <c r="O9" s="33">
        <f t="shared" si="4"/>
        <v>0</v>
      </c>
      <c r="P9" s="33">
        <f t="shared" si="4"/>
        <v>0</v>
      </c>
      <c r="Q9" s="33">
        <f t="shared" si="4"/>
        <v>0.58933548607790531</v>
      </c>
      <c r="R9" s="33">
        <f t="shared" si="4"/>
        <v>29.848748100984988</v>
      </c>
      <c r="S9" s="33">
        <f t="shared" si="4"/>
        <v>11.023412749412577</v>
      </c>
      <c r="T9" s="33">
        <f t="shared" si="4"/>
        <v>241.75656201306566</v>
      </c>
      <c r="U9" s="33">
        <f t="shared" si="4"/>
        <v>168.76667883271111</v>
      </c>
      <c r="V9" s="33">
        <f t="shared" si="4"/>
        <v>77.621567551141766</v>
      </c>
      <c r="W9" s="33">
        <f t="shared" si="4"/>
        <v>48.774351328790239</v>
      </c>
      <c r="X9" s="33">
        <f t="shared" si="4"/>
        <v>165.83490383590535</v>
      </c>
      <c r="Y9" s="33">
        <f t="shared" si="4"/>
        <v>103.86057539982187</v>
      </c>
      <c r="Z9" s="33">
        <f t="shared" si="4"/>
        <v>84.232378687100677</v>
      </c>
      <c r="AA9" s="33">
        <f t="shared" si="4"/>
        <v>75.637950976613212</v>
      </c>
      <c r="AB9" s="33">
        <f t="shared" si="4"/>
        <v>82.680428147574347</v>
      </c>
      <c r="AC9" s="33">
        <f t="shared" si="4"/>
        <v>73.87422501286855</v>
      </c>
      <c r="AD9" s="33">
        <f t="shared" si="4"/>
        <v>31.523784637404386</v>
      </c>
      <c r="AE9" s="33">
        <f t="shared" si="4"/>
        <v>14.194039499833915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28.607239732689553</v>
      </c>
      <c r="D10" s="94">
        <f>+'CO2'!D10+'abs CO2'!D10+'CH4'!D10*PCG!$C$5+N2O!D10*PCG!$C$6+HFC!D10+PFC!D10+'SF6'!D10</f>
        <v>18.013341253834103</v>
      </c>
      <c r="E10" s="94">
        <f>+'CO2'!E10+'abs CO2'!E10+'CH4'!E10*PCG!$C$5+N2O!E10*PCG!$C$6+HFC!E10+PFC!E10+'SF6'!E10</f>
        <v>10.931966806760801</v>
      </c>
      <c r="F10" s="94">
        <f>+'CO2'!F10+'abs CO2'!F10+'CH4'!F10*PCG!$C$5+N2O!F10*PCG!$C$6+HFC!F10+PFC!F10+'SF6'!F10</f>
        <v>13.293319516860173</v>
      </c>
      <c r="G10" s="94">
        <f>+'CO2'!G10+'abs CO2'!G10+'CH4'!G10*PCG!$C$5+N2O!G10*PCG!$C$6+HFC!G10+PFC!G10+'SF6'!G10</f>
        <v>18.992479838440403</v>
      </c>
      <c r="H10" s="94">
        <f>+'CO2'!H10+'abs CO2'!H10+'CH4'!H10*PCG!$C$5+N2O!H10*PCG!$C$6+HFC!H10+PFC!H10+'SF6'!H10</f>
        <v>12.636928518501598</v>
      </c>
      <c r="I10" s="94">
        <f>+'CO2'!I10+'abs CO2'!I10+'CH4'!I10*PCG!$C$5+N2O!I10*PCG!$C$6+HFC!I10+PFC!I10+'SF6'!I10</f>
        <v>33.22285954065277</v>
      </c>
      <c r="J10" s="94">
        <f>+'CO2'!J10+'abs CO2'!J10+'CH4'!J10*PCG!$C$5+N2O!J10*PCG!$C$6+HFC!J10+PFC!J10+'SF6'!J10</f>
        <v>29.755679984720306</v>
      </c>
      <c r="K10" s="94">
        <f>+'CO2'!K10+'abs CO2'!K10+'CH4'!K10*PCG!$C$5+N2O!K10*PCG!$C$6+HFC!K10+PFC!K10+'SF6'!K10</f>
        <v>26.274867352423556</v>
      </c>
      <c r="L10" s="94">
        <f>+'CO2'!L10+'abs CO2'!L10+'CH4'!L10*PCG!$C$5+N2O!L10*PCG!$C$6+HFC!L10+PFC!L10+'SF6'!L10</f>
        <v>43.277778390400613</v>
      </c>
      <c r="M10" s="94">
        <f>+'CO2'!M10+'abs CO2'!M10+'CH4'!M10*PCG!$C$5+N2O!M10*PCG!$C$6+HFC!M10+PFC!M10+'SF6'!M10</f>
        <v>22.989865649504569</v>
      </c>
      <c r="N10" s="94">
        <f>+'CO2'!N10+'abs CO2'!N10+'CH4'!N10*PCG!$C$5+N2O!N10*PCG!$C$6+HFC!N10+PFC!N10+'SF6'!N10</f>
        <v>0.22520290056659067</v>
      </c>
      <c r="O10" s="94">
        <f>+'CO2'!O10+'abs CO2'!O10+'CH4'!O10*PCG!$C$5+N2O!O10*PCG!$C$6+HFC!O10+PFC!O10+'SF6'!O10</f>
        <v>0</v>
      </c>
      <c r="P10" s="94">
        <f>+'CO2'!P10+'abs CO2'!P10+'CH4'!P10*PCG!$C$5+N2O!P10*PCG!$C$6+HFC!P10+PFC!P10+'SF6'!P10</f>
        <v>0</v>
      </c>
      <c r="Q10" s="94">
        <f>+'CO2'!Q10+'abs CO2'!Q10+'CH4'!Q10*PCG!$C$5+N2O!Q10*PCG!$C$6+HFC!Q10+PFC!Q10+'SF6'!Q10</f>
        <v>0.58933548607790531</v>
      </c>
      <c r="R10" s="94">
        <f>+'CO2'!R10+'abs CO2'!R10+'CH4'!R10*PCG!$C$5+N2O!R10*PCG!$C$6+HFC!R10+PFC!R10+'SF6'!R10</f>
        <v>29.848748100984988</v>
      </c>
      <c r="S10" s="94">
        <f>+'CO2'!S10+'abs CO2'!S10+'CH4'!S10*PCG!$C$5+N2O!S10*PCG!$C$6+HFC!S10+PFC!S10+'SF6'!S10</f>
        <v>11.023412749412577</v>
      </c>
      <c r="T10" s="94">
        <f>+'CO2'!T10+'abs CO2'!T10+'CH4'!T10*PCG!$C$5+N2O!T10*PCG!$C$6+HFC!T10+PFC!T10+'SF6'!T10</f>
        <v>241.75656201306566</v>
      </c>
      <c r="U10" s="94">
        <f>+'CO2'!U10+'abs CO2'!U10+'CH4'!U10*PCG!$C$5+N2O!U10*PCG!$C$6+HFC!U10+PFC!U10+'SF6'!U10</f>
        <v>168.76667883271111</v>
      </c>
      <c r="V10" s="94">
        <f>+'CO2'!V10+'abs CO2'!V10+'CH4'!V10*PCG!$C$5+N2O!V10*PCG!$C$6+HFC!V10+PFC!V10+'SF6'!V10</f>
        <v>77.621567551141766</v>
      </c>
      <c r="W10" s="94">
        <f>+'CO2'!W10+'abs CO2'!W10+'CH4'!W10*PCG!$C$5+N2O!W10*PCG!$C$6+HFC!W10+PFC!W10+'SF6'!W10</f>
        <v>48.774351328790239</v>
      </c>
      <c r="X10" s="94">
        <f>+'CO2'!X10+'abs CO2'!X10+'CH4'!X10*PCG!$C$5+N2O!X10*PCG!$C$6+HFC!X10+PFC!X10+'SF6'!X10</f>
        <v>165.83490383590535</v>
      </c>
      <c r="Y10" s="94">
        <f>+'CO2'!Y10+'abs CO2'!Y10+'CH4'!Y10*PCG!$C$5+N2O!Y10*PCG!$C$6+HFC!Y10+PFC!Y10+'SF6'!Y10</f>
        <v>103.86057539982187</v>
      </c>
      <c r="Z10" s="94">
        <f>+'CO2'!Z10+'abs CO2'!Z10+'CH4'!Z10*PCG!$C$5+N2O!Z10*PCG!$C$6+HFC!Z10+PFC!Z10+'SF6'!Z10</f>
        <v>84.232378687100677</v>
      </c>
      <c r="AA10" s="94">
        <f>+'CO2'!AA10+'abs CO2'!AA10+'CH4'!AA10*PCG!$C$5+N2O!AA10*PCG!$C$6+HFC!AA10+PFC!AA10+'SF6'!AA10</f>
        <v>75.637950976613212</v>
      </c>
      <c r="AB10" s="94">
        <f>+'CO2'!AB10+'abs CO2'!AB10+'CH4'!AB10*PCG!$C$5+N2O!AB10*PCG!$C$6+HFC!AB10+PFC!AB10+'SF6'!AB10</f>
        <v>82.680428147574347</v>
      </c>
      <c r="AC10" s="94">
        <f>+'CO2'!AC10+'abs CO2'!AC10+'CH4'!AC10*PCG!$C$5+N2O!AC10*PCG!$C$6+HFC!AC10+PFC!AC10+'SF6'!AC10</f>
        <v>73.87422501286855</v>
      </c>
      <c r="AD10" s="94">
        <f>+'CO2'!AD10+'abs CO2'!AD10+'CH4'!AD10*PCG!$C$5+N2O!AD10*PCG!$C$6+HFC!AD10+PFC!AD10+'SF6'!AD10</f>
        <v>31.523784637404386</v>
      </c>
      <c r="AE10" s="94">
        <f>+'CO2'!AE10+'abs CO2'!AE10+'CH4'!AE10*PCG!$C$5+N2O!AE10*PCG!$C$6+HFC!AE10+PFC!AE10+'SF6'!AE10</f>
        <v>14.194039499833915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0</v>
      </c>
      <c r="D13" s="94">
        <f>+'CO2'!D13+'abs CO2'!D13+'CH4'!D13*PCG!$C$5+N2O!D13*PCG!$C$6+HFC!D13+PFC!D13+'SF6'!D13</f>
        <v>0</v>
      </c>
      <c r="E13" s="94">
        <f>+'CO2'!E13+'abs CO2'!E13+'CH4'!E13*PCG!$C$5+N2O!E13*PCG!$C$6+HFC!E13+PFC!E13+'SF6'!E13</f>
        <v>0</v>
      </c>
      <c r="F13" s="94">
        <f>+'CO2'!F13+'abs CO2'!F13+'CH4'!F13*PCG!$C$5+N2O!F13*PCG!$C$6+HFC!F13+PFC!F13+'SF6'!F13</f>
        <v>0</v>
      </c>
      <c r="G13" s="94">
        <f>+'CO2'!G13+'abs CO2'!G13+'CH4'!G13*PCG!$C$5+N2O!G13*PCG!$C$6+HFC!G13+PFC!G13+'SF6'!G13</f>
        <v>0</v>
      </c>
      <c r="H13" s="94">
        <f>+'CO2'!H13+'abs CO2'!H13+'CH4'!H13*PCG!$C$5+N2O!H13*PCG!$C$6+HFC!H13+PFC!H13+'SF6'!H13</f>
        <v>0</v>
      </c>
      <c r="I13" s="94">
        <f>+'CO2'!I13+'abs CO2'!I13+'CH4'!I13*PCG!$C$5+N2O!I13*PCG!$C$6+HFC!I13+PFC!I13+'SF6'!I13</f>
        <v>0</v>
      </c>
      <c r="J13" s="94">
        <f>+'CO2'!J13+'abs CO2'!J13+'CH4'!J13*PCG!$C$5+N2O!J13*PCG!$C$6+HFC!J13+PFC!J13+'SF6'!J13</f>
        <v>0</v>
      </c>
      <c r="K13" s="94">
        <f>+'CO2'!K13+'abs CO2'!K13+'CH4'!K13*PCG!$C$5+N2O!K13*PCG!$C$6+HFC!K13+PFC!K13+'SF6'!K13</f>
        <v>0</v>
      </c>
      <c r="L13" s="94">
        <f>+'CO2'!L13+'abs CO2'!L13+'CH4'!L13*PCG!$C$5+N2O!L13*PCG!$C$6+HFC!L13+PFC!L13+'SF6'!L13</f>
        <v>0</v>
      </c>
      <c r="M13" s="94">
        <f>+'CO2'!M13+'abs CO2'!M13+'CH4'!M13*PCG!$C$5+N2O!M13*PCG!$C$6+HFC!M13+PFC!M13+'SF6'!M13</f>
        <v>0</v>
      </c>
      <c r="N13" s="94">
        <f>+'CO2'!N13+'abs CO2'!N13+'CH4'!N13*PCG!$C$5+N2O!N13*PCG!$C$6+HFC!N13+PFC!N13+'SF6'!N13</f>
        <v>0</v>
      </c>
      <c r="O13" s="94">
        <f>+'CO2'!O13+'abs CO2'!O13+'CH4'!O13*PCG!$C$5+N2O!O13*PCG!$C$6+HFC!O13+PFC!O13+'SF6'!O13</f>
        <v>0</v>
      </c>
      <c r="P13" s="94">
        <f>+'CO2'!P13+'abs CO2'!P13+'CH4'!P13*PCG!$C$5+N2O!P13*PCG!$C$6+HFC!P13+PFC!P13+'SF6'!P13</f>
        <v>0</v>
      </c>
      <c r="Q13" s="94">
        <f>+'CO2'!Q13+'abs CO2'!Q13+'CH4'!Q13*PCG!$C$5+N2O!Q13*PCG!$C$6+HFC!Q13+PFC!Q13+'SF6'!Q13</f>
        <v>0</v>
      </c>
      <c r="R13" s="94">
        <f>+'CO2'!R13+'abs CO2'!R13+'CH4'!R13*PCG!$C$5+N2O!R13*PCG!$C$6+HFC!R13+PFC!R13+'SF6'!R13</f>
        <v>0</v>
      </c>
      <c r="S13" s="94">
        <f>+'CO2'!S13+'abs CO2'!S13+'CH4'!S13*PCG!$C$5+N2O!S13*PCG!$C$6+HFC!S13+PFC!S13+'SF6'!S13</f>
        <v>0</v>
      </c>
      <c r="T13" s="94">
        <f>+'CO2'!T13+'abs CO2'!T13+'CH4'!T13*PCG!$C$5+N2O!T13*PCG!$C$6+HFC!T13+PFC!T13+'SF6'!T13</f>
        <v>0</v>
      </c>
      <c r="U13" s="94">
        <f>+'CO2'!U13+'abs CO2'!U13+'CH4'!U13*PCG!$C$5+N2O!U13*PCG!$C$6+HFC!U13+PFC!U13+'SF6'!U13</f>
        <v>0</v>
      </c>
      <c r="V13" s="94">
        <f>+'CO2'!V13+'abs CO2'!V13+'CH4'!V13*PCG!$C$5+N2O!V13*PCG!$C$6+HFC!V13+PFC!V13+'SF6'!V13</f>
        <v>0</v>
      </c>
      <c r="W13" s="94">
        <f>+'CO2'!W13+'abs CO2'!W13+'CH4'!W13*PCG!$C$5+N2O!W13*PCG!$C$6+HFC!W13+PFC!W13+'SF6'!W13</f>
        <v>0</v>
      </c>
      <c r="X13" s="94">
        <f>+'CO2'!X13+'abs CO2'!X13+'CH4'!X13*PCG!$C$5+N2O!X13*PCG!$C$6+HFC!X13+PFC!X13+'SF6'!X13</f>
        <v>0</v>
      </c>
      <c r="Y13" s="94">
        <f>+'CO2'!Y13+'abs CO2'!Y13+'CH4'!Y13*PCG!$C$5+N2O!Y13*PCG!$C$6+HFC!Y13+PFC!Y13+'SF6'!Y13</f>
        <v>0</v>
      </c>
      <c r="Z13" s="94">
        <f>+'CO2'!Z13+'abs CO2'!Z13+'CH4'!Z13*PCG!$C$5+N2O!Z13*PCG!$C$6+HFC!Z13+PFC!Z13+'SF6'!Z13</f>
        <v>0</v>
      </c>
      <c r="AA13" s="94">
        <f>+'CO2'!AA13+'abs CO2'!AA13+'CH4'!AA13*PCG!$C$5+N2O!AA13*PCG!$C$6+HFC!AA13+PFC!AA13+'SF6'!AA13</f>
        <v>0</v>
      </c>
      <c r="AB13" s="94">
        <f>+'CO2'!AB13+'abs CO2'!AB13+'CH4'!AB13*PCG!$C$5+N2O!AB13*PCG!$C$6+HFC!AB13+PFC!AB13+'SF6'!AB13</f>
        <v>0</v>
      </c>
      <c r="AC13" s="94">
        <f>+'CO2'!AC13+'abs CO2'!AC13+'CH4'!AC13*PCG!$C$5+N2O!AC13*PCG!$C$6+HFC!AC13+PFC!AC13+'SF6'!AC13</f>
        <v>0</v>
      </c>
      <c r="AD13" s="94">
        <f>+'CO2'!AD13+'abs CO2'!AD13+'CH4'!AD13*PCG!$C$5+N2O!AD13*PCG!$C$6+HFC!AD13+PFC!AD13+'SF6'!AD13</f>
        <v>0</v>
      </c>
      <c r="AE13" s="94">
        <f>+'CO2'!AE13+'abs CO2'!AE13+'CH4'!AE13*PCG!$C$5+N2O!AE13*PCG!$C$6+HFC!AE13+PFC!AE13+'SF6'!AE13</f>
        <v>0</v>
      </c>
    </row>
    <row r="14" spans="1:32" x14ac:dyDescent="0.2">
      <c r="A14" s="13" t="s">
        <v>37</v>
      </c>
      <c r="B14" s="4" t="s">
        <v>38</v>
      </c>
      <c r="C14" s="33">
        <f>+C15+C16</f>
        <v>0</v>
      </c>
      <c r="D14" s="33">
        <f t="shared" ref="D14:AE14" si="5">+D15+D16</f>
        <v>0</v>
      </c>
      <c r="E14" s="33">
        <f t="shared" si="5"/>
        <v>0</v>
      </c>
      <c r="F14" s="33">
        <f t="shared" si="5"/>
        <v>0</v>
      </c>
      <c r="G14" s="33">
        <f t="shared" si="5"/>
        <v>0</v>
      </c>
      <c r="H14" s="33">
        <f t="shared" si="5"/>
        <v>0</v>
      </c>
      <c r="I14" s="33">
        <f t="shared" si="5"/>
        <v>0</v>
      </c>
      <c r="J14" s="33">
        <f t="shared" si="5"/>
        <v>0</v>
      </c>
      <c r="K14" s="33">
        <f t="shared" si="5"/>
        <v>0</v>
      </c>
      <c r="L14" s="33">
        <f t="shared" si="5"/>
        <v>0</v>
      </c>
      <c r="M14" s="33">
        <f t="shared" si="5"/>
        <v>0</v>
      </c>
      <c r="N14" s="33">
        <f t="shared" si="5"/>
        <v>0</v>
      </c>
      <c r="O14" s="33">
        <f t="shared" si="5"/>
        <v>0</v>
      </c>
      <c r="P14" s="33">
        <f t="shared" si="5"/>
        <v>0</v>
      </c>
      <c r="Q14" s="33">
        <f t="shared" si="5"/>
        <v>0</v>
      </c>
      <c r="R14" s="33">
        <f t="shared" si="5"/>
        <v>0</v>
      </c>
      <c r="S14" s="33">
        <f t="shared" si="5"/>
        <v>0</v>
      </c>
      <c r="T14" s="33">
        <f t="shared" si="5"/>
        <v>0</v>
      </c>
      <c r="U14" s="33">
        <f t="shared" si="5"/>
        <v>0</v>
      </c>
      <c r="V14" s="33">
        <f t="shared" si="5"/>
        <v>0</v>
      </c>
      <c r="W14" s="33">
        <f t="shared" si="5"/>
        <v>0</v>
      </c>
      <c r="X14" s="33">
        <f t="shared" si="5"/>
        <v>0</v>
      </c>
      <c r="Y14" s="33">
        <f t="shared" si="5"/>
        <v>0</v>
      </c>
      <c r="Z14" s="33">
        <f t="shared" si="5"/>
        <v>0</v>
      </c>
      <c r="AA14" s="33">
        <f t="shared" si="5"/>
        <v>0</v>
      </c>
      <c r="AB14" s="33">
        <f t="shared" si="5"/>
        <v>0</v>
      </c>
      <c r="AC14" s="33">
        <f t="shared" si="5"/>
        <v>0</v>
      </c>
      <c r="AD14" s="33">
        <f t="shared" si="5"/>
        <v>0</v>
      </c>
      <c r="AE14" s="33">
        <f t="shared" si="5"/>
        <v>0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0</v>
      </c>
      <c r="D15" s="94">
        <f>+'CO2'!D15+'abs CO2'!D15+'CH4'!D15*PCG!$C$5+N2O!D15*PCG!$C$6+HFC!D15+PFC!D15+'SF6'!D15</f>
        <v>0</v>
      </c>
      <c r="E15" s="94">
        <f>+'CO2'!E15+'abs CO2'!E15+'CH4'!E15*PCG!$C$5+N2O!E15*PCG!$C$6+HFC!E15+PFC!E15+'SF6'!E15</f>
        <v>0</v>
      </c>
      <c r="F15" s="94">
        <f>+'CO2'!F15+'abs CO2'!F15+'CH4'!F15*PCG!$C$5+N2O!F15*PCG!$C$6+HFC!F15+PFC!F15+'SF6'!F15</f>
        <v>0</v>
      </c>
      <c r="G15" s="94">
        <f>+'CO2'!G15+'abs CO2'!G15+'CH4'!G15*PCG!$C$5+N2O!G15*PCG!$C$6+HFC!G15+PFC!G15+'SF6'!G15</f>
        <v>0</v>
      </c>
      <c r="H15" s="94">
        <f>+'CO2'!H15+'abs CO2'!H15+'CH4'!H15*PCG!$C$5+N2O!H15*PCG!$C$6+HFC!H15+PFC!H15+'SF6'!H15</f>
        <v>0</v>
      </c>
      <c r="I15" s="94">
        <f>+'CO2'!I15+'abs CO2'!I15+'CH4'!I15*PCG!$C$5+N2O!I15*PCG!$C$6+HFC!I15+PFC!I15+'SF6'!I15</f>
        <v>0</v>
      </c>
      <c r="J15" s="94">
        <f>+'CO2'!J15+'abs CO2'!J15+'CH4'!J15*PCG!$C$5+N2O!J15*PCG!$C$6+HFC!J15+PFC!J15+'SF6'!J15</f>
        <v>0</v>
      </c>
      <c r="K15" s="94">
        <f>+'CO2'!K15+'abs CO2'!K15+'CH4'!K15*PCG!$C$5+N2O!K15*PCG!$C$6+HFC!K15+PFC!K15+'SF6'!K15</f>
        <v>0</v>
      </c>
      <c r="L15" s="94">
        <f>+'CO2'!L15+'abs CO2'!L15+'CH4'!L15*PCG!$C$5+N2O!L15*PCG!$C$6+HFC!L15+PFC!L15+'SF6'!L15</f>
        <v>0</v>
      </c>
      <c r="M15" s="94">
        <f>+'CO2'!M15+'abs CO2'!M15+'CH4'!M15*PCG!$C$5+N2O!M15*PCG!$C$6+HFC!M15+PFC!M15+'SF6'!M15</f>
        <v>0</v>
      </c>
      <c r="N15" s="94">
        <f>+'CO2'!N15+'abs CO2'!N15+'CH4'!N15*PCG!$C$5+N2O!N15*PCG!$C$6+HFC!N15+PFC!N15+'SF6'!N15</f>
        <v>0</v>
      </c>
      <c r="O15" s="94">
        <f>+'CO2'!O15+'abs CO2'!O15+'CH4'!O15*PCG!$C$5+N2O!O15*PCG!$C$6+HFC!O15+PFC!O15+'SF6'!O15</f>
        <v>0</v>
      </c>
      <c r="P15" s="94">
        <f>+'CO2'!P15+'abs CO2'!P15+'CH4'!P15*PCG!$C$5+N2O!P15*PCG!$C$6+HFC!P15+PFC!P15+'SF6'!P15</f>
        <v>0</v>
      </c>
      <c r="Q15" s="94">
        <f>+'CO2'!Q15+'abs CO2'!Q15+'CH4'!Q15*PCG!$C$5+N2O!Q15*PCG!$C$6+HFC!Q15+PFC!Q15+'SF6'!Q15</f>
        <v>0</v>
      </c>
      <c r="R15" s="94">
        <f>+'CO2'!R15+'abs CO2'!R15+'CH4'!R15*PCG!$C$5+N2O!R15*PCG!$C$6+HFC!R15+PFC!R15+'SF6'!R15</f>
        <v>0</v>
      </c>
      <c r="S15" s="94">
        <f>+'CO2'!S15+'abs CO2'!S15+'CH4'!S15*PCG!$C$5+N2O!S15*PCG!$C$6+HFC!S15+PFC!S15+'SF6'!S15</f>
        <v>0</v>
      </c>
      <c r="T15" s="94">
        <f>+'CO2'!T15+'abs CO2'!T15+'CH4'!T15*PCG!$C$5+N2O!T15*PCG!$C$6+HFC!T15+PFC!T15+'SF6'!T15</f>
        <v>0</v>
      </c>
      <c r="U15" s="94">
        <f>+'CO2'!U15+'abs CO2'!U15+'CH4'!U15*PCG!$C$5+N2O!U15*PCG!$C$6+HFC!U15+PFC!U15+'SF6'!U15</f>
        <v>0</v>
      </c>
      <c r="V15" s="94">
        <f>+'CO2'!V15+'abs CO2'!V15+'CH4'!V15*PCG!$C$5+N2O!V15*PCG!$C$6+HFC!V15+PFC!V15+'SF6'!V15</f>
        <v>0</v>
      </c>
      <c r="W15" s="94">
        <f>+'CO2'!W15+'abs CO2'!W15+'CH4'!W15*PCG!$C$5+N2O!W15*PCG!$C$6+HFC!W15+PFC!W15+'SF6'!W15</f>
        <v>0</v>
      </c>
      <c r="X15" s="94">
        <f>+'CO2'!X15+'abs CO2'!X15+'CH4'!X15*PCG!$C$5+N2O!X15*PCG!$C$6+HFC!X15+PFC!X15+'SF6'!X15</f>
        <v>0</v>
      </c>
      <c r="Y15" s="94">
        <f>+'CO2'!Y15+'abs CO2'!Y15+'CH4'!Y15*PCG!$C$5+N2O!Y15*PCG!$C$6+HFC!Y15+PFC!Y15+'SF6'!Y15</f>
        <v>0</v>
      </c>
      <c r="Z15" s="94">
        <f>+'CO2'!Z15+'abs CO2'!Z15+'CH4'!Z15*PCG!$C$5+N2O!Z15*PCG!$C$6+HFC!Z15+PFC!Z15+'SF6'!Z15</f>
        <v>0</v>
      </c>
      <c r="AA15" s="94">
        <f>+'CO2'!AA15+'abs CO2'!AA15+'CH4'!AA15*PCG!$C$5+N2O!AA15*PCG!$C$6+HFC!AA15+PFC!AA15+'SF6'!AA15</f>
        <v>0</v>
      </c>
      <c r="AB15" s="94">
        <f>+'CO2'!AB15+'abs CO2'!AB15+'CH4'!AB15*PCG!$C$5+N2O!AB15*PCG!$C$6+HFC!AB15+PFC!AB15+'SF6'!AB15</f>
        <v>0</v>
      </c>
      <c r="AC15" s="94">
        <f>+'CO2'!AC15+'abs CO2'!AC15+'CH4'!AC15*PCG!$C$5+N2O!AC15*PCG!$C$6+HFC!AC15+PFC!AC15+'SF6'!AC15</f>
        <v>0</v>
      </c>
      <c r="AD15" s="94">
        <f>+'CO2'!AD15+'abs CO2'!AD15+'CH4'!AD15*PCG!$C$5+N2O!AD15*PCG!$C$6+HFC!AD15+PFC!AD15+'SF6'!AD15</f>
        <v>0</v>
      </c>
      <c r="AE15" s="94">
        <f>+'CO2'!AE15+'abs CO2'!AE15+'CH4'!AE15*PCG!$C$5+N2O!AE15*PCG!$C$6+HFC!AE15+PFC!AE15+'SF6'!AE15</f>
        <v>0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0</v>
      </c>
      <c r="D16" s="94">
        <f>+'CO2'!D16+'abs CO2'!D16+'CH4'!D16*PCG!$C$5+N2O!D16*PCG!$C$6+HFC!D16+PFC!D16+'SF6'!D16</f>
        <v>0</v>
      </c>
      <c r="E16" s="94">
        <f>+'CO2'!E16+'abs CO2'!E16+'CH4'!E16*PCG!$C$5+N2O!E16*PCG!$C$6+HFC!E16+PFC!E16+'SF6'!E16</f>
        <v>0</v>
      </c>
      <c r="F16" s="94">
        <f>+'CO2'!F16+'abs CO2'!F16+'CH4'!F16*PCG!$C$5+N2O!F16*PCG!$C$6+HFC!F16+PFC!F16+'SF6'!F16</f>
        <v>0</v>
      </c>
      <c r="G16" s="94">
        <f>+'CO2'!G16+'abs CO2'!G16+'CH4'!G16*PCG!$C$5+N2O!G16*PCG!$C$6+HFC!G16+PFC!G16+'SF6'!G16</f>
        <v>0</v>
      </c>
      <c r="H16" s="94">
        <f>+'CO2'!H16+'abs CO2'!H16+'CH4'!H16*PCG!$C$5+N2O!H16*PCG!$C$6+HFC!H16+PFC!H16+'SF6'!H16</f>
        <v>0</v>
      </c>
      <c r="I16" s="94">
        <f>+'CO2'!I16+'abs CO2'!I16+'CH4'!I16*PCG!$C$5+N2O!I16*PCG!$C$6+HFC!I16+PFC!I16+'SF6'!I16</f>
        <v>0</v>
      </c>
      <c r="J16" s="94">
        <f>+'CO2'!J16+'abs CO2'!J16+'CH4'!J16*PCG!$C$5+N2O!J16*PCG!$C$6+HFC!J16+PFC!J16+'SF6'!J16</f>
        <v>0</v>
      </c>
      <c r="K16" s="94">
        <f>+'CO2'!K16+'abs CO2'!K16+'CH4'!K16*PCG!$C$5+N2O!K16*PCG!$C$6+HFC!K16+PFC!K16+'SF6'!K16</f>
        <v>0</v>
      </c>
      <c r="L16" s="94">
        <f>+'CO2'!L16+'abs CO2'!L16+'CH4'!L16*PCG!$C$5+N2O!L16*PCG!$C$6+HFC!L16+PFC!L16+'SF6'!L16</f>
        <v>0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0</v>
      </c>
      <c r="R16" s="94">
        <f>+'CO2'!R16+'abs CO2'!R16+'CH4'!R16*PCG!$C$5+N2O!R16*PCG!$C$6+HFC!R16+PFC!R16+'SF6'!R16</f>
        <v>0</v>
      </c>
      <c r="S16" s="94">
        <f>+'CO2'!S16+'abs CO2'!S16+'CH4'!S16*PCG!$C$5+N2O!S16*PCG!$C$6+HFC!S16+PFC!S16+'SF6'!S16</f>
        <v>0</v>
      </c>
      <c r="T16" s="94">
        <f>+'CO2'!T16+'abs CO2'!T16+'CH4'!T16*PCG!$C$5+N2O!T16*PCG!$C$6+HFC!T16+PFC!T16+'SF6'!T16</f>
        <v>0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0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0</v>
      </c>
      <c r="Z16" s="94">
        <f>+'CO2'!Z16+'abs CO2'!Z16+'CH4'!Z16*PCG!$C$5+N2O!Z16*PCG!$C$6+HFC!Z16+PFC!Z16+'SF6'!Z16</f>
        <v>0</v>
      </c>
      <c r="AA16" s="94">
        <f>+'CO2'!AA16+'abs CO2'!AA16+'CH4'!AA16*PCG!$C$5+N2O!AA16*PCG!$C$6+HFC!AA16+PFC!AA16+'SF6'!AA16</f>
        <v>0</v>
      </c>
      <c r="AB16" s="94">
        <f>+'CO2'!AB16+'abs CO2'!AB16+'CH4'!AB16*PCG!$C$5+N2O!AB16*PCG!$C$6+HFC!AB16+PFC!AB16+'SF6'!AB16</f>
        <v>0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54.605517601547035</v>
      </c>
      <c r="D17" s="33">
        <f t="shared" si="6"/>
        <v>50.733136595132088</v>
      </c>
      <c r="E17" s="33">
        <f t="shared" si="6"/>
        <v>67.794686280204331</v>
      </c>
      <c r="F17" s="33">
        <f t="shared" si="6"/>
        <v>66.886169806053388</v>
      </c>
      <c r="G17" s="33">
        <f t="shared" si="6"/>
        <v>66.081636893506897</v>
      </c>
      <c r="H17" s="33">
        <f t="shared" si="6"/>
        <v>60.578598167788009</v>
      </c>
      <c r="I17" s="33">
        <f t="shared" si="6"/>
        <v>91.097868658008167</v>
      </c>
      <c r="J17" s="33">
        <f t="shared" si="6"/>
        <v>136.67411466095541</v>
      </c>
      <c r="K17" s="33">
        <f t="shared" si="6"/>
        <v>132.71745273055623</v>
      </c>
      <c r="L17" s="33">
        <f t="shared" si="6"/>
        <v>135.33425438950499</v>
      </c>
      <c r="M17" s="33">
        <f t="shared" si="6"/>
        <v>134.06298343644102</v>
      </c>
      <c r="N17" s="33">
        <f t="shared" si="6"/>
        <v>140.29723298177129</v>
      </c>
      <c r="O17" s="33">
        <f t="shared" si="6"/>
        <v>128.31341403119794</v>
      </c>
      <c r="P17" s="33">
        <f t="shared" si="6"/>
        <v>99.224711456195649</v>
      </c>
      <c r="Q17" s="33">
        <f t="shared" si="6"/>
        <v>170.37517957758217</v>
      </c>
      <c r="R17" s="33">
        <f t="shared" si="6"/>
        <v>153.67824526709506</v>
      </c>
      <c r="S17" s="33">
        <f t="shared" si="6"/>
        <v>147.17243325095856</v>
      </c>
      <c r="T17" s="33">
        <f t="shared" si="6"/>
        <v>156.75340920895974</v>
      </c>
      <c r="U17" s="33">
        <f t="shared" si="6"/>
        <v>146.76441806446519</v>
      </c>
      <c r="V17" s="33">
        <f t="shared" si="6"/>
        <v>134.1022898582379</v>
      </c>
      <c r="W17" s="33">
        <f t="shared" si="6"/>
        <v>106.89515814188852</v>
      </c>
      <c r="X17" s="33">
        <f t="shared" si="6"/>
        <v>131.57385080179199</v>
      </c>
      <c r="Y17" s="33">
        <f t="shared" si="6"/>
        <v>196.75394772802207</v>
      </c>
      <c r="Z17" s="33">
        <f t="shared" si="6"/>
        <v>182.80104418553063</v>
      </c>
      <c r="AA17" s="33">
        <f t="shared" si="6"/>
        <v>241.66471969357957</v>
      </c>
      <c r="AB17" s="33">
        <f t="shared" si="6"/>
        <v>233.46997018242615</v>
      </c>
      <c r="AC17" s="33">
        <f t="shared" si="6"/>
        <v>152.77065112410997</v>
      </c>
      <c r="AD17" s="33">
        <f t="shared" si="6"/>
        <v>162.24004811820964</v>
      </c>
      <c r="AE17" s="33">
        <f t="shared" si="6"/>
        <v>246.03142557082529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0</v>
      </c>
      <c r="D18" s="94">
        <f>+'CO2'!D18+'abs CO2'!D18+'CH4'!D18*PCG!$C$5+N2O!D18*PCG!$C$6+HFC!D18+PFC!D18+'SF6'!D18</f>
        <v>0</v>
      </c>
      <c r="E18" s="94">
        <f>+'CO2'!E18+'abs CO2'!E18+'CH4'!E18*PCG!$C$5+N2O!E18*PCG!$C$6+HFC!E18+PFC!E18+'SF6'!E18</f>
        <v>0</v>
      </c>
      <c r="F18" s="94">
        <f>+'CO2'!F18+'abs CO2'!F18+'CH4'!F18*PCG!$C$5+N2O!F18*PCG!$C$6+HFC!F18+PFC!F18+'SF6'!F18</f>
        <v>0</v>
      </c>
      <c r="G18" s="94">
        <f>+'CO2'!G18+'abs CO2'!G18+'CH4'!G18*PCG!$C$5+N2O!G18*PCG!$C$6+HFC!G18+PFC!G18+'SF6'!G18</f>
        <v>0</v>
      </c>
      <c r="H18" s="94">
        <f>+'CO2'!H18+'abs CO2'!H18+'CH4'!H18*PCG!$C$5+N2O!H18*PCG!$C$6+HFC!H18+PFC!H18+'SF6'!H18</f>
        <v>0</v>
      </c>
      <c r="I18" s="94">
        <f>+'CO2'!I18+'abs CO2'!I18+'CH4'!I18*PCG!$C$5+N2O!I18*PCG!$C$6+HFC!I18+PFC!I18+'SF6'!I18</f>
        <v>0</v>
      </c>
      <c r="J18" s="94">
        <f>+'CO2'!J18+'abs CO2'!J18+'CH4'!J18*PCG!$C$5+N2O!J18*PCG!$C$6+HFC!J18+PFC!J18+'SF6'!J18</f>
        <v>0</v>
      </c>
      <c r="K18" s="94">
        <f>+'CO2'!K18+'abs CO2'!K18+'CH4'!K18*PCG!$C$5+N2O!K18*PCG!$C$6+HFC!K18+PFC!K18+'SF6'!K18</f>
        <v>0</v>
      </c>
      <c r="L18" s="94">
        <f>+'CO2'!L18+'abs CO2'!L18+'CH4'!L18*PCG!$C$5+N2O!L18*PCG!$C$6+HFC!L18+PFC!L18+'SF6'!L18</f>
        <v>0</v>
      </c>
      <c r="M18" s="94">
        <f>+'CO2'!M18+'abs CO2'!M18+'CH4'!M18*PCG!$C$5+N2O!M18*PCG!$C$6+HFC!M18+PFC!M18+'SF6'!M18</f>
        <v>0</v>
      </c>
      <c r="N18" s="94">
        <f>+'CO2'!N18+'abs CO2'!N18+'CH4'!N18*PCG!$C$5+N2O!N18*PCG!$C$6+HFC!N18+PFC!N18+'SF6'!N18</f>
        <v>0</v>
      </c>
      <c r="O18" s="94">
        <f>+'CO2'!O18+'abs CO2'!O18+'CH4'!O18*PCG!$C$5+N2O!O18*PCG!$C$6+HFC!O18+PFC!O18+'SF6'!O18</f>
        <v>0</v>
      </c>
      <c r="P18" s="94">
        <f>+'CO2'!P18+'abs CO2'!P18+'CH4'!P18*PCG!$C$5+N2O!P18*PCG!$C$6+HFC!P18+PFC!P18+'SF6'!P18</f>
        <v>0</v>
      </c>
      <c r="Q18" s="94">
        <f>+'CO2'!Q18+'abs CO2'!Q18+'CH4'!Q18*PCG!$C$5+N2O!Q18*PCG!$C$6+HFC!Q18+PFC!Q18+'SF6'!Q18</f>
        <v>0</v>
      </c>
      <c r="R18" s="94">
        <f>+'CO2'!R18+'abs CO2'!R18+'CH4'!R18*PCG!$C$5+N2O!R18*PCG!$C$6+HFC!R18+PFC!R18+'SF6'!R18</f>
        <v>0</v>
      </c>
      <c r="S18" s="94">
        <f>+'CO2'!S18+'abs CO2'!S18+'CH4'!S18*PCG!$C$5+N2O!S18*PCG!$C$6+HFC!S18+PFC!S18+'SF6'!S18</f>
        <v>0</v>
      </c>
      <c r="T18" s="94">
        <f>+'CO2'!T18+'abs CO2'!T18+'CH4'!T18*PCG!$C$5+N2O!T18*PCG!$C$6+HFC!T18+PFC!T18+'SF6'!T18</f>
        <v>0</v>
      </c>
      <c r="U18" s="94">
        <f>+'CO2'!U18+'abs CO2'!U18+'CH4'!U18*PCG!$C$5+N2O!U18*PCG!$C$6+HFC!U18+PFC!U18+'SF6'!U18</f>
        <v>0</v>
      </c>
      <c r="V18" s="94">
        <f>+'CO2'!V18+'abs CO2'!V18+'CH4'!V18*PCG!$C$5+N2O!V18*PCG!$C$6+HFC!V18+PFC!V18+'SF6'!V18</f>
        <v>0</v>
      </c>
      <c r="W18" s="94">
        <f>+'CO2'!W18+'abs CO2'!W18+'CH4'!W18*PCG!$C$5+N2O!W18*PCG!$C$6+HFC!W18+PFC!W18+'SF6'!W18</f>
        <v>0</v>
      </c>
      <c r="X18" s="94">
        <f>+'CO2'!X18+'abs CO2'!X18+'CH4'!X18*PCG!$C$5+N2O!X18*PCG!$C$6+HFC!X18+PFC!X18+'SF6'!X18</f>
        <v>0</v>
      </c>
      <c r="Y18" s="94">
        <f>+'CO2'!Y18+'abs CO2'!Y18+'CH4'!Y18*PCG!$C$5+N2O!Y18*PCG!$C$6+HFC!Y18+PFC!Y18+'SF6'!Y18</f>
        <v>0</v>
      </c>
      <c r="Z18" s="94">
        <f>+'CO2'!Z18+'abs CO2'!Z18+'CH4'!Z18*PCG!$C$5+N2O!Z18*PCG!$C$6+HFC!Z18+PFC!Z18+'SF6'!Z18</f>
        <v>0</v>
      </c>
      <c r="AA18" s="94">
        <f>+'CO2'!AA18+'abs CO2'!AA18+'CH4'!AA18*PCG!$C$5+N2O!AA18*PCG!$C$6+HFC!AA18+PFC!AA18+'SF6'!AA18</f>
        <v>0</v>
      </c>
      <c r="AB18" s="94">
        <f>+'CO2'!AB18+'abs CO2'!AB18+'CH4'!AB18*PCG!$C$5+N2O!AB18*PCG!$C$6+HFC!AB18+PFC!AB18+'SF6'!AB18</f>
        <v>0</v>
      </c>
      <c r="AC18" s="94">
        <f>+'CO2'!AC18+'abs CO2'!AC18+'CH4'!AC18*PCG!$C$5+N2O!AC18*PCG!$C$6+HFC!AC18+PFC!AC18+'SF6'!AC18</f>
        <v>0</v>
      </c>
      <c r="AD18" s="94">
        <f>+'CO2'!AD18+'abs CO2'!AD18+'CH4'!AD18*PCG!$C$5+N2O!AD18*PCG!$C$6+HFC!AD18+PFC!AD18+'SF6'!AD18</f>
        <v>0</v>
      </c>
      <c r="AE18" s="94">
        <f>+'CO2'!AE18+'abs CO2'!AE18+'CH4'!AE18*PCG!$C$5+N2O!AE18*PCG!$C$6+HFC!AE18+PFC!AE18+'SF6'!AE18</f>
        <v>0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0</v>
      </c>
      <c r="D20" s="94">
        <f>+'CO2'!D20+'abs CO2'!D20+'CH4'!D20*PCG!$C$5+N2O!D20*PCG!$C$6+HFC!D20+PFC!D20+'SF6'!D20</f>
        <v>0</v>
      </c>
      <c r="E20" s="94">
        <f>+'CO2'!E20+'abs CO2'!E20+'CH4'!E20*PCG!$C$5+N2O!E20*PCG!$C$6+HFC!E20+PFC!E20+'SF6'!E20</f>
        <v>0</v>
      </c>
      <c r="F20" s="94">
        <f>+'CO2'!F20+'abs CO2'!F20+'CH4'!F20*PCG!$C$5+N2O!F20*PCG!$C$6+HFC!F20+PFC!F20+'SF6'!F20</f>
        <v>0</v>
      </c>
      <c r="G20" s="94">
        <f>+'CO2'!G20+'abs CO2'!G20+'CH4'!G20*PCG!$C$5+N2O!G20*PCG!$C$6+HFC!G20+PFC!G20+'SF6'!G20</f>
        <v>0</v>
      </c>
      <c r="H20" s="94">
        <f>+'CO2'!H20+'abs CO2'!H20+'CH4'!H20*PCG!$C$5+N2O!H20*PCG!$C$6+HFC!H20+PFC!H20+'SF6'!H20</f>
        <v>0</v>
      </c>
      <c r="I20" s="94">
        <f>+'CO2'!I20+'abs CO2'!I20+'CH4'!I20*PCG!$C$5+N2O!I20*PCG!$C$6+HFC!I20+PFC!I20+'SF6'!I20</f>
        <v>0</v>
      </c>
      <c r="J20" s="94">
        <f>+'CO2'!J20+'abs CO2'!J20+'CH4'!J20*PCG!$C$5+N2O!J20*PCG!$C$6+HFC!J20+PFC!J20+'SF6'!J20</f>
        <v>0</v>
      </c>
      <c r="K20" s="94">
        <f>+'CO2'!K20+'abs CO2'!K20+'CH4'!K20*PCG!$C$5+N2O!K20*PCG!$C$6+HFC!K20+PFC!K20+'SF6'!K20</f>
        <v>0</v>
      </c>
      <c r="L20" s="94">
        <f>+'CO2'!L20+'abs CO2'!L20+'CH4'!L20*PCG!$C$5+N2O!L20*PCG!$C$6+HFC!L20+PFC!L20+'SF6'!L20</f>
        <v>0</v>
      </c>
      <c r="M20" s="94">
        <f>+'CO2'!M20+'abs CO2'!M20+'CH4'!M20*PCG!$C$5+N2O!M20*PCG!$C$6+HFC!M20+PFC!M20+'SF6'!M20</f>
        <v>0</v>
      </c>
      <c r="N20" s="94">
        <f>+'CO2'!N20+'abs CO2'!N20+'CH4'!N20*PCG!$C$5+N2O!N20*PCG!$C$6+HFC!N20+PFC!N20+'SF6'!N20</f>
        <v>0</v>
      </c>
      <c r="O20" s="94">
        <f>+'CO2'!O20+'abs CO2'!O20+'CH4'!O20*PCG!$C$5+N2O!O20*PCG!$C$6+HFC!O20+PFC!O20+'SF6'!O20</f>
        <v>0</v>
      </c>
      <c r="P20" s="94">
        <f>+'CO2'!P20+'abs CO2'!P20+'CH4'!P20*PCG!$C$5+N2O!P20*PCG!$C$6+HFC!P20+PFC!P20+'SF6'!P20</f>
        <v>0</v>
      </c>
      <c r="Q20" s="94">
        <f>+'CO2'!Q20+'abs CO2'!Q20+'CH4'!Q20*PCG!$C$5+N2O!Q20*PCG!$C$6+HFC!Q20+PFC!Q20+'SF6'!Q20</f>
        <v>0</v>
      </c>
      <c r="R20" s="94">
        <f>+'CO2'!R20+'abs CO2'!R20+'CH4'!R20*PCG!$C$5+N2O!R20*PCG!$C$6+HFC!R20+PFC!R20+'SF6'!R20</f>
        <v>0</v>
      </c>
      <c r="S20" s="94">
        <f>+'CO2'!S20+'abs CO2'!S20+'CH4'!S20*PCG!$C$5+N2O!S20*PCG!$C$6+HFC!S20+PFC!S20+'SF6'!S20</f>
        <v>0</v>
      </c>
      <c r="T20" s="94">
        <f>+'CO2'!T20+'abs CO2'!T20+'CH4'!T20*PCG!$C$5+N2O!T20*PCG!$C$6+HFC!T20+PFC!T20+'SF6'!T20</f>
        <v>0</v>
      </c>
      <c r="U20" s="94">
        <f>+'CO2'!U20+'abs CO2'!U20+'CH4'!U20*PCG!$C$5+N2O!U20*PCG!$C$6+HFC!U20+PFC!U20+'SF6'!U20</f>
        <v>0</v>
      </c>
      <c r="V20" s="94">
        <f>+'CO2'!V20+'abs CO2'!V20+'CH4'!V20*PCG!$C$5+N2O!V20*PCG!$C$6+HFC!V20+PFC!V20+'SF6'!V20</f>
        <v>0</v>
      </c>
      <c r="W20" s="94">
        <f>+'CO2'!W20+'abs CO2'!W20+'CH4'!W20*PCG!$C$5+N2O!W20*PCG!$C$6+HFC!W20+PFC!W20+'SF6'!W20</f>
        <v>0</v>
      </c>
      <c r="X20" s="94">
        <f>+'CO2'!X20+'abs CO2'!X20+'CH4'!X20*PCG!$C$5+N2O!X20*PCG!$C$6+HFC!X20+PFC!X20+'SF6'!X20</f>
        <v>0</v>
      </c>
      <c r="Y20" s="94">
        <f>+'CO2'!Y20+'abs CO2'!Y20+'CH4'!Y20*PCG!$C$5+N2O!Y20*PCG!$C$6+HFC!Y20+PFC!Y20+'SF6'!Y20</f>
        <v>0</v>
      </c>
      <c r="Z20" s="94">
        <f>+'CO2'!Z20+'abs CO2'!Z20+'CH4'!Z20*PCG!$C$5+N2O!Z20*PCG!$C$6+HFC!Z20+PFC!Z20+'SF6'!Z20</f>
        <v>0</v>
      </c>
      <c r="AA20" s="94">
        <f>+'CO2'!AA20+'abs CO2'!AA20+'CH4'!AA20*PCG!$C$5+N2O!AA20*PCG!$C$6+HFC!AA20+PFC!AA20+'SF6'!AA20</f>
        <v>0</v>
      </c>
      <c r="AB20" s="94">
        <f>+'CO2'!AB20+'abs CO2'!AB20+'CH4'!AB20*PCG!$C$5+N2O!AB20*PCG!$C$6+HFC!AB20+PFC!AB20+'SF6'!AB20</f>
        <v>0</v>
      </c>
      <c r="AC20" s="94">
        <f>+'CO2'!AC20+'abs CO2'!AC20+'CH4'!AC20*PCG!$C$5+N2O!AC20*PCG!$C$6+HFC!AC20+PFC!AC20+'SF6'!AC20</f>
        <v>0</v>
      </c>
      <c r="AD20" s="94">
        <f>+'CO2'!AD20+'abs CO2'!AD20+'CH4'!AD20*PCG!$C$5+N2O!AD20*PCG!$C$6+HFC!AD20+PFC!AD20+'SF6'!AD20</f>
        <v>0</v>
      </c>
      <c r="AE20" s="94">
        <f>+'CO2'!AE20+'abs CO2'!AE20+'CH4'!AE20*PCG!$C$5+N2O!AE20*PCG!$C$6+HFC!AE20+PFC!AE20+'SF6'!AE20</f>
        <v>0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0</v>
      </c>
      <c r="D21" s="94">
        <f>+'CO2'!D21+'abs CO2'!D21+'CH4'!D21*PCG!$C$5+N2O!D21*PCG!$C$6+HFC!D21+PFC!D21+'SF6'!D21</f>
        <v>0</v>
      </c>
      <c r="E21" s="94">
        <f>+'CO2'!E21+'abs CO2'!E21+'CH4'!E21*PCG!$C$5+N2O!E21*PCG!$C$6+HFC!E21+PFC!E21+'SF6'!E21</f>
        <v>0</v>
      </c>
      <c r="F21" s="94">
        <f>+'CO2'!F21+'abs CO2'!F21+'CH4'!F21*PCG!$C$5+N2O!F21*PCG!$C$6+HFC!F21+PFC!F21+'SF6'!F21</f>
        <v>0</v>
      </c>
      <c r="G21" s="94">
        <f>+'CO2'!G21+'abs CO2'!G21+'CH4'!G21*PCG!$C$5+N2O!G21*PCG!$C$6+HFC!G21+PFC!G21+'SF6'!G21</f>
        <v>0</v>
      </c>
      <c r="H21" s="94">
        <f>+'CO2'!H21+'abs CO2'!H21+'CH4'!H21*PCG!$C$5+N2O!H21*PCG!$C$6+HFC!H21+PFC!H21+'SF6'!H21</f>
        <v>0</v>
      </c>
      <c r="I21" s="94">
        <f>+'CO2'!I21+'abs CO2'!I21+'CH4'!I21*PCG!$C$5+N2O!I21*PCG!$C$6+HFC!I21+PFC!I21+'SF6'!I21</f>
        <v>11.190865638241233</v>
      </c>
      <c r="J21" s="94">
        <f>+'CO2'!J21+'abs CO2'!J21+'CH4'!J21*PCG!$C$5+N2O!J21*PCG!$C$6+HFC!J21+PFC!J21+'SF6'!J21</f>
        <v>8.9290199616403765</v>
      </c>
      <c r="K21" s="94">
        <f>+'CO2'!K21+'abs CO2'!K21+'CH4'!K21*PCG!$C$5+N2O!K21*PCG!$C$6+HFC!K21+PFC!K21+'SF6'!K21</f>
        <v>14.656688296017325</v>
      </c>
      <c r="L21" s="94">
        <f>+'CO2'!L21+'abs CO2'!L21+'CH4'!L21*PCG!$C$5+N2O!L21*PCG!$C$6+HFC!L21+PFC!L21+'SF6'!L21</f>
        <v>15.678894758705317</v>
      </c>
      <c r="M21" s="94">
        <f>+'CO2'!M21+'abs CO2'!M21+'CH4'!M21*PCG!$C$5+N2O!M21*PCG!$C$6+HFC!M21+PFC!M21+'SF6'!M21</f>
        <v>17.34385444202897</v>
      </c>
      <c r="N21" s="94">
        <f>+'CO2'!N21+'abs CO2'!N21+'CH4'!N21*PCG!$C$5+N2O!N21*PCG!$C$6+HFC!N21+PFC!N21+'SF6'!N21</f>
        <v>22.599939568843268</v>
      </c>
      <c r="O21" s="94">
        <f>+'CO2'!O21+'abs CO2'!O21+'CH4'!O21*PCG!$C$5+N2O!O21*PCG!$C$6+HFC!O21+PFC!O21+'SF6'!O21</f>
        <v>21.522916694501916</v>
      </c>
      <c r="P21" s="94">
        <f>+'CO2'!P21+'abs CO2'!P21+'CH4'!P21*PCG!$C$5+N2O!P21*PCG!$C$6+HFC!P21+PFC!P21+'SF6'!P21</f>
        <v>13.177504452082204</v>
      </c>
      <c r="Q21" s="94">
        <f>+'CO2'!Q21+'abs CO2'!Q21+'CH4'!Q21*PCG!$C$5+N2O!Q21*PCG!$C$6+HFC!Q21+PFC!Q21+'SF6'!Q21</f>
        <v>87.990555034896232</v>
      </c>
      <c r="R21" s="94">
        <f>+'CO2'!R21+'abs CO2'!R21+'CH4'!R21*PCG!$C$5+N2O!R21*PCG!$C$6+HFC!R21+PFC!R21+'SF6'!R21</f>
        <v>82.447316111222179</v>
      </c>
      <c r="S21" s="94">
        <f>+'CO2'!S21+'abs CO2'!S21+'CH4'!S21*PCG!$C$5+N2O!S21*PCG!$C$6+HFC!S21+PFC!S21+'SF6'!S21</f>
        <v>74.556500738733547</v>
      </c>
      <c r="T21" s="94">
        <f>+'CO2'!T21+'abs CO2'!T21+'CH4'!T21*PCG!$C$5+N2O!T21*PCG!$C$6+HFC!T21+PFC!T21+'SF6'!T21</f>
        <v>83.23467261285117</v>
      </c>
      <c r="U21" s="94">
        <f>+'CO2'!U21+'abs CO2'!U21+'CH4'!U21*PCG!$C$5+N2O!U21*PCG!$C$6+HFC!U21+PFC!U21+'SF6'!U21</f>
        <v>72.681929415231508</v>
      </c>
      <c r="V21" s="94">
        <f>+'CO2'!V21+'abs CO2'!V21+'CH4'!V21*PCG!$C$5+N2O!V21*PCG!$C$6+HFC!V21+PFC!V21+'SF6'!V21</f>
        <v>80.557486288481741</v>
      </c>
      <c r="W21" s="94">
        <f>+'CO2'!W21+'abs CO2'!W21+'CH4'!W21*PCG!$C$5+N2O!W21*PCG!$C$6+HFC!W21+PFC!W21+'SF6'!W21</f>
        <v>56.444107901200844</v>
      </c>
      <c r="X21" s="94">
        <f>+'CO2'!X21+'abs CO2'!X21+'CH4'!X21*PCG!$C$5+N2O!X21*PCG!$C$6+HFC!X21+PFC!X21+'SF6'!X21</f>
        <v>64.172442899693294</v>
      </c>
      <c r="Y21" s="94">
        <f>+'CO2'!Y21+'abs CO2'!Y21+'CH4'!Y21*PCG!$C$5+N2O!Y21*PCG!$C$6+HFC!Y21+PFC!Y21+'SF6'!Y21</f>
        <v>117.18021712341921</v>
      </c>
      <c r="Z21" s="94">
        <f>+'CO2'!Z21+'abs CO2'!Z21+'CH4'!Z21*PCG!$C$5+N2O!Z21*PCG!$C$6+HFC!Z21+PFC!Z21+'SF6'!Z21</f>
        <v>98.354459057593232</v>
      </c>
      <c r="AA21" s="94">
        <f>+'CO2'!AA21+'abs CO2'!AA21+'CH4'!AA21*PCG!$C$5+N2O!AA21*PCG!$C$6+HFC!AA21+PFC!AA21+'SF6'!AA21</f>
        <v>137.69840519466712</v>
      </c>
      <c r="AB21" s="94">
        <f>+'CO2'!AB21+'abs CO2'!AB21+'CH4'!AB21*PCG!$C$5+N2O!AB21*PCG!$C$6+HFC!AB21+PFC!AB21+'SF6'!AB21</f>
        <v>125.16107697024876</v>
      </c>
      <c r="AC21" s="94">
        <f>+'CO2'!AC21+'abs CO2'!AC21+'CH4'!AC21*PCG!$C$5+N2O!AC21*PCG!$C$6+HFC!AC21+PFC!AC21+'SF6'!AC21</f>
        <v>50.104239209411411</v>
      </c>
      <c r="AD21" s="94">
        <f>+'CO2'!AD21+'abs CO2'!AD21+'CH4'!AD21*PCG!$C$5+N2O!AD21*PCG!$C$6+HFC!AD21+PFC!AD21+'SF6'!AD21</f>
        <v>54.995308413897511</v>
      </c>
      <c r="AE21" s="94">
        <f>+'CO2'!AE21+'abs CO2'!AE21+'CH4'!AE21*PCG!$C$5+N2O!AE21*PCG!$C$6+HFC!AE21+PFC!AE21+'SF6'!AE21</f>
        <v>150.40067972210244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33.376742739371743</v>
      </c>
      <c r="D22" s="94">
        <f>+'CO2'!D22+'abs CO2'!D22+'CH4'!D22*PCG!$C$5+N2O!D22*PCG!$C$6+HFC!D22+PFC!D22+'SF6'!D22</f>
        <v>31.767273830052659</v>
      </c>
      <c r="E22" s="94">
        <f>+'CO2'!E22+'abs CO2'!E22+'CH4'!E22*PCG!$C$5+N2O!E22*PCG!$C$6+HFC!E22+PFC!E22+'SF6'!E22</f>
        <v>44.735813279329733</v>
      </c>
      <c r="F22" s="94">
        <f>+'CO2'!F22+'abs CO2'!F22+'CH4'!F22*PCG!$C$5+N2O!F22*PCG!$C$6+HFC!F22+PFC!F22+'SF6'!F22</f>
        <v>40.010218765795365</v>
      </c>
      <c r="G22" s="94">
        <f>+'CO2'!G22+'abs CO2'!G22+'CH4'!G22*PCG!$C$5+N2O!G22*PCG!$C$6+HFC!G22+PFC!G22+'SF6'!G22</f>
        <v>40.412452900833173</v>
      </c>
      <c r="H22" s="94">
        <f>+'CO2'!H22+'abs CO2'!H22+'CH4'!H22*PCG!$C$5+N2O!H22*PCG!$C$6+HFC!H22+PFC!H22+'SF6'!H22</f>
        <v>27.587085168385897</v>
      </c>
      <c r="I22" s="94">
        <f>+'CO2'!I22+'abs CO2'!I22+'CH4'!I22*PCG!$C$5+N2O!I22*PCG!$C$6+HFC!I22+PFC!I22+'SF6'!I22</f>
        <v>37.775912676602431</v>
      </c>
      <c r="J22" s="94">
        <f>+'CO2'!J22+'abs CO2'!J22+'CH4'!J22*PCG!$C$5+N2O!J22*PCG!$C$6+HFC!J22+PFC!J22+'SF6'!J22</f>
        <v>47.108109284219886</v>
      </c>
      <c r="K22" s="94">
        <f>+'CO2'!K22+'abs CO2'!K22+'CH4'!K22*PCG!$C$5+N2O!K22*PCG!$C$6+HFC!K22+PFC!K22+'SF6'!K22</f>
        <v>56.542208595866668</v>
      </c>
      <c r="L22" s="94">
        <f>+'CO2'!L22+'abs CO2'!L22+'CH4'!L22*PCG!$C$5+N2O!L22*PCG!$C$6+HFC!L22+PFC!L22+'SF6'!L22</f>
        <v>60.478652253418346</v>
      </c>
      <c r="M22" s="94">
        <f>+'CO2'!M22+'abs CO2'!M22+'CH4'!M22*PCG!$C$5+N2O!M22*PCG!$C$6+HFC!M22+PFC!M22+'SF6'!M22</f>
        <v>63.398344775919902</v>
      </c>
      <c r="N22" s="94">
        <f>+'CO2'!N22+'abs CO2'!N22+'CH4'!N22*PCG!$C$5+N2O!N22*PCG!$C$6+HFC!N22+PFC!N22+'SF6'!N22</f>
        <v>54.545986334035547</v>
      </c>
      <c r="O22" s="94">
        <f>+'CO2'!O22+'abs CO2'!O22+'CH4'!O22*PCG!$C$5+N2O!O22*PCG!$C$6+HFC!O22+PFC!O22+'SF6'!O22</f>
        <v>55.482831712279712</v>
      </c>
      <c r="P22" s="94">
        <f>+'CO2'!P22+'abs CO2'!P22+'CH4'!P22*PCG!$C$5+N2O!P22*PCG!$C$6+HFC!P22+PFC!P22+'SF6'!P22</f>
        <v>31.702180885764086</v>
      </c>
      <c r="Q22" s="94">
        <f>+'CO2'!Q22+'abs CO2'!Q22+'CH4'!Q22*PCG!$C$5+N2O!Q22*PCG!$C$6+HFC!Q22+PFC!Q22+'SF6'!Q22</f>
        <v>34.338549760810992</v>
      </c>
      <c r="R22" s="94">
        <f>+'CO2'!R22+'abs CO2'!R22+'CH4'!R22*PCG!$C$5+N2O!R22*PCG!$C$6+HFC!R22+PFC!R22+'SF6'!R22</f>
        <v>31.250329180618714</v>
      </c>
      <c r="S22" s="94">
        <f>+'CO2'!S22+'abs CO2'!S22+'CH4'!S22*PCG!$C$5+N2O!S22*PCG!$C$6+HFC!S22+PFC!S22+'SF6'!S22</f>
        <v>24.593909983570427</v>
      </c>
      <c r="T22" s="94">
        <f>+'CO2'!T22+'abs CO2'!T22+'CH4'!T22*PCG!$C$5+N2O!T22*PCG!$C$6+HFC!T22+PFC!T22+'SF6'!T22</f>
        <v>19.676748462966241</v>
      </c>
      <c r="U22" s="94">
        <f>+'CO2'!U22+'abs CO2'!U22+'CH4'!U22*PCG!$C$5+N2O!U22*PCG!$C$6+HFC!U22+PFC!U22+'SF6'!U22</f>
        <v>0</v>
      </c>
      <c r="V22" s="94">
        <f>+'CO2'!V22+'abs CO2'!V22+'CH4'!V22*PCG!$C$5+N2O!V22*PCG!$C$6+HFC!V22+PFC!V22+'SF6'!V22</f>
        <v>0</v>
      </c>
      <c r="W22" s="94">
        <f>+'CO2'!W22+'abs CO2'!W22+'CH4'!W22*PCG!$C$5+N2O!W22*PCG!$C$6+HFC!W22+PFC!W22+'SF6'!W22</f>
        <v>0</v>
      </c>
      <c r="X22" s="94">
        <f>+'CO2'!X22+'abs CO2'!X22+'CH4'!X22*PCG!$C$5+N2O!X22*PCG!$C$6+HFC!X22+PFC!X22+'SF6'!X22</f>
        <v>0</v>
      </c>
      <c r="Y22" s="94">
        <f>+'CO2'!Y22+'abs CO2'!Y22+'CH4'!Y22*PCG!$C$5+N2O!Y22*PCG!$C$6+HFC!Y22+PFC!Y22+'SF6'!Y22</f>
        <v>0</v>
      </c>
      <c r="Z22" s="94">
        <f>+'CO2'!Z22+'abs CO2'!Z22+'CH4'!Z22*PCG!$C$5+N2O!Z22*PCG!$C$6+HFC!Z22+PFC!Z22+'SF6'!Z22</f>
        <v>0</v>
      </c>
      <c r="AA22" s="94">
        <f>+'CO2'!AA22+'abs CO2'!AA22+'CH4'!AA22*PCG!$C$5+N2O!AA22*PCG!$C$6+HFC!AA22+PFC!AA22+'SF6'!AA22</f>
        <v>0</v>
      </c>
      <c r="AB22" s="94">
        <f>+'CO2'!AB22+'abs CO2'!AB22+'CH4'!AB22*PCG!$C$5+N2O!AB22*PCG!$C$6+HFC!AB22+PFC!AB22+'SF6'!AB22</f>
        <v>0</v>
      </c>
      <c r="AC22" s="94">
        <f>+'CO2'!AC22+'abs CO2'!AC22+'CH4'!AC22*PCG!$C$5+N2O!AC22*PCG!$C$6+HFC!AC22+PFC!AC22+'SF6'!AC22</f>
        <v>0</v>
      </c>
      <c r="AD22" s="94">
        <f>+'CO2'!AD22+'abs CO2'!AD22+'CH4'!AD22*PCG!$C$5+N2O!AD22*PCG!$C$6+HFC!AD22+PFC!AD22+'SF6'!AD22</f>
        <v>3.7676302780269401E-3</v>
      </c>
      <c r="AE22" s="94">
        <f>+'CO2'!AE22+'abs CO2'!AE22+'CH4'!AE22*PCG!$C$5+N2O!AE22*PCG!$C$6+HFC!AE22+PFC!AE22+'SF6'!AE22</f>
        <v>0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0</v>
      </c>
      <c r="D23" s="94">
        <f>+'CO2'!D23+'abs CO2'!D23+'CH4'!D23*PCG!$C$5+N2O!D23*PCG!$C$6+HFC!D23+PFC!D23+'SF6'!D23</f>
        <v>0</v>
      </c>
      <c r="E23" s="94">
        <f>+'CO2'!E23+'abs CO2'!E23+'CH4'!E23*PCG!$C$5+N2O!E23*PCG!$C$6+HFC!E23+PFC!E23+'SF6'!E23</f>
        <v>0</v>
      </c>
      <c r="F23" s="94">
        <f>+'CO2'!F23+'abs CO2'!F23+'CH4'!F23*PCG!$C$5+N2O!F23*PCG!$C$6+HFC!F23+PFC!F23+'SF6'!F23</f>
        <v>0</v>
      </c>
      <c r="G23" s="94">
        <f>+'CO2'!G23+'abs CO2'!G23+'CH4'!G23*PCG!$C$5+N2O!G23*PCG!$C$6+HFC!G23+PFC!G23+'SF6'!G23</f>
        <v>0</v>
      </c>
      <c r="H23" s="94">
        <f>+'CO2'!H23+'abs CO2'!H23+'CH4'!H23*PCG!$C$5+N2O!H23*PCG!$C$6+HFC!H23+PFC!H23+'SF6'!H23</f>
        <v>0</v>
      </c>
      <c r="I23" s="94">
        <f>+'CO2'!I23+'abs CO2'!I23+'CH4'!I23*PCG!$C$5+N2O!I23*PCG!$C$6+HFC!I23+PFC!I23+'SF6'!I23</f>
        <v>0</v>
      </c>
      <c r="J23" s="94">
        <f>+'CO2'!J23+'abs CO2'!J23+'CH4'!J23*PCG!$C$5+N2O!J23*PCG!$C$6+HFC!J23+PFC!J23+'SF6'!J23</f>
        <v>0</v>
      </c>
      <c r="K23" s="94">
        <f>+'CO2'!K23+'abs CO2'!K23+'CH4'!K23*PCG!$C$5+N2O!K23*PCG!$C$6+HFC!K23+PFC!K23+'SF6'!K23</f>
        <v>0</v>
      </c>
      <c r="L23" s="94">
        <f>+'CO2'!L23+'abs CO2'!L23+'CH4'!L23*PCG!$C$5+N2O!L23*PCG!$C$6+HFC!L23+PFC!L23+'SF6'!L23</f>
        <v>0</v>
      </c>
      <c r="M23" s="94">
        <f>+'CO2'!M23+'abs CO2'!M23+'CH4'!M23*PCG!$C$5+N2O!M23*PCG!$C$6+HFC!M23+PFC!M23+'SF6'!M23</f>
        <v>0</v>
      </c>
      <c r="N23" s="94">
        <f>+'CO2'!N23+'abs CO2'!N23+'CH4'!N23*PCG!$C$5+N2O!N23*PCG!$C$6+HFC!N23+PFC!N23+'SF6'!N23</f>
        <v>0</v>
      </c>
      <c r="O23" s="94">
        <f>+'CO2'!O23+'abs CO2'!O23+'CH4'!O23*PCG!$C$5+N2O!O23*PCG!$C$6+HFC!O23+PFC!O23+'SF6'!O23</f>
        <v>0</v>
      </c>
      <c r="P23" s="94">
        <f>+'CO2'!P23+'abs CO2'!P23+'CH4'!P23*PCG!$C$5+N2O!P23*PCG!$C$6+HFC!P23+PFC!P23+'SF6'!P23</f>
        <v>0</v>
      </c>
      <c r="Q23" s="94">
        <f>+'CO2'!Q23+'abs CO2'!Q23+'CH4'!Q23*PCG!$C$5+N2O!Q23*PCG!$C$6+HFC!Q23+PFC!Q23+'SF6'!Q23</f>
        <v>0</v>
      </c>
      <c r="R23" s="94">
        <f>+'CO2'!R23+'abs CO2'!R23+'CH4'!R23*PCG!$C$5+N2O!R23*PCG!$C$6+HFC!R23+PFC!R23+'SF6'!R23</f>
        <v>0</v>
      </c>
      <c r="S23" s="94">
        <f>+'CO2'!S23+'abs CO2'!S23+'CH4'!S23*PCG!$C$5+N2O!S23*PCG!$C$6+HFC!S23+PFC!S23+'SF6'!S23</f>
        <v>0</v>
      </c>
      <c r="T23" s="94">
        <f>+'CO2'!T23+'abs CO2'!T23+'CH4'!T23*PCG!$C$5+N2O!T23*PCG!$C$6+HFC!T23+PFC!T23+'SF6'!T23</f>
        <v>0</v>
      </c>
      <c r="U23" s="94">
        <f>+'CO2'!U23+'abs CO2'!U23+'CH4'!U23*PCG!$C$5+N2O!U23*PCG!$C$6+HFC!U23+PFC!U23+'SF6'!U23</f>
        <v>0</v>
      </c>
      <c r="V23" s="94">
        <f>+'CO2'!V23+'abs CO2'!V23+'CH4'!V23*PCG!$C$5+N2O!V23*PCG!$C$6+HFC!V23+PFC!V23+'SF6'!V23</f>
        <v>0</v>
      </c>
      <c r="W23" s="94">
        <f>+'CO2'!W23+'abs CO2'!W23+'CH4'!W23*PCG!$C$5+N2O!W23*PCG!$C$6+HFC!W23+PFC!W23+'SF6'!W23</f>
        <v>0</v>
      </c>
      <c r="X23" s="94">
        <f>+'CO2'!X23+'abs CO2'!X23+'CH4'!X23*PCG!$C$5+N2O!X23*PCG!$C$6+HFC!X23+PFC!X23+'SF6'!X23</f>
        <v>0</v>
      </c>
      <c r="Y23" s="94">
        <f>+'CO2'!Y23+'abs CO2'!Y23+'CH4'!Y23*PCG!$C$5+N2O!Y23*PCG!$C$6+HFC!Y23+PFC!Y23+'SF6'!Y23</f>
        <v>0</v>
      </c>
      <c r="Z23" s="94">
        <f>+'CO2'!Z23+'abs CO2'!Z23+'CH4'!Z23*PCG!$C$5+N2O!Z23*PCG!$C$6+HFC!Z23+PFC!Z23+'SF6'!Z23</f>
        <v>0</v>
      </c>
      <c r="AA23" s="94">
        <f>+'CO2'!AA23+'abs CO2'!AA23+'CH4'!AA23*PCG!$C$5+N2O!AA23*PCG!$C$6+HFC!AA23+PFC!AA23+'SF6'!AA23</f>
        <v>0</v>
      </c>
      <c r="AB23" s="94">
        <f>+'CO2'!AB23+'abs CO2'!AB23+'CH4'!AB23*PCG!$C$5+N2O!AB23*PCG!$C$6+HFC!AB23+PFC!AB23+'SF6'!AB23</f>
        <v>0</v>
      </c>
      <c r="AC23" s="94">
        <f>+'CO2'!AC23+'abs CO2'!AC23+'CH4'!AC23*PCG!$C$5+N2O!AC23*PCG!$C$6+HFC!AC23+PFC!AC23+'SF6'!AC23</f>
        <v>0</v>
      </c>
      <c r="AD23" s="94">
        <f>+'CO2'!AD23+'abs CO2'!AD23+'CH4'!AD23*PCG!$C$5+N2O!AD23*PCG!$C$6+HFC!AD23+PFC!AD23+'SF6'!AD23</f>
        <v>0</v>
      </c>
      <c r="AE23" s="94">
        <f>+'CO2'!AE23+'abs CO2'!AE23+'CH4'!AE23*PCG!$C$5+N2O!AE23*PCG!$C$6+HFC!AE23+PFC!AE23+'SF6'!AE23</f>
        <v>0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0</v>
      </c>
      <c r="D26" s="94">
        <f>+'CO2'!D26+'abs CO2'!D26+'CH4'!D26*PCG!$C$5+N2O!D26*PCG!$C$6+HFC!D26+PFC!D26+'SF6'!D26</f>
        <v>0</v>
      </c>
      <c r="E26" s="94">
        <f>+'CO2'!E26+'abs CO2'!E26+'CH4'!E26*PCG!$C$5+N2O!E26*PCG!$C$6+HFC!E26+PFC!E26+'SF6'!E26</f>
        <v>0</v>
      </c>
      <c r="F26" s="94">
        <f>+'CO2'!F26+'abs CO2'!F26+'CH4'!F26*PCG!$C$5+N2O!F26*PCG!$C$6+HFC!F26+PFC!F26+'SF6'!F26</f>
        <v>0</v>
      </c>
      <c r="G26" s="94">
        <f>+'CO2'!G26+'abs CO2'!G26+'CH4'!G26*PCG!$C$5+N2O!G26*PCG!$C$6+HFC!G26+PFC!G26+'SF6'!G26</f>
        <v>0</v>
      </c>
      <c r="H26" s="94">
        <f>+'CO2'!H26+'abs CO2'!H26+'CH4'!H26*PCG!$C$5+N2O!H26*PCG!$C$6+HFC!H26+PFC!H26+'SF6'!H26</f>
        <v>0</v>
      </c>
      <c r="I26" s="94">
        <f>+'CO2'!I26+'abs CO2'!I26+'CH4'!I26*PCG!$C$5+N2O!I26*PCG!$C$6+HFC!I26+PFC!I26+'SF6'!I26</f>
        <v>0</v>
      </c>
      <c r="J26" s="94">
        <f>+'CO2'!J26+'abs CO2'!J26+'CH4'!J26*PCG!$C$5+N2O!J26*PCG!$C$6+HFC!J26+PFC!J26+'SF6'!J26</f>
        <v>0</v>
      </c>
      <c r="K26" s="94">
        <f>+'CO2'!K26+'abs CO2'!K26+'CH4'!K26*PCG!$C$5+N2O!K26*PCG!$C$6+HFC!K26+PFC!K26+'SF6'!K26</f>
        <v>0</v>
      </c>
      <c r="L26" s="94">
        <f>+'CO2'!L26+'abs CO2'!L26+'CH4'!L26*PCG!$C$5+N2O!L26*PCG!$C$6+HFC!L26+PFC!L26+'SF6'!L26</f>
        <v>0</v>
      </c>
      <c r="M26" s="94">
        <f>+'CO2'!M26+'abs CO2'!M26+'CH4'!M26*PCG!$C$5+N2O!M26*PCG!$C$6+HFC!M26+PFC!M26+'SF6'!M26</f>
        <v>0</v>
      </c>
      <c r="N26" s="94">
        <f>+'CO2'!N26+'abs CO2'!N26+'CH4'!N26*PCG!$C$5+N2O!N26*PCG!$C$6+HFC!N26+PFC!N26+'SF6'!N26</f>
        <v>0</v>
      </c>
      <c r="O26" s="94">
        <f>+'CO2'!O26+'abs CO2'!O26+'CH4'!O26*PCG!$C$5+N2O!O26*PCG!$C$6+HFC!O26+PFC!O26+'SF6'!O26</f>
        <v>0</v>
      </c>
      <c r="P26" s="94">
        <f>+'CO2'!P26+'abs CO2'!P26+'CH4'!P26*PCG!$C$5+N2O!P26*PCG!$C$6+HFC!P26+PFC!P26+'SF6'!P26</f>
        <v>0</v>
      </c>
      <c r="Q26" s="94">
        <f>+'CO2'!Q26+'abs CO2'!Q26+'CH4'!Q26*PCG!$C$5+N2O!Q26*PCG!$C$6+HFC!Q26+PFC!Q26+'SF6'!Q26</f>
        <v>0</v>
      </c>
      <c r="R26" s="94">
        <f>+'CO2'!R26+'abs CO2'!R26+'CH4'!R26*PCG!$C$5+N2O!R26*PCG!$C$6+HFC!R26+PFC!R26+'SF6'!R26</f>
        <v>0</v>
      </c>
      <c r="S26" s="94">
        <f>+'CO2'!S26+'abs CO2'!S26+'CH4'!S26*PCG!$C$5+N2O!S26*PCG!$C$6+HFC!S26+PFC!S26+'SF6'!S26</f>
        <v>0</v>
      </c>
      <c r="T26" s="94">
        <f>+'CO2'!T26+'abs CO2'!T26+'CH4'!T26*PCG!$C$5+N2O!T26*PCG!$C$6+HFC!T26+PFC!T26+'SF6'!T26</f>
        <v>0</v>
      </c>
      <c r="U26" s="94">
        <f>+'CO2'!U26+'abs CO2'!U26+'CH4'!U26*PCG!$C$5+N2O!U26*PCG!$C$6+HFC!U26+PFC!U26+'SF6'!U26</f>
        <v>0</v>
      </c>
      <c r="V26" s="94">
        <f>+'CO2'!V26+'abs CO2'!V26+'CH4'!V26*PCG!$C$5+N2O!V26*PCG!$C$6+HFC!V26+PFC!V26+'SF6'!V26</f>
        <v>0</v>
      </c>
      <c r="W26" s="94">
        <f>+'CO2'!W26+'abs CO2'!W26+'CH4'!W26*PCG!$C$5+N2O!W26*PCG!$C$6+HFC!W26+PFC!W26+'SF6'!W26</f>
        <v>0</v>
      </c>
      <c r="X26" s="94">
        <f>+'CO2'!X26+'abs CO2'!X26+'CH4'!X26*PCG!$C$5+N2O!X26*PCG!$C$6+HFC!X26+PFC!X26+'SF6'!X26</f>
        <v>0</v>
      </c>
      <c r="Y26" s="94">
        <f>+'CO2'!Y26+'abs CO2'!Y26+'CH4'!Y26*PCG!$C$5+N2O!Y26*PCG!$C$6+HFC!Y26+PFC!Y26+'SF6'!Y26</f>
        <v>0</v>
      </c>
      <c r="Z26" s="94">
        <f>+'CO2'!Z26+'abs CO2'!Z26+'CH4'!Z26*PCG!$C$5+N2O!Z26*PCG!$C$6+HFC!Z26+PFC!Z26+'SF6'!Z26</f>
        <v>0</v>
      </c>
      <c r="AA26" s="94">
        <f>+'CO2'!AA26+'abs CO2'!AA26+'CH4'!AA26*PCG!$C$5+N2O!AA26*PCG!$C$6+HFC!AA26+PFC!AA26+'SF6'!AA26</f>
        <v>0</v>
      </c>
      <c r="AB26" s="94">
        <f>+'CO2'!AB26+'abs CO2'!AB26+'CH4'!AB26*PCG!$C$5+N2O!AB26*PCG!$C$6+HFC!AB26+PFC!AB26+'SF6'!AB26</f>
        <v>0</v>
      </c>
      <c r="AC26" s="94">
        <f>+'CO2'!AC26+'abs CO2'!AC26+'CH4'!AC26*PCG!$C$5+N2O!AC26*PCG!$C$6+HFC!AC26+PFC!AC26+'SF6'!AC26</f>
        <v>0</v>
      </c>
      <c r="AD26" s="94">
        <f>+'CO2'!AD26+'abs CO2'!AD26+'CH4'!AD26*PCG!$C$5+N2O!AD26*PCG!$C$6+HFC!AD26+PFC!AD26+'SF6'!AD26</f>
        <v>1.3812737566671911E-3</v>
      </c>
      <c r="AE26" s="94">
        <f>+'CO2'!AE26+'abs CO2'!AE26+'CH4'!AE26*PCG!$C$5+N2O!AE26*PCG!$C$6+HFC!AE26+PFC!AE26+'SF6'!AE26</f>
        <v>2.0537102711642376E-3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21.228774862175296</v>
      </c>
      <c r="D30" s="94">
        <f>+'CO2'!D30+'abs CO2'!D30+'CH4'!D30*PCG!$C$5+N2O!D30*PCG!$C$6+HFC!D30+PFC!D30+'SF6'!D30</f>
        <v>18.965862765079429</v>
      </c>
      <c r="E30" s="94">
        <f>+'CO2'!E30+'abs CO2'!E30+'CH4'!E30*PCG!$C$5+N2O!E30*PCG!$C$6+HFC!E30+PFC!E30+'SF6'!E30</f>
        <v>23.058873000874602</v>
      </c>
      <c r="F30" s="94">
        <f>+'CO2'!F30+'abs CO2'!F30+'CH4'!F30*PCG!$C$5+N2O!F30*PCG!$C$6+HFC!F30+PFC!F30+'SF6'!F30</f>
        <v>26.87595104025802</v>
      </c>
      <c r="G30" s="94">
        <f>+'CO2'!G30+'abs CO2'!G30+'CH4'!G30*PCG!$C$5+N2O!G30*PCG!$C$6+HFC!G30+PFC!G30+'SF6'!G30</f>
        <v>25.669183992673727</v>
      </c>
      <c r="H30" s="94">
        <f>+'CO2'!H30+'abs CO2'!H30+'CH4'!H30*PCG!$C$5+N2O!H30*PCG!$C$6+HFC!H30+PFC!H30+'SF6'!H30</f>
        <v>32.991512999402111</v>
      </c>
      <c r="I30" s="94">
        <f>+'CO2'!I30+'abs CO2'!I30+'CH4'!I30*PCG!$C$5+N2O!I30*PCG!$C$6+HFC!I30+PFC!I30+'SF6'!I30</f>
        <v>42.131090343164502</v>
      </c>
      <c r="J30" s="94">
        <f>+'CO2'!J30+'abs CO2'!J30+'CH4'!J30*PCG!$C$5+N2O!J30*PCG!$C$6+HFC!J30+PFC!J30+'SF6'!J30</f>
        <v>80.63698541509514</v>
      </c>
      <c r="K30" s="94">
        <f>+'CO2'!K30+'abs CO2'!K30+'CH4'!K30*PCG!$C$5+N2O!K30*PCG!$C$6+HFC!K30+PFC!K30+'SF6'!K30</f>
        <v>61.518555838672242</v>
      </c>
      <c r="L30" s="94">
        <f>+'CO2'!L30+'abs CO2'!L30+'CH4'!L30*PCG!$C$5+N2O!L30*PCG!$C$6+HFC!L30+PFC!L30+'SF6'!L30</f>
        <v>59.176707377381327</v>
      </c>
      <c r="M30" s="94">
        <f>+'CO2'!M30+'abs CO2'!M30+'CH4'!M30*PCG!$C$5+N2O!M30*PCG!$C$6+HFC!M30+PFC!M30+'SF6'!M30</f>
        <v>53.320784218492165</v>
      </c>
      <c r="N30" s="94">
        <f>+'CO2'!N30+'abs CO2'!N30+'CH4'!N30*PCG!$C$5+N2O!N30*PCG!$C$6+HFC!N30+PFC!N30+'SF6'!N30</f>
        <v>63.151307078892465</v>
      </c>
      <c r="O30" s="94">
        <f>+'CO2'!O30+'abs CO2'!O30+'CH4'!O30*PCG!$C$5+N2O!O30*PCG!$C$6+HFC!O30+PFC!O30+'SF6'!O30</f>
        <v>51.307665624416295</v>
      </c>
      <c r="P30" s="94">
        <f>+'CO2'!P30+'abs CO2'!P30+'CH4'!P30*PCG!$C$5+N2O!P30*PCG!$C$6+HFC!P30+PFC!P30+'SF6'!P30</f>
        <v>54.345026118349367</v>
      </c>
      <c r="Q30" s="94">
        <f>+'CO2'!Q30+'abs CO2'!Q30+'CH4'!Q30*PCG!$C$5+N2O!Q30*PCG!$C$6+HFC!Q30+PFC!Q30+'SF6'!Q30</f>
        <v>48.046074781874943</v>
      </c>
      <c r="R30" s="94">
        <f>+'CO2'!R30+'abs CO2'!R30+'CH4'!R30*PCG!$C$5+N2O!R30*PCG!$C$6+HFC!R30+PFC!R30+'SF6'!R30</f>
        <v>39.980599975254158</v>
      </c>
      <c r="S30" s="94">
        <f>+'CO2'!S30+'abs CO2'!S30+'CH4'!S30*PCG!$C$5+N2O!S30*PCG!$C$6+HFC!S30+PFC!S30+'SF6'!S30</f>
        <v>48.022022528654588</v>
      </c>
      <c r="T30" s="94">
        <f>+'CO2'!T30+'abs CO2'!T30+'CH4'!T30*PCG!$C$5+N2O!T30*PCG!$C$6+HFC!T30+PFC!T30+'SF6'!T30</f>
        <v>53.84198813314233</v>
      </c>
      <c r="U30" s="94">
        <f>+'CO2'!U30+'abs CO2'!U30+'CH4'!U30*PCG!$C$5+N2O!U30*PCG!$C$6+HFC!U30+PFC!U30+'SF6'!U30</f>
        <v>74.082488649233682</v>
      </c>
      <c r="V30" s="94">
        <f>+'CO2'!V30+'abs CO2'!V30+'CH4'!V30*PCG!$C$5+N2O!V30*PCG!$C$6+HFC!V30+PFC!V30+'SF6'!V30</f>
        <v>53.544803569756169</v>
      </c>
      <c r="W30" s="94">
        <f>+'CO2'!W30+'abs CO2'!W30+'CH4'!W30*PCG!$C$5+N2O!W30*PCG!$C$6+HFC!W30+PFC!W30+'SF6'!W30</f>
        <v>50.451050240687664</v>
      </c>
      <c r="X30" s="94">
        <f>+'CO2'!X30+'abs CO2'!X30+'CH4'!X30*PCG!$C$5+N2O!X30*PCG!$C$6+HFC!X30+PFC!X30+'SF6'!X30</f>
        <v>67.401407902098697</v>
      </c>
      <c r="Y30" s="94">
        <f>+'CO2'!Y30+'abs CO2'!Y30+'CH4'!Y30*PCG!$C$5+N2O!Y30*PCG!$C$6+HFC!Y30+PFC!Y30+'SF6'!Y30</f>
        <v>79.573730604602858</v>
      </c>
      <c r="Z30" s="94">
        <f>+'CO2'!Z30+'abs CO2'!Z30+'CH4'!Z30*PCG!$C$5+N2O!Z30*PCG!$C$6+HFC!Z30+PFC!Z30+'SF6'!Z30</f>
        <v>84.446585127937396</v>
      </c>
      <c r="AA30" s="94">
        <f>+'CO2'!AA30+'abs CO2'!AA30+'CH4'!AA30*PCG!$C$5+N2O!AA30*PCG!$C$6+HFC!AA30+PFC!AA30+'SF6'!AA30</f>
        <v>103.96631449891247</v>
      </c>
      <c r="AB30" s="94">
        <f>+'CO2'!AB30+'abs CO2'!AB30+'CH4'!AB30*PCG!$C$5+N2O!AB30*PCG!$C$6+HFC!AB30+PFC!AB30+'SF6'!AB30</f>
        <v>108.3088932121774</v>
      </c>
      <c r="AC30" s="94">
        <f>+'CO2'!AC30+'abs CO2'!AC30+'CH4'!AC30*PCG!$C$5+N2O!AC30*PCG!$C$6+HFC!AC30+PFC!AC30+'SF6'!AC30</f>
        <v>102.66641191469857</v>
      </c>
      <c r="AD30" s="94">
        <f>+'CO2'!AD30+'abs CO2'!AD30+'CH4'!AD30*PCG!$C$5+N2O!AD30*PCG!$C$6+HFC!AD30+PFC!AD30+'SF6'!AD30</f>
        <v>107.23959080027744</v>
      </c>
      <c r="AE30" s="94">
        <f>+'CO2'!AE30+'abs CO2'!AE30+'CH4'!AE30*PCG!$C$5+N2O!AE30*PCG!$C$6+HFC!AE30+PFC!AE30+'SF6'!AE30</f>
        <v>95.628692138451697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102.26916916816069</v>
      </c>
      <c r="D31" s="33">
        <f t="shared" si="7"/>
        <v>105.38818443431654</v>
      </c>
      <c r="E31" s="33">
        <f t="shared" si="7"/>
        <v>115.20642925745341</v>
      </c>
      <c r="F31" s="33">
        <f t="shared" si="7"/>
        <v>129.11210170740503</v>
      </c>
      <c r="G31" s="33">
        <f t="shared" si="7"/>
        <v>145.77349848966523</v>
      </c>
      <c r="H31" s="33">
        <f t="shared" si="7"/>
        <v>160.92487051053752</v>
      </c>
      <c r="I31" s="33">
        <f t="shared" si="7"/>
        <v>175.87701073757691</v>
      </c>
      <c r="J31" s="33">
        <f t="shared" si="7"/>
        <v>183.55466985244644</v>
      </c>
      <c r="K31" s="33">
        <f t="shared" si="7"/>
        <v>195.84160434962672</v>
      </c>
      <c r="L31" s="33">
        <f t="shared" si="7"/>
        <v>205.42013122080243</v>
      </c>
      <c r="M31" s="33">
        <f t="shared" si="7"/>
        <v>209.09582103497678</v>
      </c>
      <c r="N31" s="33">
        <f t="shared" si="7"/>
        <v>201.84652797462849</v>
      </c>
      <c r="O31" s="33">
        <f t="shared" si="7"/>
        <v>217.11413991337781</v>
      </c>
      <c r="P31" s="33">
        <f t="shared" si="7"/>
        <v>211.57787752143275</v>
      </c>
      <c r="Q31" s="33">
        <f t="shared" si="7"/>
        <v>208.61672620294837</v>
      </c>
      <c r="R31" s="33">
        <f t="shared" si="7"/>
        <v>233.15471368212343</v>
      </c>
      <c r="S31" s="33">
        <f t="shared" si="7"/>
        <v>237.66966634952587</v>
      </c>
      <c r="T31" s="33">
        <f t="shared" si="7"/>
        <v>248.53530121459423</v>
      </c>
      <c r="U31" s="33">
        <f t="shared" si="7"/>
        <v>271.40868138678667</v>
      </c>
      <c r="V31" s="33">
        <f t="shared" si="7"/>
        <v>281.59071611270747</v>
      </c>
      <c r="W31" s="33">
        <f t="shared" si="7"/>
        <v>289.58470197281287</v>
      </c>
      <c r="X31" s="33">
        <f t="shared" si="7"/>
        <v>307.22469866270978</v>
      </c>
      <c r="Y31" s="33">
        <f t="shared" si="7"/>
        <v>309.53885130843679</v>
      </c>
      <c r="Z31" s="33">
        <f t="shared" si="7"/>
        <v>332.58953524564618</v>
      </c>
      <c r="AA31" s="33">
        <f t="shared" si="7"/>
        <v>314.00462980323266</v>
      </c>
      <c r="AB31" s="33">
        <f t="shared" si="7"/>
        <v>353.92688309985522</v>
      </c>
      <c r="AC31" s="33">
        <f t="shared" si="7"/>
        <v>380.9236445586925</v>
      </c>
      <c r="AD31" s="33">
        <f t="shared" si="7"/>
        <v>398.96263465906782</v>
      </c>
      <c r="AE31" s="33">
        <f t="shared" si="7"/>
        <v>436.43415196022659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3.0139954735303562</v>
      </c>
      <c r="D32" s="33">
        <f t="shared" si="8"/>
        <v>1.4194923180128094</v>
      </c>
      <c r="E32" s="33">
        <f t="shared" si="8"/>
        <v>2.1281261333767381</v>
      </c>
      <c r="F32" s="33">
        <f t="shared" si="8"/>
        <v>3.3008315320763342</v>
      </c>
      <c r="G32" s="33">
        <f t="shared" si="8"/>
        <v>3.5887453653760208</v>
      </c>
      <c r="H32" s="33">
        <f t="shared" si="8"/>
        <v>4.8377943713861118</v>
      </c>
      <c r="I32" s="33">
        <f t="shared" si="8"/>
        <v>6.4716639753935521</v>
      </c>
      <c r="J32" s="33">
        <f t="shared" si="8"/>
        <v>5.4530983402334039</v>
      </c>
      <c r="K32" s="33">
        <f t="shared" si="8"/>
        <v>7.5759217578011606</v>
      </c>
      <c r="L32" s="33">
        <f t="shared" si="8"/>
        <v>7.8692084230794945</v>
      </c>
      <c r="M32" s="33">
        <f t="shared" si="8"/>
        <v>4.140011487180586</v>
      </c>
      <c r="N32" s="33">
        <f t="shared" si="8"/>
        <v>7.8260611782493452</v>
      </c>
      <c r="O32" s="33">
        <f t="shared" si="8"/>
        <v>6.7714052677412475</v>
      </c>
      <c r="P32" s="33">
        <f t="shared" si="8"/>
        <v>4.8741727239938362</v>
      </c>
      <c r="Q32" s="33">
        <f t="shared" si="8"/>
        <v>5.1391744631633083</v>
      </c>
      <c r="R32" s="33">
        <f t="shared" si="8"/>
        <v>5.9717385677826886</v>
      </c>
      <c r="S32" s="33">
        <f t="shared" si="8"/>
        <v>5.249489107721562</v>
      </c>
      <c r="T32" s="33">
        <f t="shared" si="8"/>
        <v>5.6867157474031593</v>
      </c>
      <c r="U32" s="33">
        <f t="shared" si="8"/>
        <v>9.7272174899585071</v>
      </c>
      <c r="V32" s="33">
        <f t="shared" si="8"/>
        <v>3.5214969360003217</v>
      </c>
      <c r="W32" s="33">
        <f t="shared" si="8"/>
        <v>4.4204790149007813</v>
      </c>
      <c r="X32" s="33">
        <f t="shared" si="8"/>
        <v>4.4906423019368953</v>
      </c>
      <c r="Y32" s="33">
        <f t="shared" si="8"/>
        <v>7.1318882242831982</v>
      </c>
      <c r="Z32" s="33">
        <f t="shared" si="8"/>
        <v>4.138083324372225</v>
      </c>
      <c r="AA32" s="33">
        <f t="shared" si="8"/>
        <v>4.6673171146230192</v>
      </c>
      <c r="AB32" s="33">
        <f t="shared" si="8"/>
        <v>6.5292444803009513</v>
      </c>
      <c r="AC32" s="33">
        <f t="shared" si="8"/>
        <v>5.8560974179357892</v>
      </c>
      <c r="AD32" s="33">
        <f t="shared" si="8"/>
        <v>12.272490502568425</v>
      </c>
      <c r="AE32" s="33">
        <f t="shared" si="8"/>
        <v>16.919022860558588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3.0139954735303562</v>
      </c>
      <c r="D34" s="94">
        <f>+'CO2'!D34+'abs CO2'!D34+'CH4'!D34*PCG!$C$5+N2O!D34*PCG!$C$6+HFC!D34+PFC!D34+'SF6'!D34</f>
        <v>1.4194923180128094</v>
      </c>
      <c r="E34" s="94">
        <f>+'CO2'!E34+'abs CO2'!E34+'CH4'!E34*PCG!$C$5+N2O!E34*PCG!$C$6+HFC!E34+PFC!E34+'SF6'!E34</f>
        <v>2.1281261333767381</v>
      </c>
      <c r="F34" s="94">
        <f>+'CO2'!F34+'abs CO2'!F34+'CH4'!F34*PCG!$C$5+N2O!F34*PCG!$C$6+HFC!F34+PFC!F34+'SF6'!F34</f>
        <v>3.3008315320763342</v>
      </c>
      <c r="G34" s="94">
        <f>+'CO2'!G34+'abs CO2'!G34+'CH4'!G34*PCG!$C$5+N2O!G34*PCG!$C$6+HFC!G34+PFC!G34+'SF6'!G34</f>
        <v>3.5887453653760208</v>
      </c>
      <c r="H34" s="94">
        <f>+'CO2'!H34+'abs CO2'!H34+'CH4'!H34*PCG!$C$5+N2O!H34*PCG!$C$6+HFC!H34+PFC!H34+'SF6'!H34</f>
        <v>4.8377943713861118</v>
      </c>
      <c r="I34" s="94">
        <f>+'CO2'!I34+'abs CO2'!I34+'CH4'!I34*PCG!$C$5+N2O!I34*PCG!$C$6+HFC!I34+PFC!I34+'SF6'!I34</f>
        <v>6.4716639753935521</v>
      </c>
      <c r="J34" s="94">
        <f>+'CO2'!J34+'abs CO2'!J34+'CH4'!J34*PCG!$C$5+N2O!J34*PCG!$C$6+HFC!J34+PFC!J34+'SF6'!J34</f>
        <v>5.4530983402334039</v>
      </c>
      <c r="K34" s="94">
        <f>+'CO2'!K34+'abs CO2'!K34+'CH4'!K34*PCG!$C$5+N2O!K34*PCG!$C$6+HFC!K34+PFC!K34+'SF6'!K34</f>
        <v>7.5759217578011606</v>
      </c>
      <c r="L34" s="94">
        <f>+'CO2'!L34+'abs CO2'!L34+'CH4'!L34*PCG!$C$5+N2O!L34*PCG!$C$6+HFC!L34+PFC!L34+'SF6'!L34</f>
        <v>7.8692084230794945</v>
      </c>
      <c r="M34" s="94">
        <f>+'CO2'!M34+'abs CO2'!M34+'CH4'!M34*PCG!$C$5+N2O!M34*PCG!$C$6+HFC!M34+PFC!M34+'SF6'!M34</f>
        <v>4.140011487180586</v>
      </c>
      <c r="N34" s="94">
        <f>+'CO2'!N34+'abs CO2'!N34+'CH4'!N34*PCG!$C$5+N2O!N34*PCG!$C$6+HFC!N34+PFC!N34+'SF6'!N34</f>
        <v>7.8260611782493452</v>
      </c>
      <c r="O34" s="94">
        <f>+'CO2'!O34+'abs CO2'!O34+'CH4'!O34*PCG!$C$5+N2O!O34*PCG!$C$6+HFC!O34+PFC!O34+'SF6'!O34</f>
        <v>6.7714052677412475</v>
      </c>
      <c r="P34" s="94">
        <f>+'CO2'!P34+'abs CO2'!P34+'CH4'!P34*PCG!$C$5+N2O!P34*PCG!$C$6+HFC!P34+PFC!P34+'SF6'!P34</f>
        <v>4.8741727239938362</v>
      </c>
      <c r="Q34" s="94">
        <f>+'CO2'!Q34+'abs CO2'!Q34+'CH4'!Q34*PCG!$C$5+N2O!Q34*PCG!$C$6+HFC!Q34+PFC!Q34+'SF6'!Q34</f>
        <v>5.1391744631633083</v>
      </c>
      <c r="R34" s="94">
        <f>+'CO2'!R34+'abs CO2'!R34+'CH4'!R34*PCG!$C$5+N2O!R34*PCG!$C$6+HFC!R34+PFC!R34+'SF6'!R34</f>
        <v>5.9717385677826886</v>
      </c>
      <c r="S34" s="94">
        <f>+'CO2'!S34+'abs CO2'!S34+'CH4'!S34*PCG!$C$5+N2O!S34*PCG!$C$6+HFC!S34+PFC!S34+'SF6'!S34</f>
        <v>5.249489107721562</v>
      </c>
      <c r="T34" s="94">
        <f>+'CO2'!T34+'abs CO2'!T34+'CH4'!T34*PCG!$C$5+N2O!T34*PCG!$C$6+HFC!T34+PFC!T34+'SF6'!T34</f>
        <v>5.6867157474031593</v>
      </c>
      <c r="U34" s="94">
        <f>+'CO2'!U34+'abs CO2'!U34+'CH4'!U34*PCG!$C$5+N2O!U34*PCG!$C$6+HFC!U34+PFC!U34+'SF6'!U34</f>
        <v>9.7272174899585071</v>
      </c>
      <c r="V34" s="94">
        <f>+'CO2'!V34+'abs CO2'!V34+'CH4'!V34*PCG!$C$5+N2O!V34*PCG!$C$6+HFC!V34+PFC!V34+'SF6'!V34</f>
        <v>3.5214969360003217</v>
      </c>
      <c r="W34" s="94">
        <f>+'CO2'!W34+'abs CO2'!W34+'CH4'!W34*PCG!$C$5+N2O!W34*PCG!$C$6+HFC!W34+PFC!W34+'SF6'!W34</f>
        <v>4.4204790149007813</v>
      </c>
      <c r="X34" s="94">
        <f>+'CO2'!X34+'abs CO2'!X34+'CH4'!X34*PCG!$C$5+N2O!X34*PCG!$C$6+HFC!X34+PFC!X34+'SF6'!X34</f>
        <v>4.4906423019368953</v>
      </c>
      <c r="Y34" s="94">
        <f>+'CO2'!Y34+'abs CO2'!Y34+'CH4'!Y34*PCG!$C$5+N2O!Y34*PCG!$C$6+HFC!Y34+PFC!Y34+'SF6'!Y34</f>
        <v>7.1318882242831982</v>
      </c>
      <c r="Z34" s="94">
        <f>+'CO2'!Z34+'abs CO2'!Z34+'CH4'!Z34*PCG!$C$5+N2O!Z34*PCG!$C$6+HFC!Z34+PFC!Z34+'SF6'!Z34</f>
        <v>4.138083324372225</v>
      </c>
      <c r="AA34" s="94">
        <f>+'CO2'!AA34+'abs CO2'!AA34+'CH4'!AA34*PCG!$C$5+N2O!AA34*PCG!$C$6+HFC!AA34+PFC!AA34+'SF6'!AA34</f>
        <v>4.6673171146230192</v>
      </c>
      <c r="AB34" s="94">
        <f>+'CO2'!AB34+'abs CO2'!AB34+'CH4'!AB34*PCG!$C$5+N2O!AB34*PCG!$C$6+HFC!AB34+PFC!AB34+'SF6'!AB34</f>
        <v>6.5292444803009513</v>
      </c>
      <c r="AC34" s="94">
        <f>+'CO2'!AC34+'abs CO2'!AC34+'CH4'!AC34*PCG!$C$5+N2O!AC34*PCG!$C$6+HFC!AC34+PFC!AC34+'SF6'!AC34</f>
        <v>5.8560974179357892</v>
      </c>
      <c r="AD34" s="94">
        <f>+'CO2'!AD34+'abs CO2'!AD34+'CH4'!AD34*PCG!$C$5+N2O!AD34*PCG!$C$6+HFC!AD34+PFC!AD34+'SF6'!AD34</f>
        <v>12.272490502568425</v>
      </c>
      <c r="AE34" s="94">
        <f>+'CO2'!AE34+'abs CO2'!AE34+'CH4'!AE34*PCG!$C$5+N2O!AE34*PCG!$C$6+HFC!AE34+PFC!AE34+'SF6'!AE34</f>
        <v>16.919022860558588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89.007351311495356</v>
      </c>
      <c r="D35" s="33">
        <f t="shared" si="9"/>
        <v>92.891118590665428</v>
      </c>
      <c r="E35" s="33">
        <f t="shared" si="9"/>
        <v>100.45544524045917</v>
      </c>
      <c r="F35" s="33">
        <f t="shared" si="9"/>
        <v>111.66336138057</v>
      </c>
      <c r="G35" s="33">
        <f t="shared" si="9"/>
        <v>125.65253617249674</v>
      </c>
      <c r="H35" s="33">
        <f t="shared" si="9"/>
        <v>137.69736143513273</v>
      </c>
      <c r="I35" s="33">
        <f t="shared" si="9"/>
        <v>149.1442340411285</v>
      </c>
      <c r="J35" s="33">
        <f t="shared" si="9"/>
        <v>156.49978176964902</v>
      </c>
      <c r="K35" s="33">
        <f t="shared" si="9"/>
        <v>165.1691513370167</v>
      </c>
      <c r="L35" s="33">
        <f t="shared" si="9"/>
        <v>172.14189808436456</v>
      </c>
      <c r="M35" s="33">
        <f t="shared" si="9"/>
        <v>178.16272542524038</v>
      </c>
      <c r="N35" s="33">
        <f t="shared" si="9"/>
        <v>168.41161628930695</v>
      </c>
      <c r="O35" s="33">
        <f t="shared" si="9"/>
        <v>185.37150543415851</v>
      </c>
      <c r="P35" s="33">
        <f t="shared" si="9"/>
        <v>182.92735348106646</v>
      </c>
      <c r="Q35" s="33">
        <f t="shared" si="9"/>
        <v>180.47944141273652</v>
      </c>
      <c r="R35" s="33">
        <f t="shared" si="9"/>
        <v>202.97600792301543</v>
      </c>
      <c r="S35" s="33">
        <f t="shared" si="9"/>
        <v>209.83802659081147</v>
      </c>
      <c r="T35" s="33">
        <f t="shared" si="9"/>
        <v>221.66418931575521</v>
      </c>
      <c r="U35" s="33">
        <f t="shared" si="9"/>
        <v>237.58126812552607</v>
      </c>
      <c r="V35" s="33">
        <f t="shared" si="9"/>
        <v>250.82042060358177</v>
      </c>
      <c r="W35" s="33">
        <f t="shared" si="9"/>
        <v>255.40923212888865</v>
      </c>
      <c r="X35" s="33">
        <f t="shared" si="9"/>
        <v>273.79722932000561</v>
      </c>
      <c r="Y35" s="33">
        <f t="shared" si="9"/>
        <v>273.01302125291159</v>
      </c>
      <c r="Z35" s="33">
        <f t="shared" si="9"/>
        <v>295.66499872397304</v>
      </c>
      <c r="AA35" s="33">
        <f t="shared" si="9"/>
        <v>271.60110748297689</v>
      </c>
      <c r="AB35" s="33">
        <f t="shared" si="9"/>
        <v>310.57691451524812</v>
      </c>
      <c r="AC35" s="33">
        <f t="shared" si="9"/>
        <v>336.73578017172196</v>
      </c>
      <c r="AD35" s="33">
        <f t="shared" si="9"/>
        <v>347.33422009111439</v>
      </c>
      <c r="AE35" s="33">
        <f t="shared" si="9"/>
        <v>380.72056457391113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18.410152873176862</v>
      </c>
      <c r="D36" s="33">
        <f t="shared" si="10"/>
        <v>19.30538660395365</v>
      </c>
      <c r="E36" s="33">
        <f t="shared" si="10"/>
        <v>21.144042945404145</v>
      </c>
      <c r="F36" s="33">
        <f t="shared" si="10"/>
        <v>23.166350352355728</v>
      </c>
      <c r="G36" s="33">
        <f t="shared" si="10"/>
        <v>26.226833275064038</v>
      </c>
      <c r="H36" s="33">
        <f t="shared" si="10"/>
        <v>28.732349933031134</v>
      </c>
      <c r="I36" s="33">
        <f t="shared" si="10"/>
        <v>31.03480454296912</v>
      </c>
      <c r="J36" s="33">
        <f t="shared" si="10"/>
        <v>32.410511393341736</v>
      </c>
      <c r="K36" s="33">
        <f t="shared" si="10"/>
        <v>33.880541006217975</v>
      </c>
      <c r="L36" s="33">
        <f t="shared" si="10"/>
        <v>35.729265681688723</v>
      </c>
      <c r="M36" s="33">
        <f t="shared" si="10"/>
        <v>36.172601453655894</v>
      </c>
      <c r="N36" s="33">
        <f t="shared" si="10"/>
        <v>33.141250184253927</v>
      </c>
      <c r="O36" s="33">
        <f t="shared" si="10"/>
        <v>33.865612463022472</v>
      </c>
      <c r="P36" s="33">
        <f t="shared" si="10"/>
        <v>33.25366839836299</v>
      </c>
      <c r="Q36" s="33">
        <f t="shared" si="10"/>
        <v>32.912134368477588</v>
      </c>
      <c r="R36" s="33">
        <f t="shared" si="10"/>
        <v>35.027399016150447</v>
      </c>
      <c r="S36" s="33">
        <f t="shared" si="10"/>
        <v>35.457779556291356</v>
      </c>
      <c r="T36" s="33">
        <f t="shared" si="10"/>
        <v>36.588768398250167</v>
      </c>
      <c r="U36" s="33">
        <f t="shared" si="10"/>
        <v>38.359400837727435</v>
      </c>
      <c r="V36" s="33">
        <f t="shared" si="10"/>
        <v>43.58747585383216</v>
      </c>
      <c r="W36" s="33">
        <f t="shared" si="10"/>
        <v>50.517012651170781</v>
      </c>
      <c r="X36" s="33">
        <f t="shared" si="10"/>
        <v>50.139205849174168</v>
      </c>
      <c r="Y36" s="33">
        <f t="shared" si="10"/>
        <v>54.710267207113624</v>
      </c>
      <c r="Z36" s="33">
        <f t="shared" si="10"/>
        <v>62.354504905973059</v>
      </c>
      <c r="AA36" s="33">
        <f t="shared" si="10"/>
        <v>66.967251227278567</v>
      </c>
      <c r="AB36" s="33">
        <f t="shared" si="10"/>
        <v>71.68135547988058</v>
      </c>
      <c r="AC36" s="33">
        <f t="shared" si="10"/>
        <v>80.442838765075948</v>
      </c>
      <c r="AD36" s="33">
        <f t="shared" si="10"/>
        <v>86.843271723669076</v>
      </c>
      <c r="AE36" s="33">
        <f t="shared" si="10"/>
        <v>92.336708257285679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0.10879547883377645</v>
      </c>
      <c r="D37" s="94">
        <f>+'CO2'!D37+'abs CO2'!D37+'CH4'!D37*PCG!$C$5+N2O!D37*PCG!$C$6+HFC!D37+PFC!D37+'SF6'!D37</f>
        <v>0.13336219986075815</v>
      </c>
      <c r="E37" s="94">
        <f>+'CO2'!E37+'abs CO2'!E37+'CH4'!E37*PCG!$C$5+N2O!E37*PCG!$C$6+HFC!E37+PFC!E37+'SF6'!E37</f>
        <v>7.8964460443869983E-2</v>
      </c>
      <c r="F37" s="94">
        <f>+'CO2'!F37+'abs CO2'!F37+'CH4'!F37*PCG!$C$5+N2O!F37*PCG!$C$6+HFC!F37+PFC!F37+'SF6'!F37</f>
        <v>0.10353118147085176</v>
      </c>
      <c r="G37" s="94">
        <f>+'CO2'!G37+'abs CO2'!G37+'CH4'!G37*PCG!$C$5+N2O!G37*PCG!$C$6+HFC!G37+PFC!G37+'SF6'!G37</f>
        <v>0.12107883934726732</v>
      </c>
      <c r="H37" s="94">
        <f>+'CO2'!H37+'abs CO2'!H37+'CH4'!H37*PCG!$C$5+N2O!H37*PCG!$C$6+HFC!H37+PFC!H37+'SF6'!H37</f>
        <v>2.3505354243468295</v>
      </c>
      <c r="I37" s="94">
        <f>+'CO2'!I37+'abs CO2'!I37+'CH4'!I37*PCG!$C$5+N2O!I37*PCG!$C$6+HFC!I37+PFC!I37+'SF6'!I37</f>
        <v>4.7471928851728347</v>
      </c>
      <c r="J37" s="94">
        <f>+'CO2'!J37+'abs CO2'!J37+'CH4'!J37*PCG!$C$5+N2O!J37*PCG!$C$6+HFC!J37+PFC!J37+'SF6'!J37</f>
        <v>7.1033895314684594</v>
      </c>
      <c r="K37" s="94">
        <f>+'CO2'!K37+'abs CO2'!K37+'CH4'!K37*PCG!$C$5+N2O!K37*PCG!$C$6+HFC!K37+PFC!K37+'SF6'!K37</f>
        <v>9.5372595506567475</v>
      </c>
      <c r="L37" s="94">
        <f>+'CO2'!L37+'abs CO2'!L37+'CH4'!L37*PCG!$C$5+N2O!L37*PCG!$C$6+HFC!L37+PFC!L37+'SF6'!L37</f>
        <v>11.966865032697241</v>
      </c>
      <c r="M37" s="94">
        <f>+'CO2'!M37+'abs CO2'!M37+'CH4'!M37*PCG!$C$5+N2O!M37*PCG!$C$6+HFC!M37+PFC!M37+'SF6'!M37</f>
        <v>14.021050900981955</v>
      </c>
      <c r="N37" s="94">
        <f>+'CO2'!N37+'abs CO2'!N37+'CH4'!N37*PCG!$C$5+N2O!N37*PCG!$C$6+HFC!N37+PFC!N37+'SF6'!N37</f>
        <v>14.570659250984201</v>
      </c>
      <c r="O37" s="94">
        <f>+'CO2'!O37+'abs CO2'!O37+'CH4'!O37*PCG!$C$5+N2O!O37*PCG!$C$6+HFC!O37+PFC!O37+'SF6'!O37</f>
        <v>16.637051462930526</v>
      </c>
      <c r="P37" s="94">
        <f>+'CO2'!P37+'abs CO2'!P37+'CH4'!P37*PCG!$C$5+N2O!P37*PCG!$C$6+HFC!P37+PFC!P37+'SF6'!P37</f>
        <v>17.961356012703501</v>
      </c>
      <c r="Q37" s="94">
        <f>+'CO2'!Q37+'abs CO2'!Q37+'CH4'!Q37*PCG!$C$5+N2O!Q37*PCG!$C$6+HFC!Q37+PFC!Q37+'SF6'!Q37</f>
        <v>19.668708425462185</v>
      </c>
      <c r="R37" s="94">
        <f>+'CO2'!R37+'abs CO2'!R37+'CH4'!R37*PCG!$C$5+N2O!R37*PCG!$C$6+HFC!R37+PFC!R37+'SF6'!R37</f>
        <v>22.572829449111136</v>
      </c>
      <c r="S37" s="94">
        <f>+'CO2'!S37+'abs CO2'!S37+'CH4'!S37*PCG!$C$5+N2O!S37*PCG!$C$6+HFC!S37+PFC!S37+'SF6'!S37</f>
        <v>24.960651440157761</v>
      </c>
      <c r="T37" s="94">
        <f>+'CO2'!T37+'abs CO2'!T37+'CH4'!T37*PCG!$C$5+N2O!T37*PCG!$C$6+HFC!T37+PFC!T37+'SF6'!T37</f>
        <v>28.06797887648937</v>
      </c>
      <c r="U37" s="94">
        <f>+'CO2'!U37+'abs CO2'!U37+'CH4'!U37*PCG!$C$5+N2O!U37*PCG!$C$6+HFC!U37+PFC!U37+'SF6'!U37</f>
        <v>32.103247343144744</v>
      </c>
      <c r="V37" s="94">
        <f>+'CO2'!V37+'abs CO2'!V37+'CH4'!V37*PCG!$C$5+N2O!V37*PCG!$C$6+HFC!V37+PFC!V37+'SF6'!V37</f>
        <v>37.588712907992225</v>
      </c>
      <c r="W37" s="94">
        <f>+'CO2'!W37+'abs CO2'!W37+'CH4'!W37*PCG!$C$5+N2O!W37*PCG!$C$6+HFC!W37+PFC!W37+'SF6'!W37</f>
        <v>44.633394872683837</v>
      </c>
      <c r="X37" s="94">
        <f>+'CO2'!X37+'abs CO2'!X37+'CH4'!X37*PCG!$C$5+N2O!X37*PCG!$C$6+HFC!X37+PFC!X37+'SF6'!X37</f>
        <v>45.273661020698732</v>
      </c>
      <c r="Y37" s="94">
        <f>+'CO2'!Y37+'abs CO2'!Y37+'CH4'!Y37*PCG!$C$5+N2O!Y37*PCG!$C$6+HFC!Y37+PFC!Y37+'SF6'!Y37</f>
        <v>50.346919001951292</v>
      </c>
      <c r="Z37" s="94">
        <f>+'CO2'!Z37+'abs CO2'!Z37+'CH4'!Z37*PCG!$C$5+N2O!Z37*PCG!$C$6+HFC!Z37+PFC!Z37+'SF6'!Z37</f>
        <v>58.213147142341342</v>
      </c>
      <c r="AA37" s="94">
        <f>+'CO2'!AA37+'abs CO2'!AA37+'CH4'!AA37*PCG!$C$5+N2O!AA37*PCG!$C$6+HFC!AA37+PFC!AA37+'SF6'!AA37</f>
        <v>63.277560042638683</v>
      </c>
      <c r="AB37" s="94">
        <f>+'CO2'!AB37+'abs CO2'!AB37+'CH4'!AB37*PCG!$C$5+N2O!AB37*PCG!$C$6+HFC!AB37+PFC!AB37+'SF6'!AB37</f>
        <v>68.406900492342089</v>
      </c>
      <c r="AC37" s="94">
        <f>+'CO2'!AC37+'abs CO2'!AC37+'CH4'!AC37*PCG!$C$5+N2O!AC37*PCG!$C$6+HFC!AC37+PFC!AC37+'SF6'!AC37</f>
        <v>77.38057550193497</v>
      </c>
      <c r="AD37" s="94">
        <f>+'CO2'!AD37+'abs CO2'!AD37+'CH4'!AD37*PCG!$C$5+N2O!AD37*PCG!$C$6+HFC!AD37+PFC!AD37+'SF6'!AD37</f>
        <v>84.148169502631006</v>
      </c>
      <c r="AE37" s="94">
        <f>+'CO2'!AE37+'abs CO2'!AE37+'CH4'!AE37*PCG!$C$5+N2O!AE37*PCG!$C$6+HFC!AE37+PFC!AE37+'SF6'!AE37</f>
        <v>90.020304264717808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18.301357394343086</v>
      </c>
      <c r="D38" s="94">
        <f>+'CO2'!D38+'abs CO2'!D38+'CH4'!D38*PCG!$C$5+N2O!D38*PCG!$C$6+HFC!D38+PFC!D38+'SF6'!D38</f>
        <v>19.172024404092891</v>
      </c>
      <c r="E38" s="94">
        <f>+'CO2'!E38+'abs CO2'!E38+'CH4'!E38*PCG!$C$5+N2O!E38*PCG!$C$6+HFC!E38+PFC!E38+'SF6'!E38</f>
        <v>21.065078484960274</v>
      </c>
      <c r="F38" s="94">
        <f>+'CO2'!F38+'abs CO2'!F38+'CH4'!F38*PCG!$C$5+N2O!F38*PCG!$C$6+HFC!F38+PFC!F38+'SF6'!F38</f>
        <v>23.062819170884875</v>
      </c>
      <c r="G38" s="94">
        <f>+'CO2'!G38+'abs CO2'!G38+'CH4'!G38*PCG!$C$5+N2O!G38*PCG!$C$6+HFC!G38+PFC!G38+'SF6'!G38</f>
        <v>26.105754435716772</v>
      </c>
      <c r="H38" s="94">
        <f>+'CO2'!H38+'abs CO2'!H38+'CH4'!H38*PCG!$C$5+N2O!H38*PCG!$C$6+HFC!H38+PFC!H38+'SF6'!H38</f>
        <v>26.381814508684304</v>
      </c>
      <c r="I38" s="94">
        <f>+'CO2'!I38+'abs CO2'!I38+'CH4'!I38*PCG!$C$5+N2O!I38*PCG!$C$6+HFC!I38+PFC!I38+'SF6'!I38</f>
        <v>26.287611657796287</v>
      </c>
      <c r="J38" s="94">
        <f>+'CO2'!J38+'abs CO2'!J38+'CH4'!J38*PCG!$C$5+N2O!J38*PCG!$C$6+HFC!J38+PFC!J38+'SF6'!J38</f>
        <v>25.307121861873274</v>
      </c>
      <c r="K38" s="94">
        <f>+'CO2'!K38+'abs CO2'!K38+'CH4'!K38*PCG!$C$5+N2O!K38*PCG!$C$6+HFC!K38+PFC!K38+'SF6'!K38</f>
        <v>24.343281455561225</v>
      </c>
      <c r="L38" s="94">
        <f>+'CO2'!L38+'abs CO2'!L38+'CH4'!L38*PCG!$C$5+N2O!L38*PCG!$C$6+HFC!L38+PFC!L38+'SF6'!L38</f>
        <v>23.762400648991484</v>
      </c>
      <c r="M38" s="94">
        <f>+'CO2'!M38+'abs CO2'!M38+'CH4'!M38*PCG!$C$5+N2O!M38*PCG!$C$6+HFC!M38+PFC!M38+'SF6'!M38</f>
        <v>22.151550552673939</v>
      </c>
      <c r="N38" s="94">
        <f>+'CO2'!N38+'abs CO2'!N38+'CH4'!N38*PCG!$C$5+N2O!N38*PCG!$C$6+HFC!N38+PFC!N38+'SF6'!N38</f>
        <v>18.570590933269724</v>
      </c>
      <c r="O38" s="94">
        <f>+'CO2'!O38+'abs CO2'!O38+'CH4'!O38*PCG!$C$5+N2O!O38*PCG!$C$6+HFC!O38+PFC!O38+'SF6'!O38</f>
        <v>17.228561000091947</v>
      </c>
      <c r="P38" s="94">
        <f>+'CO2'!P38+'abs CO2'!P38+'CH4'!P38*PCG!$C$5+N2O!P38*PCG!$C$6+HFC!P38+PFC!P38+'SF6'!P38</f>
        <v>15.292312385659489</v>
      </c>
      <c r="Q38" s="94">
        <f>+'CO2'!Q38+'abs CO2'!Q38+'CH4'!Q38*PCG!$C$5+N2O!Q38*PCG!$C$6+HFC!Q38+PFC!Q38+'SF6'!Q38</f>
        <v>13.243425943015403</v>
      </c>
      <c r="R38" s="94">
        <f>+'CO2'!R38+'abs CO2'!R38+'CH4'!R38*PCG!$C$5+N2O!R38*PCG!$C$6+HFC!R38+PFC!R38+'SF6'!R38</f>
        <v>12.454569567039313</v>
      </c>
      <c r="S38" s="94">
        <f>+'CO2'!S38+'abs CO2'!S38+'CH4'!S38*PCG!$C$5+N2O!S38*PCG!$C$6+HFC!S38+PFC!S38+'SF6'!S38</f>
        <v>10.497128116133592</v>
      </c>
      <c r="T38" s="94">
        <f>+'CO2'!T38+'abs CO2'!T38+'CH4'!T38*PCG!$C$5+N2O!T38*PCG!$C$6+HFC!T38+PFC!T38+'SF6'!T38</f>
        <v>8.5207895217608005</v>
      </c>
      <c r="U38" s="94">
        <f>+'CO2'!U38+'abs CO2'!U38+'CH4'!U38*PCG!$C$5+N2O!U38*PCG!$C$6+HFC!U38+PFC!U38+'SF6'!U38</f>
        <v>6.2561534945826924</v>
      </c>
      <c r="V38" s="94">
        <f>+'CO2'!V38+'abs CO2'!V38+'CH4'!V38*PCG!$C$5+N2O!V38*PCG!$C$6+HFC!V38+PFC!V38+'SF6'!V38</f>
        <v>5.9987629458399345</v>
      </c>
      <c r="W38" s="94">
        <f>+'CO2'!W38+'abs CO2'!W38+'CH4'!W38*PCG!$C$5+N2O!W38*PCG!$C$6+HFC!W38+PFC!W38+'SF6'!W38</f>
        <v>5.8836177784869408</v>
      </c>
      <c r="X38" s="94">
        <f>+'CO2'!X38+'abs CO2'!X38+'CH4'!X38*PCG!$C$5+N2O!X38*PCG!$C$6+HFC!X38+PFC!X38+'SF6'!X38</f>
        <v>4.8655448284754348</v>
      </c>
      <c r="Y38" s="94">
        <f>+'CO2'!Y38+'abs CO2'!Y38+'CH4'!Y38*PCG!$C$5+N2O!Y38*PCG!$C$6+HFC!Y38+PFC!Y38+'SF6'!Y38</f>
        <v>4.36334820516233</v>
      </c>
      <c r="Z38" s="94">
        <f>+'CO2'!Z38+'abs CO2'!Z38+'CH4'!Z38*PCG!$C$5+N2O!Z38*PCG!$C$6+HFC!Z38+PFC!Z38+'SF6'!Z38</f>
        <v>4.1413577636317171</v>
      </c>
      <c r="AA38" s="94">
        <f>+'CO2'!AA38+'abs CO2'!AA38+'CH4'!AA38*PCG!$C$5+N2O!AA38*PCG!$C$6+HFC!AA38+PFC!AA38+'SF6'!AA38</f>
        <v>3.689691184639889</v>
      </c>
      <c r="AB38" s="94">
        <f>+'CO2'!AB38+'abs CO2'!AB38+'CH4'!AB38*PCG!$C$5+N2O!AB38*PCG!$C$6+HFC!AB38+PFC!AB38+'SF6'!AB38</f>
        <v>3.2744549875384896</v>
      </c>
      <c r="AC38" s="94">
        <f>+'CO2'!AC38+'abs CO2'!AC38+'CH4'!AC38*PCG!$C$5+N2O!AC38*PCG!$C$6+HFC!AC38+PFC!AC38+'SF6'!AC38</f>
        <v>3.0622632631409727</v>
      </c>
      <c r="AD38" s="94">
        <f>+'CO2'!AD38+'abs CO2'!AD38+'CH4'!AD38*PCG!$C$5+N2O!AD38*PCG!$C$6+HFC!AD38+PFC!AD38+'SF6'!AD38</f>
        <v>2.6951022210380646</v>
      </c>
      <c r="AE38" s="94">
        <f>+'CO2'!AE38+'abs CO2'!AE38+'CH4'!AE38*PCG!$C$5+N2O!AE38*PCG!$C$6+HFC!AE38+PFC!AE38+'SF6'!AE38</f>
        <v>2.3164039925678663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21.045433136491766</v>
      </c>
      <c r="D39" s="33">
        <f t="shared" si="11"/>
        <v>22.048784669784091</v>
      </c>
      <c r="E39" s="33">
        <f t="shared" si="11"/>
        <v>24.234840776120183</v>
      </c>
      <c r="F39" s="33">
        <f t="shared" si="11"/>
        <v>26.537958262459679</v>
      </c>
      <c r="G39" s="33">
        <f t="shared" si="11"/>
        <v>30.057792428719459</v>
      </c>
      <c r="H39" s="33">
        <f t="shared" si="11"/>
        <v>32.542048834256562</v>
      </c>
      <c r="I39" s="33">
        <f t="shared" si="11"/>
        <v>34.81934710475528</v>
      </c>
      <c r="J39" s="33">
        <f t="shared" si="11"/>
        <v>36.106410283407996</v>
      </c>
      <c r="K39" s="33">
        <f t="shared" si="11"/>
        <v>37.541417724142178</v>
      </c>
      <c r="L39" s="33">
        <f t="shared" si="11"/>
        <v>39.620830314829902</v>
      </c>
      <c r="M39" s="33">
        <f t="shared" si="11"/>
        <v>40.437149071181558</v>
      </c>
      <c r="N39" s="33">
        <f t="shared" si="11"/>
        <v>37.198719066365882</v>
      </c>
      <c r="O39" s="33">
        <f t="shared" si="11"/>
        <v>38.715793807371568</v>
      </c>
      <c r="P39" s="33">
        <f t="shared" si="11"/>
        <v>37.554113530602507</v>
      </c>
      <c r="Q39" s="33">
        <f t="shared" si="11"/>
        <v>36.783971220938191</v>
      </c>
      <c r="R39" s="33">
        <f t="shared" si="11"/>
        <v>38.77019614997635</v>
      </c>
      <c r="S39" s="33">
        <f t="shared" si="11"/>
        <v>39.902246484926245</v>
      </c>
      <c r="T39" s="33">
        <f t="shared" si="11"/>
        <v>40.500472772892344</v>
      </c>
      <c r="U39" s="33">
        <f t="shared" si="11"/>
        <v>43.702793766460012</v>
      </c>
      <c r="V39" s="33">
        <f t="shared" si="11"/>
        <v>47.66545242095107</v>
      </c>
      <c r="W39" s="33">
        <f t="shared" si="11"/>
        <v>51.935279778720108</v>
      </c>
      <c r="X39" s="33">
        <f t="shared" si="11"/>
        <v>53.880896099546213</v>
      </c>
      <c r="Y39" s="33">
        <f t="shared" si="11"/>
        <v>57.574534903773319</v>
      </c>
      <c r="Z39" s="33">
        <f t="shared" si="11"/>
        <v>63.211797086530581</v>
      </c>
      <c r="AA39" s="33">
        <f t="shared" si="11"/>
        <v>60.247688528954193</v>
      </c>
      <c r="AB39" s="33">
        <f t="shared" si="11"/>
        <v>67.337087732366882</v>
      </c>
      <c r="AC39" s="33">
        <f t="shared" si="11"/>
        <v>73.777262809148027</v>
      </c>
      <c r="AD39" s="33">
        <f t="shared" si="11"/>
        <v>78.335602105958827</v>
      </c>
      <c r="AE39" s="33">
        <f t="shared" si="11"/>
        <v>83.442214642114038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1.6573708020449063E-15</v>
      </c>
      <c r="H40" s="94">
        <f>+'CO2'!H40+'abs CO2'!H40+'CH4'!H40*PCG!$C$5+N2O!H40*PCG!$C$6+HFC!H40+PFC!H40+'SF6'!H40</f>
        <v>2.1067977202128998</v>
      </c>
      <c r="I40" s="94">
        <f>+'CO2'!I40+'abs CO2'!I40+'CH4'!I40*PCG!$C$5+N2O!I40*PCG!$C$6+HFC!I40+PFC!I40+'SF6'!I40</f>
        <v>4.4266354115615671</v>
      </c>
      <c r="J40" s="94">
        <f>+'CO2'!J40+'abs CO2'!J40+'CH4'!J40*PCG!$C$5+N2O!J40*PCG!$C$6+HFC!J40+PFC!J40+'SF6'!J40</f>
        <v>6.7752420737128727</v>
      </c>
      <c r="K40" s="94">
        <f>+'CO2'!K40+'abs CO2'!K40+'CH4'!K40*PCG!$C$5+N2O!K40*PCG!$C$6+HFC!K40+PFC!K40+'SF6'!K40</f>
        <v>9.251164952323041</v>
      </c>
      <c r="L40" s="94">
        <f>+'CO2'!L40+'abs CO2'!L40+'CH4'!L40*PCG!$C$5+N2O!L40*PCG!$C$6+HFC!L40+PFC!L40+'SF6'!L40</f>
        <v>11.980129576437264</v>
      </c>
      <c r="M40" s="94">
        <f>+'CO2'!M40+'abs CO2'!M40+'CH4'!M40*PCG!$C$5+N2O!M40*PCG!$C$6+HFC!M40+PFC!M40+'SF6'!M40</f>
        <v>14.473900046200669</v>
      </c>
      <c r="N40" s="94">
        <f>+'CO2'!N40+'abs CO2'!N40+'CH4'!N40*PCG!$C$5+N2O!N40*PCG!$C$6+HFC!N40+PFC!N40+'SF6'!N40</f>
        <v>15.380470883281347</v>
      </c>
      <c r="O40" s="94">
        <f>+'CO2'!O40+'abs CO2'!O40+'CH4'!O40*PCG!$C$5+N2O!O40*PCG!$C$6+HFC!O40+PFC!O40+'SF6'!O40</f>
        <v>18.148759062018378</v>
      </c>
      <c r="P40" s="94">
        <f>+'CO2'!P40+'abs CO2'!P40+'CH4'!P40*PCG!$C$5+N2O!P40*PCG!$C$6+HFC!P40+PFC!P40+'SF6'!P40</f>
        <v>19.723065061562462</v>
      </c>
      <c r="Q40" s="94">
        <f>+'CO2'!Q40+'abs CO2'!Q40+'CH4'!Q40*PCG!$C$5+N2O!Q40*PCG!$C$6+HFC!Q40+PFC!Q40+'SF6'!Q40</f>
        <v>21.455546538126328</v>
      </c>
      <c r="R40" s="94">
        <f>+'CO2'!R40+'abs CO2'!R40+'CH4'!R40*PCG!$C$5+N2O!R40*PCG!$C$6+HFC!R40+PFC!R40+'SF6'!R40</f>
        <v>24.936514433269643</v>
      </c>
      <c r="S40" s="94">
        <f>+'CO2'!S40+'abs CO2'!S40+'CH4'!S40*PCG!$C$5+N2O!S40*PCG!$C$6+HFC!S40+PFC!S40+'SF6'!S40</f>
        <v>28.151236452788609</v>
      </c>
      <c r="T40" s="94">
        <f>+'CO2'!T40+'abs CO2'!T40+'CH4'!T40*PCG!$C$5+N2O!T40*PCG!$C$6+HFC!T40+PFC!T40+'SF6'!T40</f>
        <v>31.183026901543556</v>
      </c>
      <c r="U40" s="94">
        <f>+'CO2'!U40+'abs CO2'!U40+'CH4'!U40*PCG!$C$5+N2O!U40*PCG!$C$6+HFC!U40+PFC!U40+'SF6'!U40</f>
        <v>36.652687901666255</v>
      </c>
      <c r="V40" s="94">
        <f>+'CO2'!V40+'abs CO2'!V40+'CH4'!V40*PCG!$C$5+N2O!V40*PCG!$C$6+HFC!V40+PFC!V40+'SF6'!V40</f>
        <v>40.778126545838688</v>
      </c>
      <c r="W40" s="94">
        <f>+'CO2'!W40+'abs CO2'!W40+'CH4'!W40*PCG!$C$5+N2O!W40*PCG!$C$6+HFC!W40+PFC!W40+'SF6'!W40</f>
        <v>45.135548901196906</v>
      </c>
      <c r="X40" s="94">
        <f>+'CO2'!X40+'abs CO2'!X40+'CH4'!X40*PCG!$C$5+N2O!X40*PCG!$C$6+HFC!X40+PFC!X40+'SF6'!X40</f>
        <v>48.209889534630918</v>
      </c>
      <c r="Y40" s="94">
        <f>+'CO2'!Y40+'abs CO2'!Y40+'CH4'!Y40*PCG!$C$5+N2O!Y40*PCG!$C$6+HFC!Y40+PFC!Y40+'SF6'!Y40</f>
        <v>52.239746521810297</v>
      </c>
      <c r="Z40" s="94">
        <f>+'CO2'!Z40+'abs CO2'!Z40+'CH4'!Z40*PCG!$C$5+N2O!Z40*PCG!$C$6+HFC!Z40+PFC!Z40+'SF6'!Z40</f>
        <v>57.999318043457031</v>
      </c>
      <c r="AA40" s="94">
        <f>+'CO2'!AA40+'abs CO2'!AA40+'CH4'!AA40*PCG!$C$5+N2O!AA40*PCG!$C$6+HFC!AA40+PFC!AA40+'SF6'!AA40</f>
        <v>55.447570984745987</v>
      </c>
      <c r="AB40" s="94">
        <f>+'CO2'!AB40+'abs CO2'!AB40+'CH4'!AB40*PCG!$C$5+N2O!AB40*PCG!$C$6+HFC!AB40+PFC!AB40+'SF6'!AB40</f>
        <v>62.875334208214468</v>
      </c>
      <c r="AC40" s="94">
        <f>+'CO2'!AC40+'abs CO2'!AC40+'CH4'!AC40*PCG!$C$5+N2O!AC40*PCG!$C$6+HFC!AC40+PFC!AC40+'SF6'!AC40</f>
        <v>69.472976154300525</v>
      </c>
      <c r="AD40" s="94">
        <f>+'CO2'!AD40+'abs CO2'!AD40+'CH4'!AD40*PCG!$C$5+N2O!AD40*PCG!$C$6+HFC!AD40+PFC!AD40+'SF6'!AD40</f>
        <v>74.284803309250606</v>
      </c>
      <c r="AE40" s="94">
        <f>+'CO2'!AE40+'abs CO2'!AE40+'CH4'!AE40*PCG!$C$5+N2O!AE40*PCG!$C$6+HFC!AE40+PFC!AE40+'SF6'!AE40</f>
        <v>79.915081241089325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21.045433136491766</v>
      </c>
      <c r="D41" s="94">
        <f>+'CO2'!D41+'abs CO2'!D41+'CH4'!D41*PCG!$C$5+N2O!D41*PCG!$C$6+HFC!D41+PFC!D41+'SF6'!D41</f>
        <v>22.048784669784091</v>
      </c>
      <c r="E41" s="94">
        <f>+'CO2'!E41+'abs CO2'!E41+'CH4'!E41*PCG!$C$5+N2O!E41*PCG!$C$6+HFC!E41+PFC!E41+'SF6'!E41</f>
        <v>24.234840776120183</v>
      </c>
      <c r="F41" s="94">
        <f>+'CO2'!F41+'abs CO2'!F41+'CH4'!F41*PCG!$C$5+N2O!F41*PCG!$C$6+HFC!F41+PFC!F41+'SF6'!F41</f>
        <v>26.537958262459679</v>
      </c>
      <c r="G41" s="94">
        <f>+'CO2'!G41+'abs CO2'!G41+'CH4'!G41*PCG!$C$5+N2O!G41*PCG!$C$6+HFC!G41+PFC!G41+'SF6'!G41</f>
        <v>30.057792428719459</v>
      </c>
      <c r="H41" s="94">
        <f>+'CO2'!H41+'abs CO2'!H41+'CH4'!H41*PCG!$C$5+N2O!H41*PCG!$C$6+HFC!H41+PFC!H41+'SF6'!H41</f>
        <v>30.435251114043663</v>
      </c>
      <c r="I41" s="94">
        <f>+'CO2'!I41+'abs CO2'!I41+'CH4'!I41*PCG!$C$5+N2O!I41*PCG!$C$6+HFC!I41+PFC!I41+'SF6'!I41</f>
        <v>30.392711693193714</v>
      </c>
      <c r="J41" s="94">
        <f>+'CO2'!J41+'abs CO2'!J41+'CH4'!J41*PCG!$C$5+N2O!J41*PCG!$C$6+HFC!J41+PFC!J41+'SF6'!J41</f>
        <v>29.331168209695122</v>
      </c>
      <c r="K41" s="94">
        <f>+'CO2'!K41+'abs CO2'!K41+'CH4'!K41*PCG!$C$5+N2O!K41*PCG!$C$6+HFC!K41+PFC!K41+'SF6'!K41</f>
        <v>28.290252771819137</v>
      </c>
      <c r="L41" s="94">
        <f>+'CO2'!L41+'abs CO2'!L41+'CH4'!L41*PCG!$C$5+N2O!L41*PCG!$C$6+HFC!L41+PFC!L41+'SF6'!L41</f>
        <v>27.640700738392642</v>
      </c>
      <c r="M41" s="94">
        <f>+'CO2'!M41+'abs CO2'!M41+'CH4'!M41*PCG!$C$5+N2O!M41*PCG!$C$6+HFC!M41+PFC!M41+'SF6'!M41</f>
        <v>25.96324902498089</v>
      </c>
      <c r="N41" s="94">
        <f>+'CO2'!N41+'abs CO2'!N41+'CH4'!N41*PCG!$C$5+N2O!N41*PCG!$C$6+HFC!N41+PFC!N41+'SF6'!N41</f>
        <v>21.818248183084538</v>
      </c>
      <c r="O41" s="94">
        <f>+'CO2'!O41+'abs CO2'!O41+'CH4'!O41*PCG!$C$5+N2O!O41*PCG!$C$6+HFC!O41+PFC!O41+'SF6'!O41</f>
        <v>20.567034745353194</v>
      </c>
      <c r="P41" s="94">
        <f>+'CO2'!P41+'abs CO2'!P41+'CH4'!P41*PCG!$C$5+N2O!P41*PCG!$C$6+HFC!P41+PFC!P41+'SF6'!P41</f>
        <v>17.831048469040041</v>
      </c>
      <c r="Q41" s="94">
        <f>+'CO2'!Q41+'abs CO2'!Q41+'CH4'!Q41*PCG!$C$5+N2O!Q41*PCG!$C$6+HFC!Q41+PFC!Q41+'SF6'!Q41</f>
        <v>15.328424682811862</v>
      </c>
      <c r="R41" s="94">
        <f>+'CO2'!R41+'abs CO2'!R41+'CH4'!R41*PCG!$C$5+N2O!R41*PCG!$C$6+HFC!R41+PFC!R41+'SF6'!R41</f>
        <v>13.833681716706705</v>
      </c>
      <c r="S41" s="94">
        <f>+'CO2'!S41+'abs CO2'!S41+'CH4'!S41*PCG!$C$5+N2O!S41*PCG!$C$6+HFC!S41+PFC!S41+'SF6'!S41</f>
        <v>11.751010032137637</v>
      </c>
      <c r="T41" s="94">
        <f>+'CO2'!T41+'abs CO2'!T41+'CH4'!T41*PCG!$C$5+N2O!T41*PCG!$C$6+HFC!T41+PFC!T41+'SF6'!T41</f>
        <v>9.3174458713487862</v>
      </c>
      <c r="U41" s="94">
        <f>+'CO2'!U41+'abs CO2'!U41+'CH4'!U41*PCG!$C$5+N2O!U41*PCG!$C$6+HFC!U41+PFC!U41+'SF6'!U41</f>
        <v>7.0501058647937569</v>
      </c>
      <c r="V41" s="94">
        <f>+'CO2'!V41+'abs CO2'!V41+'CH4'!V41*PCG!$C$5+N2O!V41*PCG!$C$6+HFC!V41+PFC!V41+'SF6'!V41</f>
        <v>6.8873258751123823</v>
      </c>
      <c r="W41" s="94">
        <f>+'CO2'!W41+'abs CO2'!W41+'CH4'!W41*PCG!$C$5+N2O!W41*PCG!$C$6+HFC!W41+PFC!W41+'SF6'!W41</f>
        <v>6.799730877523201</v>
      </c>
      <c r="X41" s="94">
        <f>+'CO2'!X41+'abs CO2'!X41+'CH4'!X41*PCG!$C$5+N2O!X41*PCG!$C$6+HFC!X41+PFC!X41+'SF6'!X41</f>
        <v>5.6710065649152979</v>
      </c>
      <c r="Y41" s="94">
        <f>+'CO2'!Y41+'abs CO2'!Y41+'CH4'!Y41*PCG!$C$5+N2O!Y41*PCG!$C$6+HFC!Y41+PFC!Y41+'SF6'!Y41</f>
        <v>5.3347883819630235</v>
      </c>
      <c r="Z41" s="94">
        <f>+'CO2'!Z41+'abs CO2'!Z41+'CH4'!Z41*PCG!$C$5+N2O!Z41*PCG!$C$6+HFC!Z41+PFC!Z41+'SF6'!Z41</f>
        <v>5.2124790430735466</v>
      </c>
      <c r="AA41" s="94">
        <f>+'CO2'!AA41+'abs CO2'!AA41+'CH4'!AA41*PCG!$C$5+N2O!AA41*PCG!$C$6+HFC!AA41+PFC!AA41+'SF6'!AA41</f>
        <v>4.8001175442082076</v>
      </c>
      <c r="AB41" s="94">
        <f>+'CO2'!AB41+'abs CO2'!AB41+'CH4'!AB41*PCG!$C$5+N2O!AB41*PCG!$C$6+HFC!AB41+PFC!AB41+'SF6'!AB41</f>
        <v>4.4617535241524182</v>
      </c>
      <c r="AC41" s="94">
        <f>+'CO2'!AC41+'abs CO2'!AC41+'CH4'!AC41*PCG!$C$5+N2O!AC41*PCG!$C$6+HFC!AC41+PFC!AC41+'SF6'!AC41</f>
        <v>4.3042866548474965</v>
      </c>
      <c r="AD41" s="94">
        <f>+'CO2'!AD41+'abs CO2'!AD41+'CH4'!AD41*PCG!$C$5+N2O!AD41*PCG!$C$6+HFC!AD41+PFC!AD41+'SF6'!AD41</f>
        <v>4.0507987967082251</v>
      </c>
      <c r="AE41" s="94">
        <f>+'CO2'!AE41+'abs CO2'!AE41+'CH4'!AE41*PCG!$C$5+N2O!AE41*PCG!$C$6+HFC!AE41+PFC!AE41+'SF6'!AE41</f>
        <v>3.5271334010247193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49.217507616957256</v>
      </c>
      <c r="D42" s="94">
        <f>+'CO2'!D42+'abs CO2'!D42+'CH4'!D42*PCG!$C$5+N2O!D42*PCG!$C$6+HFC!D42+PFC!D42+'SF6'!D42</f>
        <v>51.200999226459672</v>
      </c>
      <c r="E42" s="94">
        <f>+'CO2'!E42+'abs CO2'!E42+'CH4'!E42*PCG!$C$5+N2O!E42*PCG!$C$6+HFC!E42+PFC!E42+'SF6'!E42</f>
        <v>54.716239367377476</v>
      </c>
      <c r="F42" s="94">
        <f>+'CO2'!F42+'abs CO2'!F42+'CH4'!F42*PCG!$C$5+N2O!F42*PCG!$C$6+HFC!F42+PFC!F42+'SF6'!F42</f>
        <v>61.588524125237839</v>
      </c>
      <c r="G42" s="94">
        <f>+'CO2'!G42+'abs CO2'!G42+'CH4'!G42*PCG!$C$5+N2O!G42*PCG!$C$6+HFC!G42+PFC!G42+'SF6'!G42</f>
        <v>68.961504385146412</v>
      </c>
      <c r="H42" s="94">
        <f>+'CO2'!H42+'abs CO2'!H42+'CH4'!H42*PCG!$C$5+N2O!H42*PCG!$C$6+HFC!H42+PFC!H42+'SF6'!H42</f>
        <v>76.026318514673576</v>
      </c>
      <c r="I42" s="94">
        <f>+'CO2'!I42+'abs CO2'!I42+'CH4'!I42*PCG!$C$5+N2O!I42*PCG!$C$6+HFC!I42+PFC!I42+'SF6'!I42</f>
        <v>82.906553158905297</v>
      </c>
      <c r="J42" s="94">
        <f>+'CO2'!J42+'abs CO2'!J42+'CH4'!J42*PCG!$C$5+N2O!J42*PCG!$C$6+HFC!J42+PFC!J42+'SF6'!J42</f>
        <v>87.622451485594695</v>
      </c>
      <c r="K42" s="94">
        <f>+'CO2'!K42+'abs CO2'!K42+'CH4'!K42*PCG!$C$5+N2O!K42*PCG!$C$6+HFC!K42+PFC!K42+'SF6'!K42</f>
        <v>93.408108748928598</v>
      </c>
      <c r="L42" s="94">
        <f>+'CO2'!L42+'abs CO2'!L42+'CH4'!L42*PCG!$C$5+N2O!L42*PCG!$C$6+HFC!L42+PFC!L42+'SF6'!L42</f>
        <v>96.468445354027295</v>
      </c>
      <c r="M42" s="94">
        <f>+'CO2'!M42+'abs CO2'!M42+'CH4'!M42*PCG!$C$5+N2O!M42*PCG!$C$6+HFC!M42+PFC!M42+'SF6'!M42</f>
        <v>101.27910233639729</v>
      </c>
      <c r="N42" s="94">
        <f>+'CO2'!N42+'abs CO2'!N42+'CH4'!N42*PCG!$C$5+N2O!N42*PCG!$C$6+HFC!N42+PFC!N42+'SF6'!N42</f>
        <v>97.842762973854391</v>
      </c>
      <c r="O42" s="94">
        <f>+'CO2'!O42+'abs CO2'!O42+'CH4'!O42*PCG!$C$5+N2O!O42*PCG!$C$6+HFC!O42+PFC!O42+'SF6'!O42</f>
        <v>112.57958463040568</v>
      </c>
      <c r="P42" s="94">
        <f>+'CO2'!P42+'abs CO2'!P42+'CH4'!P42*PCG!$C$5+N2O!P42*PCG!$C$6+HFC!P42+PFC!P42+'SF6'!P42</f>
        <v>111.92878395154567</v>
      </c>
      <c r="Q42" s="94">
        <f>+'CO2'!Q42+'abs CO2'!Q42+'CH4'!Q42*PCG!$C$5+N2O!Q42*PCG!$C$6+HFC!Q42+PFC!Q42+'SF6'!Q42</f>
        <v>110.64203257256054</v>
      </c>
      <c r="R42" s="94">
        <f>+'CO2'!R42+'abs CO2'!R42+'CH4'!R42*PCG!$C$5+N2O!R42*PCG!$C$6+HFC!R42+PFC!R42+'SF6'!R42</f>
        <v>129.0176791897629</v>
      </c>
      <c r="S42" s="94">
        <f>+'CO2'!S42+'abs CO2'!S42+'CH4'!S42*PCG!$C$5+N2O!S42*PCG!$C$6+HFC!S42+PFC!S42+'SF6'!S42</f>
        <v>134.27185952481167</v>
      </c>
      <c r="T42" s="94">
        <f>+'CO2'!T42+'abs CO2'!T42+'CH4'!T42*PCG!$C$5+N2O!T42*PCG!$C$6+HFC!T42+PFC!T42+'SF6'!T42</f>
        <v>144.29563690072257</v>
      </c>
      <c r="U42" s="94">
        <f>+'CO2'!U42+'abs CO2'!U42+'CH4'!U42*PCG!$C$5+N2O!U42*PCG!$C$6+HFC!U42+PFC!U42+'SF6'!U42</f>
        <v>155.11882388305955</v>
      </c>
      <c r="V42" s="94">
        <f>+'CO2'!V42+'abs CO2'!V42+'CH4'!V42*PCG!$C$5+N2O!V42*PCG!$C$6+HFC!V42+PFC!V42+'SF6'!V42</f>
        <v>159.03595642536834</v>
      </c>
      <c r="W42" s="94">
        <f>+'CO2'!W42+'abs CO2'!W42+'CH4'!W42*PCG!$C$5+N2O!W42*PCG!$C$6+HFC!W42+PFC!W42+'SF6'!W42</f>
        <v>152.30385071873192</v>
      </c>
      <c r="X42" s="94">
        <f>+'CO2'!X42+'abs CO2'!X42+'CH4'!X42*PCG!$C$5+N2O!X42*PCG!$C$6+HFC!X42+PFC!X42+'SF6'!X42</f>
        <v>169.10814953286717</v>
      </c>
      <c r="Y42" s="94">
        <f>+'CO2'!Y42+'abs CO2'!Y42+'CH4'!Y42*PCG!$C$5+N2O!Y42*PCG!$C$6+HFC!Y42+PFC!Y42+'SF6'!Y42</f>
        <v>159.89821793655759</v>
      </c>
      <c r="Z42" s="94">
        <f>+'CO2'!Z42+'abs CO2'!Z42+'CH4'!Z42*PCG!$C$5+N2O!Z42*PCG!$C$6+HFC!Z42+PFC!Z42+'SF6'!Z42</f>
        <v>169.11787549713881</v>
      </c>
      <c r="AA42" s="94">
        <f>+'CO2'!AA42+'abs CO2'!AA42+'CH4'!AA42*PCG!$C$5+N2O!AA42*PCG!$C$6+HFC!AA42+PFC!AA42+'SF6'!AA42</f>
        <v>143.24327089348506</v>
      </c>
      <c r="AB42" s="94">
        <f>+'CO2'!AB42+'abs CO2'!AB42+'CH4'!AB42*PCG!$C$5+N2O!AB42*PCG!$C$6+HFC!AB42+PFC!AB42+'SF6'!AB42</f>
        <v>170.35575543544942</v>
      </c>
      <c r="AC42" s="94">
        <f>+'CO2'!AC42+'abs CO2'!AC42+'CH4'!AC42*PCG!$C$5+N2O!AC42*PCG!$C$6+HFC!AC42+PFC!AC42+'SF6'!AC42</f>
        <v>181.22131510904731</v>
      </c>
      <c r="AD42" s="94">
        <f>+'CO2'!AD42+'abs CO2'!AD42+'CH4'!AD42*PCG!$C$5+N2O!AD42*PCG!$C$6+HFC!AD42+PFC!AD42+'SF6'!AD42</f>
        <v>180.85158626626449</v>
      </c>
      <c r="AE42" s="94">
        <f>+'CO2'!AE42+'abs CO2'!AE42+'CH4'!AE42*PCG!$C$5+N2O!AE42*PCG!$C$6+HFC!AE42+PFC!AE42+'SF6'!AE42</f>
        <v>203.68856318102834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0.33425768486947005</v>
      </c>
      <c r="D43" s="94">
        <f>+'CO2'!D43+'abs CO2'!D43+'CH4'!D43*PCG!$C$5+N2O!D43*PCG!$C$6+HFC!D43+PFC!D43+'SF6'!D43</f>
        <v>0.33594809046801488</v>
      </c>
      <c r="E43" s="94">
        <f>+'CO2'!E43+'abs CO2'!E43+'CH4'!E43*PCG!$C$5+N2O!E43*PCG!$C$6+HFC!E43+PFC!E43+'SF6'!E43</f>
        <v>0.36032215155737146</v>
      </c>
      <c r="F43" s="94">
        <f>+'CO2'!F43+'abs CO2'!F43+'CH4'!F43*PCG!$C$5+N2O!F43*PCG!$C$6+HFC!F43+PFC!F43+'SF6'!F43</f>
        <v>0.37052864051674717</v>
      </c>
      <c r="G43" s="94">
        <f>+'CO2'!G43+'abs CO2'!G43+'CH4'!G43*PCG!$C$5+N2O!G43*PCG!$C$6+HFC!G43+PFC!G43+'SF6'!G43</f>
        <v>0.40640608356683616</v>
      </c>
      <c r="H43" s="94">
        <f>+'CO2'!H43+'abs CO2'!H43+'CH4'!H43*PCG!$C$5+N2O!H43*PCG!$C$6+HFC!H43+PFC!H43+'SF6'!H43</f>
        <v>0.39664415317145246</v>
      </c>
      <c r="I43" s="94">
        <f>+'CO2'!I43+'abs CO2'!I43+'CH4'!I43*PCG!$C$5+N2O!I43*PCG!$C$6+HFC!I43+PFC!I43+'SF6'!I43</f>
        <v>0.38352923449882192</v>
      </c>
      <c r="J43" s="94">
        <f>+'CO2'!J43+'abs CO2'!J43+'CH4'!J43*PCG!$C$5+N2O!J43*PCG!$C$6+HFC!J43+PFC!J43+'SF6'!J43</f>
        <v>0.36040860730458302</v>
      </c>
      <c r="K43" s="94">
        <f>+'CO2'!K43+'abs CO2'!K43+'CH4'!K43*PCG!$C$5+N2O!K43*PCG!$C$6+HFC!K43+PFC!K43+'SF6'!K43</f>
        <v>0.33908385772795485</v>
      </c>
      <c r="L43" s="94">
        <f>+'CO2'!L43+'abs CO2'!L43+'CH4'!L43*PCG!$C$5+N2O!L43*PCG!$C$6+HFC!L43+PFC!L43+'SF6'!L43</f>
        <v>0.32335673381863439</v>
      </c>
      <c r="M43" s="94">
        <f>+'CO2'!M43+'abs CO2'!M43+'CH4'!M43*PCG!$C$5+N2O!M43*PCG!$C$6+HFC!M43+PFC!M43+'SF6'!M43</f>
        <v>0.2738725640056508</v>
      </c>
      <c r="N43" s="94">
        <f>+'CO2'!N43+'abs CO2'!N43+'CH4'!N43*PCG!$C$5+N2O!N43*PCG!$C$6+HFC!N43+PFC!N43+'SF6'!N43</f>
        <v>0.22888406483275425</v>
      </c>
      <c r="O43" s="94">
        <f>+'CO2'!O43+'abs CO2'!O43+'CH4'!O43*PCG!$C$5+N2O!O43*PCG!$C$6+HFC!O43+PFC!O43+'SF6'!O43</f>
        <v>0.21051453335878803</v>
      </c>
      <c r="P43" s="94">
        <f>+'CO2'!P43+'abs CO2'!P43+'CH4'!P43*PCG!$C$5+N2O!P43*PCG!$C$6+HFC!P43+PFC!P43+'SF6'!P43</f>
        <v>0.19078760055528587</v>
      </c>
      <c r="Q43" s="94">
        <f>+'CO2'!Q43+'abs CO2'!Q43+'CH4'!Q43*PCG!$C$5+N2O!Q43*PCG!$C$6+HFC!Q43+PFC!Q43+'SF6'!Q43</f>
        <v>0.14130325076022313</v>
      </c>
      <c r="R43" s="94">
        <f>+'CO2'!R43+'abs CO2'!R43+'CH4'!R43*PCG!$C$5+N2O!R43*PCG!$C$6+HFC!R43+PFC!R43+'SF6'!R43</f>
        <v>0.16073356712573558</v>
      </c>
      <c r="S43" s="94">
        <f>+'CO2'!S43+'abs CO2'!S43+'CH4'!S43*PCG!$C$5+N2O!S43*PCG!$C$6+HFC!S43+PFC!S43+'SF6'!S43</f>
        <v>0.20614102478219271</v>
      </c>
      <c r="T43" s="94">
        <f>+'CO2'!T43+'abs CO2'!T43+'CH4'!T43*PCG!$C$5+N2O!T43*PCG!$C$6+HFC!T43+PFC!T43+'SF6'!T43</f>
        <v>0.27931124389012874</v>
      </c>
      <c r="U43" s="94">
        <f>+'CO2'!U43+'abs CO2'!U43+'CH4'!U43*PCG!$C$5+N2O!U43*PCG!$C$6+HFC!U43+PFC!U43+'SF6'!U43</f>
        <v>0.40024963827906385</v>
      </c>
      <c r="V43" s="94">
        <f>+'CO2'!V43+'abs CO2'!V43+'CH4'!V43*PCG!$C$5+N2O!V43*PCG!$C$6+HFC!V43+PFC!V43+'SF6'!V43</f>
        <v>0.5315359034301923</v>
      </c>
      <c r="W43" s="94">
        <f>+'CO2'!W43+'abs CO2'!W43+'CH4'!W43*PCG!$C$5+N2O!W43*PCG!$C$6+HFC!W43+PFC!W43+'SF6'!W43</f>
        <v>0.6530889802658234</v>
      </c>
      <c r="X43" s="94">
        <f>+'CO2'!X43+'abs CO2'!X43+'CH4'!X43*PCG!$C$5+N2O!X43*PCG!$C$6+HFC!X43+PFC!X43+'SF6'!X43</f>
        <v>0.66897783841808267</v>
      </c>
      <c r="Y43" s="94">
        <f>+'CO2'!Y43+'abs CO2'!Y43+'CH4'!Y43*PCG!$C$5+N2O!Y43*PCG!$C$6+HFC!Y43+PFC!Y43+'SF6'!Y43</f>
        <v>0.83000120546706879</v>
      </c>
      <c r="Z43" s="94">
        <f>+'CO2'!Z43+'abs CO2'!Z43+'CH4'!Z43*PCG!$C$5+N2O!Z43*PCG!$C$6+HFC!Z43+PFC!Z43+'SF6'!Z43</f>
        <v>0.98082123433056523</v>
      </c>
      <c r="AA43" s="94">
        <f>+'CO2'!AA43+'abs CO2'!AA43+'CH4'!AA43*PCG!$C$5+N2O!AA43*PCG!$C$6+HFC!AA43+PFC!AA43+'SF6'!AA43</f>
        <v>1.1428968332591161</v>
      </c>
      <c r="AB43" s="94">
        <f>+'CO2'!AB43+'abs CO2'!AB43+'CH4'!AB43*PCG!$C$5+N2O!AB43*PCG!$C$6+HFC!AB43+PFC!AB43+'SF6'!AB43</f>
        <v>1.2027158675512757</v>
      </c>
      <c r="AC43" s="94">
        <f>+'CO2'!AC43+'abs CO2'!AC43+'CH4'!AC43*PCG!$C$5+N2O!AC43*PCG!$C$6+HFC!AC43+PFC!AC43+'SF6'!AC43</f>
        <v>1.2943634884506301</v>
      </c>
      <c r="AD43" s="94">
        <f>+'CO2'!AD43+'abs CO2'!AD43+'CH4'!AD43*PCG!$C$5+N2O!AD43*PCG!$C$6+HFC!AD43+PFC!AD43+'SF6'!AD43</f>
        <v>1.3037599952220025</v>
      </c>
      <c r="AE43" s="94">
        <f>+'CO2'!AE43+'abs CO2'!AE43+'CH4'!AE43*PCG!$C$5+N2O!AE43*PCG!$C$6+HFC!AE43+PFC!AE43+'SF6'!AE43</f>
        <v>1.2530784934830563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0.1485776818384314</v>
      </c>
      <c r="D46" s="94">
        <f>+'CO2'!D46+'abs CO2'!D46+'CH4'!D46*PCG!$C$5+N2O!D46*PCG!$C$6+HFC!D46+PFC!D46+'SF6'!D46</f>
        <v>0.14464362920579685</v>
      </c>
      <c r="E46" s="94">
        <f>+'CO2'!E46+'abs CO2'!E46+'CH4'!E46*PCG!$C$5+N2O!E46*PCG!$C$6+HFC!E46+PFC!E46+'SF6'!E46</f>
        <v>0.15606286309046505</v>
      </c>
      <c r="F46" s="94">
        <f>+'CO2'!F46+'abs CO2'!F46+'CH4'!F46*PCG!$C$5+N2O!F46*PCG!$C$6+HFC!F46+PFC!F46+'SF6'!F46</f>
        <v>0.13246311306215081</v>
      </c>
      <c r="G46" s="94">
        <f>+'CO2'!G46+'abs CO2'!G46+'CH4'!G46*PCG!$C$5+N2O!G46*PCG!$C$6+HFC!G46+PFC!G46+'SF6'!G46</f>
        <v>0.11266977432872598</v>
      </c>
      <c r="H46" s="94">
        <f>+'CO2'!H46+'abs CO2'!H46+'CH4'!H46*PCG!$C$5+N2O!H46*PCG!$C$6+HFC!H46+PFC!H46+'SF6'!H46</f>
        <v>9.5921564631212652E-2</v>
      </c>
      <c r="I46" s="94">
        <f>+'CO2'!I46+'abs CO2'!I46+'CH4'!I46*PCG!$C$5+N2O!I46*PCG!$C$6+HFC!I46+PFC!I46+'SF6'!I46</f>
        <v>0.118760032400549</v>
      </c>
      <c r="J46" s="94">
        <f>+'CO2'!J46+'abs CO2'!J46+'CH4'!J46*PCG!$C$5+N2O!J46*PCG!$C$6+HFC!J46+PFC!J46+'SF6'!J46</f>
        <v>0.10657951625690293</v>
      </c>
      <c r="K46" s="94">
        <f>+'CO2'!K46+'abs CO2'!K46+'CH4'!K46*PCG!$C$5+N2O!K46*PCG!$C$6+HFC!K46+PFC!K46+'SF6'!K46</f>
        <v>0.12104387917748262</v>
      </c>
      <c r="L46" s="94">
        <f>+'CO2'!L46+'abs CO2'!L46+'CH4'!L46*PCG!$C$5+N2O!L46*PCG!$C$6+HFC!L46+PFC!L46+'SF6'!L46</f>
        <v>0.15073388727761985</v>
      </c>
      <c r="M46" s="94">
        <f>+'CO2'!M46+'abs CO2'!M46+'CH4'!M46*PCG!$C$5+N2O!M46*PCG!$C$6+HFC!M46+PFC!M46+'SF6'!M46</f>
        <v>0.14768875824170838</v>
      </c>
      <c r="N46" s="94">
        <f>+'CO2'!N46+'abs CO2'!N46+'CH4'!N46*PCG!$C$5+N2O!N46*PCG!$C$6+HFC!N46+PFC!N46+'SF6'!N46</f>
        <v>0.14159850016988534</v>
      </c>
      <c r="O46" s="94">
        <f>+'CO2'!O46+'abs CO2'!O46+'CH4'!O46*PCG!$C$5+N2O!O46*PCG!$C$6+HFC!O46+PFC!O46+'SF6'!O46</f>
        <v>0.15301773405455349</v>
      </c>
      <c r="P46" s="94">
        <f>+'CO2'!P46+'abs CO2'!P46+'CH4'!P46*PCG!$C$5+N2O!P46*PCG!$C$6+HFC!P46+PFC!P46+'SF6'!P46</f>
        <v>0.15377901631353139</v>
      </c>
      <c r="Q46" s="94">
        <f>+'CO2'!Q46+'abs CO2'!Q46+'CH4'!Q46*PCG!$C$5+N2O!Q46*PCG!$C$6+HFC!Q46+PFC!Q46+'SF6'!Q46</f>
        <v>0.1452403870867621</v>
      </c>
      <c r="R46" s="94">
        <f>+'CO2'!R46+'abs CO2'!R46+'CH4'!R46*PCG!$C$5+N2O!R46*PCG!$C$6+HFC!R46+PFC!R46+'SF6'!R46</f>
        <v>0.13840515344847223</v>
      </c>
      <c r="S46" s="94">
        <f>+'CO2'!S46+'abs CO2'!S46+'CH4'!S46*PCG!$C$5+N2O!S46*PCG!$C$6+HFC!S46+PFC!S46+'SF6'!S46</f>
        <v>0.15016575179736466</v>
      </c>
      <c r="T46" s="94">
        <f>+'CO2'!T46+'abs CO2'!T46+'CH4'!T46*PCG!$C$5+N2O!T46*PCG!$C$6+HFC!T46+PFC!T46+'SF6'!T46</f>
        <v>0.15870413130795152</v>
      </c>
      <c r="U46" s="94">
        <f>+'CO2'!U46+'abs CO2'!U46+'CH4'!U46*PCG!$C$5+N2O!U46*PCG!$C$6+HFC!U46+PFC!U46+'SF6'!U46</f>
        <v>0.36962772857548948</v>
      </c>
      <c r="V46" s="94">
        <f>+'CO2'!V46+'abs CO2'!V46+'CH4'!V46*PCG!$C$5+N2O!V46*PCG!$C$6+HFC!V46+PFC!V46+'SF6'!V46</f>
        <v>0.3554914942093958</v>
      </c>
      <c r="W46" s="94">
        <f>+'CO2'!W46+'abs CO2'!W46+'CH4'!W46*PCG!$C$5+N2O!W46*PCG!$C$6+HFC!W46+PFC!W46+'SF6'!W46</f>
        <v>0.35301217928110618</v>
      </c>
      <c r="X46" s="94">
        <f>+'CO2'!X46+'abs CO2'!X46+'CH4'!X46*PCG!$C$5+N2O!X46*PCG!$C$6+HFC!X46+PFC!X46+'SF6'!X46</f>
        <v>0.36595561801979426</v>
      </c>
      <c r="Y46" s="94">
        <f>+'CO2'!Y46+'abs CO2'!Y46+'CH4'!Y46*PCG!$C$5+N2O!Y46*PCG!$C$6+HFC!Y46+PFC!Y46+'SF6'!Y46</f>
        <v>0.36967110148192051</v>
      </c>
      <c r="Z46" s="94">
        <f>+'CO2'!Z46+'abs CO2'!Z46+'CH4'!Z46*PCG!$C$5+N2O!Z46*PCG!$C$6+HFC!Z46+PFC!Z46+'SF6'!Z46</f>
        <v>0.34946328909376745</v>
      </c>
      <c r="AA46" s="94">
        <f>+'CO2'!AA46+'abs CO2'!AA46+'CH4'!AA46*PCG!$C$5+N2O!AA46*PCG!$C$6+HFC!AA46+PFC!AA46+'SF6'!AA46</f>
        <v>1.0195174018559923</v>
      </c>
      <c r="AB46" s="94">
        <f>+'CO2'!AB46+'abs CO2'!AB46+'CH4'!AB46*PCG!$C$5+N2O!AB46*PCG!$C$6+HFC!AB46+PFC!AB46+'SF6'!AB46</f>
        <v>0</v>
      </c>
      <c r="AC46" s="94">
        <f>+'CO2'!AC46+'abs CO2'!AC46+'CH4'!AC46*PCG!$C$5+N2O!AC46*PCG!$C$6+HFC!AC46+PFC!AC46+'SF6'!AC46</f>
        <v>0.23333729011426094</v>
      </c>
      <c r="AD46" s="94">
        <f>+'CO2'!AD46+'abs CO2'!AD46+'CH4'!AD46*PCG!$C$5+N2O!AD46*PCG!$C$6+HFC!AD46+PFC!AD46+'SF6'!AD46</f>
        <v>0.23549631159687859</v>
      </c>
      <c r="AE46" s="94">
        <f>+'CO2'!AE46+'abs CO2'!AE46+'CH4'!AE46*PCG!$C$5+N2O!AE46*PCG!$C$6+HFC!AE46+PFC!AE46+'SF6'!AE46</f>
        <v>9.8710337592908606E-3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0</v>
      </c>
      <c r="D47" s="33">
        <f t="shared" si="12"/>
        <v>0</v>
      </c>
      <c r="E47" s="33">
        <f t="shared" si="12"/>
        <v>0</v>
      </c>
      <c r="F47" s="33">
        <f t="shared" si="12"/>
        <v>0</v>
      </c>
      <c r="G47" s="33">
        <f t="shared" si="12"/>
        <v>0</v>
      </c>
      <c r="H47" s="33">
        <f t="shared" si="12"/>
        <v>0</v>
      </c>
      <c r="I47" s="33">
        <f t="shared" si="12"/>
        <v>0</v>
      </c>
      <c r="J47" s="33">
        <f t="shared" si="12"/>
        <v>0</v>
      </c>
      <c r="K47" s="33">
        <f t="shared" si="12"/>
        <v>0</v>
      </c>
      <c r="L47" s="33">
        <f t="shared" si="12"/>
        <v>0</v>
      </c>
      <c r="M47" s="33">
        <f t="shared" si="12"/>
        <v>0</v>
      </c>
      <c r="N47" s="33">
        <f t="shared" si="12"/>
        <v>0</v>
      </c>
      <c r="O47" s="33">
        <f t="shared" si="12"/>
        <v>0</v>
      </c>
      <c r="P47" s="33">
        <f t="shared" si="12"/>
        <v>0</v>
      </c>
      <c r="Q47" s="33">
        <f t="shared" si="12"/>
        <v>0</v>
      </c>
      <c r="R47" s="33">
        <f t="shared" si="12"/>
        <v>0</v>
      </c>
      <c r="S47" s="33">
        <f t="shared" si="12"/>
        <v>0</v>
      </c>
      <c r="T47" s="33">
        <f t="shared" si="12"/>
        <v>0</v>
      </c>
      <c r="U47" s="33">
        <f t="shared" si="12"/>
        <v>0</v>
      </c>
      <c r="V47" s="33">
        <f t="shared" si="12"/>
        <v>0</v>
      </c>
      <c r="W47" s="33">
        <f t="shared" si="12"/>
        <v>0</v>
      </c>
      <c r="X47" s="33">
        <f t="shared" si="12"/>
        <v>0</v>
      </c>
      <c r="Y47" s="33">
        <f t="shared" si="12"/>
        <v>0</v>
      </c>
      <c r="Z47" s="33">
        <f t="shared" si="12"/>
        <v>0</v>
      </c>
      <c r="AA47" s="33">
        <f t="shared" si="12"/>
        <v>3.2070973755062862</v>
      </c>
      <c r="AB47" s="33">
        <f t="shared" si="12"/>
        <v>2.5421742632075626</v>
      </c>
      <c r="AC47" s="33">
        <f t="shared" si="12"/>
        <v>0.36715629299299546</v>
      </c>
      <c r="AD47" s="33">
        <f t="shared" si="12"/>
        <v>1.0446529698926126</v>
      </c>
      <c r="AE47" s="33">
        <f t="shared" si="12"/>
        <v>2.141571280867733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0</v>
      </c>
      <c r="D49" s="94">
        <f>+'CO2'!D49+'abs CO2'!D49+'CH4'!D49*PCG!$C$5+N2O!D49*PCG!$C$6+HFC!D49+PFC!D49+'SF6'!D49</f>
        <v>0</v>
      </c>
      <c r="E49" s="94">
        <f>+'CO2'!E49+'abs CO2'!E49+'CH4'!E49*PCG!$C$5+N2O!E49*PCG!$C$6+HFC!E49+PFC!E49+'SF6'!E49</f>
        <v>0</v>
      </c>
      <c r="F49" s="94">
        <f>+'CO2'!F49+'abs CO2'!F49+'CH4'!F49*PCG!$C$5+N2O!F49*PCG!$C$6+HFC!F49+PFC!F49+'SF6'!F49</f>
        <v>0</v>
      </c>
      <c r="G49" s="94">
        <f>+'CO2'!G49+'abs CO2'!G49+'CH4'!G49*PCG!$C$5+N2O!G49*PCG!$C$6+HFC!G49+PFC!G49+'SF6'!G49</f>
        <v>0</v>
      </c>
      <c r="H49" s="94">
        <f>+'CO2'!H49+'abs CO2'!H49+'CH4'!H49*PCG!$C$5+N2O!H49*PCG!$C$6+HFC!H49+PFC!H49+'SF6'!H49</f>
        <v>0</v>
      </c>
      <c r="I49" s="94">
        <f>+'CO2'!I49+'abs CO2'!I49+'CH4'!I49*PCG!$C$5+N2O!I49*PCG!$C$6+HFC!I49+PFC!I49+'SF6'!I49</f>
        <v>0</v>
      </c>
      <c r="J49" s="94">
        <f>+'CO2'!J49+'abs CO2'!J49+'CH4'!J49*PCG!$C$5+N2O!J49*PCG!$C$6+HFC!J49+PFC!J49+'SF6'!J49</f>
        <v>0</v>
      </c>
      <c r="K49" s="94">
        <f>+'CO2'!K49+'abs CO2'!K49+'CH4'!K49*PCG!$C$5+N2O!K49*PCG!$C$6+HFC!K49+PFC!K49+'SF6'!K49</f>
        <v>0</v>
      </c>
      <c r="L49" s="94">
        <f>+'CO2'!L49+'abs CO2'!L49+'CH4'!L49*PCG!$C$5+N2O!L49*PCG!$C$6+HFC!L49+PFC!L49+'SF6'!L49</f>
        <v>0</v>
      </c>
      <c r="M49" s="94">
        <f>+'CO2'!M49+'abs CO2'!M49+'CH4'!M49*PCG!$C$5+N2O!M49*PCG!$C$6+HFC!M49+PFC!M49+'SF6'!M49</f>
        <v>0</v>
      </c>
      <c r="N49" s="94">
        <f>+'CO2'!N49+'abs CO2'!N49+'CH4'!N49*PCG!$C$5+N2O!N49*PCG!$C$6+HFC!N49+PFC!N49+'SF6'!N49</f>
        <v>0</v>
      </c>
      <c r="O49" s="94">
        <f>+'CO2'!O49+'abs CO2'!O49+'CH4'!O49*PCG!$C$5+N2O!O49*PCG!$C$6+HFC!O49+PFC!O49+'SF6'!O49</f>
        <v>0</v>
      </c>
      <c r="P49" s="94">
        <f>+'CO2'!P49+'abs CO2'!P49+'CH4'!P49*PCG!$C$5+N2O!P49*PCG!$C$6+HFC!P49+PFC!P49+'SF6'!P49</f>
        <v>0</v>
      </c>
      <c r="Q49" s="94">
        <f>+'CO2'!Q49+'abs CO2'!Q49+'CH4'!Q49*PCG!$C$5+N2O!Q49*PCG!$C$6+HFC!Q49+PFC!Q49+'SF6'!Q49</f>
        <v>0</v>
      </c>
      <c r="R49" s="94">
        <f>+'CO2'!R49+'abs CO2'!R49+'CH4'!R49*PCG!$C$5+N2O!R49*PCG!$C$6+HFC!R49+PFC!R49+'SF6'!R49</f>
        <v>0</v>
      </c>
      <c r="S49" s="94">
        <f>+'CO2'!S49+'abs CO2'!S49+'CH4'!S49*PCG!$C$5+N2O!S49*PCG!$C$6+HFC!S49+PFC!S49+'SF6'!S49</f>
        <v>0</v>
      </c>
      <c r="T49" s="94">
        <f>+'CO2'!T49+'abs CO2'!T49+'CH4'!T49*PCG!$C$5+N2O!T49*PCG!$C$6+HFC!T49+PFC!T49+'SF6'!T49</f>
        <v>0</v>
      </c>
      <c r="U49" s="94">
        <f>+'CO2'!U49+'abs CO2'!U49+'CH4'!U49*PCG!$C$5+N2O!U49*PCG!$C$6+HFC!U49+PFC!U49+'SF6'!U49</f>
        <v>0</v>
      </c>
      <c r="V49" s="94">
        <f>+'CO2'!V49+'abs CO2'!V49+'CH4'!V49*PCG!$C$5+N2O!V49*PCG!$C$6+HFC!V49+PFC!V49+'SF6'!V49</f>
        <v>0</v>
      </c>
      <c r="W49" s="94">
        <f>+'CO2'!W49+'abs CO2'!W49+'CH4'!W49*PCG!$C$5+N2O!W49*PCG!$C$6+HFC!W49+PFC!W49+'SF6'!W49</f>
        <v>0</v>
      </c>
      <c r="X49" s="94">
        <f>+'CO2'!X49+'abs CO2'!X49+'CH4'!X49*PCG!$C$5+N2O!X49*PCG!$C$6+HFC!X49+PFC!X49+'SF6'!X49</f>
        <v>0</v>
      </c>
      <c r="Y49" s="94">
        <f>+'CO2'!Y49+'abs CO2'!Y49+'CH4'!Y49*PCG!$C$5+N2O!Y49*PCG!$C$6+HFC!Y49+PFC!Y49+'SF6'!Y49</f>
        <v>0</v>
      </c>
      <c r="Z49" s="94">
        <f>+'CO2'!Z49+'abs CO2'!Z49+'CH4'!Z49*PCG!$C$5+N2O!Z49*PCG!$C$6+HFC!Z49+PFC!Z49+'SF6'!Z49</f>
        <v>0</v>
      </c>
      <c r="AA49" s="94">
        <f>+'CO2'!AA49+'abs CO2'!AA49+'CH4'!AA49*PCG!$C$5+N2O!AA49*PCG!$C$6+HFC!AA49+PFC!AA49+'SF6'!AA49</f>
        <v>3.2070973755062862</v>
      </c>
      <c r="AB49" s="94">
        <f>+'CO2'!AB49+'abs CO2'!AB49+'CH4'!AB49*PCG!$C$5+N2O!AB49*PCG!$C$6+HFC!AB49+PFC!AB49+'SF6'!AB49</f>
        <v>2.5421742632075626</v>
      </c>
      <c r="AC49" s="94">
        <f>+'CO2'!AC49+'abs CO2'!AC49+'CH4'!AC49*PCG!$C$5+N2O!AC49*PCG!$C$6+HFC!AC49+PFC!AC49+'SF6'!AC49</f>
        <v>0.36715629299299546</v>
      </c>
      <c r="AD49" s="94">
        <f>+'CO2'!AD49+'abs CO2'!AD49+'CH4'!AD49*PCG!$C$5+N2O!AD49*PCG!$C$6+HFC!AD49+PFC!AD49+'SF6'!AD49</f>
        <v>1.0446529698926126</v>
      </c>
      <c r="AE49" s="94">
        <f>+'CO2'!AE49+'abs CO2'!AE49+'CH4'!AE49*PCG!$C$5+N2O!AE49*PCG!$C$6+HFC!AE49+PFC!AE49+'SF6'!AE49</f>
        <v>2.141571280867733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10.099244701296538</v>
      </c>
      <c r="D50" s="33">
        <f t="shared" si="13"/>
        <v>10.932929896432492</v>
      </c>
      <c r="E50" s="33">
        <f t="shared" si="13"/>
        <v>12.466795020527035</v>
      </c>
      <c r="F50" s="33">
        <f t="shared" si="13"/>
        <v>14.015445681696569</v>
      </c>
      <c r="G50" s="33">
        <f t="shared" si="13"/>
        <v>16.419547177463727</v>
      </c>
      <c r="H50" s="33">
        <f t="shared" si="13"/>
        <v>18.293793139387454</v>
      </c>
      <c r="I50" s="33">
        <f t="shared" si="13"/>
        <v>20.142352688654316</v>
      </c>
      <c r="J50" s="33">
        <f t="shared" si="13"/>
        <v>21.495210226307119</v>
      </c>
      <c r="K50" s="33">
        <f t="shared" si="13"/>
        <v>22.975487375631381</v>
      </c>
      <c r="L50" s="33">
        <f t="shared" si="13"/>
        <v>25.258290826080739</v>
      </c>
      <c r="M50" s="33">
        <f t="shared" si="13"/>
        <v>26.645395364314119</v>
      </c>
      <c r="N50" s="33">
        <f t="shared" si="13"/>
        <v>25.46725200690231</v>
      </c>
      <c r="O50" s="33">
        <f t="shared" si="13"/>
        <v>24.818211477423507</v>
      </c>
      <c r="P50" s="33">
        <f t="shared" si="13"/>
        <v>23.622572300058906</v>
      </c>
      <c r="Q50" s="33">
        <f t="shared" si="13"/>
        <v>22.852869939961789</v>
      </c>
      <c r="R50" s="33">
        <f t="shared" si="13"/>
        <v>24.068562037876845</v>
      </c>
      <c r="S50" s="33">
        <f t="shared" si="13"/>
        <v>22.43198489919547</v>
      </c>
      <c r="T50" s="33">
        <f t="shared" si="13"/>
        <v>21.025692020127902</v>
      </c>
      <c r="U50" s="33">
        <f t="shared" si="13"/>
        <v>23.730568042726574</v>
      </c>
      <c r="V50" s="33">
        <f t="shared" si="13"/>
        <v>26.893307078915988</v>
      </c>
      <c r="W50" s="33">
        <f t="shared" si="13"/>
        <v>29.40197864974234</v>
      </c>
      <c r="X50" s="33">
        <f t="shared" si="13"/>
        <v>28.570871422747533</v>
      </c>
      <c r="Y50" s="33">
        <f t="shared" si="13"/>
        <v>29.024270729760094</v>
      </c>
      <c r="Z50" s="33">
        <f t="shared" si="13"/>
        <v>32.436989908207138</v>
      </c>
      <c r="AA50" s="33">
        <f t="shared" si="13"/>
        <v>33.509590428270471</v>
      </c>
      <c r="AB50" s="33">
        <f t="shared" si="13"/>
        <v>34.278549841098524</v>
      </c>
      <c r="AC50" s="33">
        <f t="shared" si="13"/>
        <v>37.731273385927459</v>
      </c>
      <c r="AD50" s="33">
        <f t="shared" si="13"/>
        <v>38.075774783895504</v>
      </c>
      <c r="AE50" s="33">
        <f t="shared" si="13"/>
        <v>36.643122211129892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10.099244701296538</v>
      </c>
      <c r="D52" s="94">
        <f>+'CO2'!D52+'abs CO2'!D52+'CH4'!D52*PCG!$C$5+N2O!D52*PCG!$C$6+HFC!D52+PFC!D52+'SF6'!D52</f>
        <v>10.932929896432492</v>
      </c>
      <c r="E52" s="94">
        <f>+'CO2'!E52+'abs CO2'!E52+'CH4'!E52*PCG!$C$5+N2O!E52*PCG!$C$6+HFC!E52+PFC!E52+'SF6'!E52</f>
        <v>12.466795020527035</v>
      </c>
      <c r="F52" s="94">
        <f>+'CO2'!F52+'abs CO2'!F52+'CH4'!F52*PCG!$C$5+N2O!F52*PCG!$C$6+HFC!F52+PFC!F52+'SF6'!F52</f>
        <v>14.015445681696569</v>
      </c>
      <c r="G52" s="94">
        <f>+'CO2'!G52+'abs CO2'!G52+'CH4'!G52*PCG!$C$5+N2O!G52*PCG!$C$6+HFC!G52+PFC!G52+'SF6'!G52</f>
        <v>16.419547177463727</v>
      </c>
      <c r="H52" s="94">
        <f>+'CO2'!H52+'abs CO2'!H52+'CH4'!H52*PCG!$C$5+N2O!H52*PCG!$C$6+HFC!H52+PFC!H52+'SF6'!H52</f>
        <v>18.293793139387454</v>
      </c>
      <c r="I52" s="94">
        <f>+'CO2'!I52+'abs CO2'!I52+'CH4'!I52*PCG!$C$5+N2O!I52*PCG!$C$6+HFC!I52+PFC!I52+'SF6'!I52</f>
        <v>20.142352688654316</v>
      </c>
      <c r="J52" s="94">
        <f>+'CO2'!J52+'abs CO2'!J52+'CH4'!J52*PCG!$C$5+N2O!J52*PCG!$C$6+HFC!J52+PFC!J52+'SF6'!J52</f>
        <v>21.495210226307119</v>
      </c>
      <c r="K52" s="94">
        <f>+'CO2'!K52+'abs CO2'!K52+'CH4'!K52*PCG!$C$5+N2O!K52*PCG!$C$6+HFC!K52+PFC!K52+'SF6'!K52</f>
        <v>22.975487375631381</v>
      </c>
      <c r="L52" s="94">
        <f>+'CO2'!L52+'abs CO2'!L52+'CH4'!L52*PCG!$C$5+N2O!L52*PCG!$C$6+HFC!L52+PFC!L52+'SF6'!L52</f>
        <v>25.258290826080739</v>
      </c>
      <c r="M52" s="94">
        <f>+'CO2'!M52+'abs CO2'!M52+'CH4'!M52*PCG!$C$5+N2O!M52*PCG!$C$6+HFC!M52+PFC!M52+'SF6'!M52</f>
        <v>26.645395364314119</v>
      </c>
      <c r="N52" s="94">
        <f>+'CO2'!N52+'abs CO2'!N52+'CH4'!N52*PCG!$C$5+N2O!N52*PCG!$C$6+HFC!N52+PFC!N52+'SF6'!N52</f>
        <v>25.46725200690231</v>
      </c>
      <c r="O52" s="94">
        <f>+'CO2'!O52+'abs CO2'!O52+'CH4'!O52*PCG!$C$5+N2O!O52*PCG!$C$6+HFC!O52+PFC!O52+'SF6'!O52</f>
        <v>24.818211477423507</v>
      </c>
      <c r="P52" s="94">
        <f>+'CO2'!P52+'abs CO2'!P52+'CH4'!P52*PCG!$C$5+N2O!P52*PCG!$C$6+HFC!P52+PFC!P52+'SF6'!P52</f>
        <v>23.622572300058906</v>
      </c>
      <c r="Q52" s="94">
        <f>+'CO2'!Q52+'abs CO2'!Q52+'CH4'!Q52*PCG!$C$5+N2O!Q52*PCG!$C$6+HFC!Q52+PFC!Q52+'SF6'!Q52</f>
        <v>22.852869939961789</v>
      </c>
      <c r="R52" s="94">
        <f>+'CO2'!R52+'abs CO2'!R52+'CH4'!R52*PCG!$C$5+N2O!R52*PCG!$C$6+HFC!R52+PFC!R52+'SF6'!R52</f>
        <v>24.068562037876845</v>
      </c>
      <c r="S52" s="94">
        <f>+'CO2'!S52+'abs CO2'!S52+'CH4'!S52*PCG!$C$5+N2O!S52*PCG!$C$6+HFC!S52+PFC!S52+'SF6'!S52</f>
        <v>22.43198489919547</v>
      </c>
      <c r="T52" s="94">
        <f>+'CO2'!T52+'abs CO2'!T52+'CH4'!T52*PCG!$C$5+N2O!T52*PCG!$C$6+HFC!T52+PFC!T52+'SF6'!T52</f>
        <v>21.025692020127902</v>
      </c>
      <c r="U52" s="94">
        <f>+'CO2'!U52+'abs CO2'!U52+'CH4'!U52*PCG!$C$5+N2O!U52*PCG!$C$6+HFC!U52+PFC!U52+'SF6'!U52</f>
        <v>23.730568042726574</v>
      </c>
      <c r="V52" s="94">
        <f>+'CO2'!V52+'abs CO2'!V52+'CH4'!V52*PCG!$C$5+N2O!V52*PCG!$C$6+HFC!V52+PFC!V52+'SF6'!V52</f>
        <v>26.893307078915988</v>
      </c>
      <c r="W52" s="94">
        <f>+'CO2'!W52+'abs CO2'!W52+'CH4'!W52*PCG!$C$5+N2O!W52*PCG!$C$6+HFC!W52+PFC!W52+'SF6'!W52</f>
        <v>29.40197864974234</v>
      </c>
      <c r="X52" s="94">
        <f>+'CO2'!X52+'abs CO2'!X52+'CH4'!X52*PCG!$C$5+N2O!X52*PCG!$C$6+HFC!X52+PFC!X52+'SF6'!X52</f>
        <v>28.570871422747533</v>
      </c>
      <c r="Y52" s="94">
        <f>+'CO2'!Y52+'abs CO2'!Y52+'CH4'!Y52*PCG!$C$5+N2O!Y52*PCG!$C$6+HFC!Y52+PFC!Y52+'SF6'!Y52</f>
        <v>29.024270729760094</v>
      </c>
      <c r="Z52" s="94">
        <f>+'CO2'!Z52+'abs CO2'!Z52+'CH4'!Z52*PCG!$C$5+N2O!Z52*PCG!$C$6+HFC!Z52+PFC!Z52+'SF6'!Z52</f>
        <v>32.436989908207138</v>
      </c>
      <c r="AA52" s="94">
        <f>+'CO2'!AA52+'abs CO2'!AA52+'CH4'!AA52*PCG!$C$5+N2O!AA52*PCG!$C$6+HFC!AA52+PFC!AA52+'SF6'!AA52</f>
        <v>33.509590428270471</v>
      </c>
      <c r="AB52" s="94">
        <f>+'CO2'!AB52+'abs CO2'!AB52+'CH4'!AB52*PCG!$C$5+N2O!AB52*PCG!$C$6+HFC!AB52+PFC!AB52+'SF6'!AB52</f>
        <v>34.278549841098524</v>
      </c>
      <c r="AC52" s="94">
        <f>+'CO2'!AC52+'abs CO2'!AC52+'CH4'!AC52*PCG!$C$5+N2O!AC52*PCG!$C$6+HFC!AC52+PFC!AC52+'SF6'!AC52</f>
        <v>37.731273385927459</v>
      </c>
      <c r="AD52" s="94">
        <f>+'CO2'!AD52+'abs CO2'!AD52+'CH4'!AD52*PCG!$C$5+N2O!AD52*PCG!$C$6+HFC!AD52+PFC!AD52+'SF6'!AD52</f>
        <v>38.075774783895504</v>
      </c>
      <c r="AE52" s="94">
        <f>+'CO2'!AE52+'abs CO2'!AE52+'CH4'!AE52*PCG!$C$5+N2O!AE52*PCG!$C$6+HFC!AE52+PFC!AE52+'SF6'!AE52</f>
        <v>36.643122211129892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79.548751395608875</v>
      </c>
      <c r="D53" s="33">
        <f t="shared" si="14"/>
        <v>86.395840905949058</v>
      </c>
      <c r="E53" s="33">
        <f t="shared" si="14"/>
        <v>94.174388255555343</v>
      </c>
      <c r="F53" s="33">
        <f t="shared" si="14"/>
        <v>97.800118999594062</v>
      </c>
      <c r="G53" s="33">
        <f t="shared" si="14"/>
        <v>102.74387142368529</v>
      </c>
      <c r="H53" s="33">
        <f t="shared" si="14"/>
        <v>98.25970819747802</v>
      </c>
      <c r="I53" s="33">
        <f t="shared" si="14"/>
        <v>105.59404603386932</v>
      </c>
      <c r="J53" s="33">
        <f t="shared" si="14"/>
        <v>119.9340625012845</v>
      </c>
      <c r="K53" s="33">
        <f t="shared" si="14"/>
        <v>104.15574023815122</v>
      </c>
      <c r="L53" s="33">
        <f t="shared" si="14"/>
        <v>103.22484020375957</v>
      </c>
      <c r="M53" s="33">
        <f t="shared" si="14"/>
        <v>116.70015255952158</v>
      </c>
      <c r="N53" s="33">
        <f t="shared" si="14"/>
        <v>114.68475143236031</v>
      </c>
      <c r="O53" s="33">
        <f t="shared" si="14"/>
        <v>116.89973787277151</v>
      </c>
      <c r="P53" s="33">
        <f t="shared" si="14"/>
        <v>105.58893616392753</v>
      </c>
      <c r="Q53" s="33">
        <f t="shared" si="14"/>
        <v>122.96290626693917</v>
      </c>
      <c r="R53" s="33">
        <f t="shared" si="14"/>
        <v>111.98174937291799</v>
      </c>
      <c r="S53" s="33">
        <f t="shared" si="14"/>
        <v>105.90811614599875</v>
      </c>
      <c r="T53" s="33">
        <f t="shared" si="14"/>
        <v>110.32057147023116</v>
      </c>
      <c r="U53" s="33">
        <f t="shared" si="14"/>
        <v>115.89438746419955</v>
      </c>
      <c r="V53" s="33">
        <f t="shared" si="14"/>
        <v>119.4019151121562</v>
      </c>
      <c r="W53" s="33">
        <f t="shared" si="14"/>
        <v>145.70676457040395</v>
      </c>
      <c r="X53" s="33">
        <f t="shared" si="14"/>
        <v>151.60977370529588</v>
      </c>
      <c r="Y53" s="33">
        <f t="shared" si="14"/>
        <v>138.42514823787221</v>
      </c>
      <c r="Z53" s="33">
        <f t="shared" si="14"/>
        <v>124.03859510213725</v>
      </c>
      <c r="AA53" s="33">
        <f t="shared" si="14"/>
        <v>121.68991671983706</v>
      </c>
      <c r="AB53" s="33">
        <f t="shared" si="14"/>
        <v>112.06016368217703</v>
      </c>
      <c r="AC53" s="33">
        <f t="shared" si="14"/>
        <v>131.55577164524755</v>
      </c>
      <c r="AD53" s="33">
        <f t="shared" si="14"/>
        <v>146.296075175342</v>
      </c>
      <c r="AE53" s="33">
        <f t="shared" si="14"/>
        <v>149.79415935119502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6.3025509829534254</v>
      </c>
      <c r="D54" s="94">
        <f>+'CO2'!D54+'abs CO2'!D54+'CH4'!D54*PCG!$C$5+N2O!D54*PCG!$C$6+HFC!D54+PFC!D54+'SF6'!D54</f>
        <v>6.1619955417524803</v>
      </c>
      <c r="E54" s="94">
        <f>+'CO2'!E54+'abs CO2'!E54+'CH4'!E54*PCG!$C$5+N2O!E54*PCG!$C$6+HFC!E54+PFC!E54+'SF6'!E54</f>
        <v>6.8681562402698741</v>
      </c>
      <c r="F54" s="94">
        <f>+'CO2'!F54+'abs CO2'!F54+'CH4'!F54*PCG!$C$5+N2O!F54*PCG!$C$6+HFC!F54+PFC!F54+'SF6'!F54</f>
        <v>4.048924427030097</v>
      </c>
      <c r="G54" s="94">
        <f>+'CO2'!G54+'abs CO2'!G54+'CH4'!G54*PCG!$C$5+N2O!G54*PCG!$C$6+HFC!G54+PFC!G54+'SF6'!G54</f>
        <v>7.5699055684671102</v>
      </c>
      <c r="H54" s="94">
        <f>+'CO2'!H54+'abs CO2'!H54+'CH4'!H54*PCG!$C$5+N2O!H54*PCG!$C$6+HFC!H54+PFC!H54+'SF6'!H54</f>
        <v>7.5469686083600029</v>
      </c>
      <c r="I54" s="94">
        <f>+'CO2'!I54+'abs CO2'!I54+'CH4'!I54*PCG!$C$5+N2O!I54*PCG!$C$6+HFC!I54+PFC!I54+'SF6'!I54</f>
        <v>8.2961068706374324</v>
      </c>
      <c r="J54" s="94">
        <f>+'CO2'!J54+'abs CO2'!J54+'CH4'!J54*PCG!$C$5+N2O!J54*PCG!$C$6+HFC!J54+PFC!J54+'SF6'!J54</f>
        <v>11.983823027474282</v>
      </c>
      <c r="K54" s="94">
        <f>+'CO2'!K54+'abs CO2'!K54+'CH4'!K54*PCG!$C$5+N2O!K54*PCG!$C$6+HFC!K54+PFC!K54+'SF6'!K54</f>
        <v>6.9495791806589571</v>
      </c>
      <c r="L54" s="94">
        <f>+'CO2'!L54+'abs CO2'!L54+'CH4'!L54*PCG!$C$5+N2O!L54*PCG!$C$6+HFC!L54+PFC!L54+'SF6'!L54</f>
        <v>7.637224654329275</v>
      </c>
      <c r="M54" s="94">
        <f>+'CO2'!M54+'abs CO2'!M54+'CH4'!M54*PCG!$C$5+N2O!M54*PCG!$C$6+HFC!M54+PFC!M54+'SF6'!M54</f>
        <v>7.9344613899728076</v>
      </c>
      <c r="N54" s="94">
        <f>+'CO2'!N54+'abs CO2'!N54+'CH4'!N54*PCG!$C$5+N2O!N54*PCG!$C$6+HFC!N54+PFC!N54+'SF6'!N54</f>
        <v>6.9018559215345432</v>
      </c>
      <c r="O54" s="94">
        <f>+'CO2'!O54+'abs CO2'!O54+'CH4'!O54*PCG!$C$5+N2O!O54*PCG!$C$6+HFC!O54+PFC!O54+'SF6'!O54</f>
        <v>8.1010638327753774</v>
      </c>
      <c r="P54" s="94">
        <f>+'CO2'!P54+'abs CO2'!P54+'CH4'!P54*PCG!$C$5+N2O!P54*PCG!$C$6+HFC!P54+PFC!P54+'SF6'!P54</f>
        <v>13.883791056437735</v>
      </c>
      <c r="Q54" s="94">
        <f>+'CO2'!Q54+'abs CO2'!Q54+'CH4'!Q54*PCG!$C$5+N2O!Q54*PCG!$C$6+HFC!Q54+PFC!Q54+'SF6'!Q54</f>
        <v>16.244277088114657</v>
      </c>
      <c r="R54" s="94">
        <f>+'CO2'!R54+'abs CO2'!R54+'CH4'!R54*PCG!$C$5+N2O!R54*PCG!$C$6+HFC!R54+PFC!R54+'SF6'!R54</f>
        <v>13.870004670721091</v>
      </c>
      <c r="S54" s="94">
        <f>+'CO2'!S54+'abs CO2'!S54+'CH4'!S54*PCG!$C$5+N2O!S54*PCG!$C$6+HFC!S54+PFC!S54+'SF6'!S54</f>
        <v>14.115771529722718</v>
      </c>
      <c r="T54" s="94">
        <f>+'CO2'!T54+'abs CO2'!T54+'CH4'!T54*PCG!$C$5+N2O!T54*PCG!$C$6+HFC!T54+PFC!T54+'SF6'!T54</f>
        <v>16.086861031364382</v>
      </c>
      <c r="U54" s="94">
        <f>+'CO2'!U54+'abs CO2'!U54+'CH4'!U54*PCG!$C$5+N2O!U54*PCG!$C$6+HFC!U54+PFC!U54+'SF6'!U54</f>
        <v>22.282959172616398</v>
      </c>
      <c r="V54" s="94">
        <f>+'CO2'!V54+'abs CO2'!V54+'CH4'!V54*PCG!$C$5+N2O!V54*PCG!$C$6+HFC!V54+PFC!V54+'SF6'!V54</f>
        <v>21.028972769995036</v>
      </c>
      <c r="W54" s="94">
        <f>+'CO2'!W54+'abs CO2'!W54+'CH4'!W54*PCG!$C$5+N2O!W54*PCG!$C$6+HFC!W54+PFC!W54+'SF6'!W54</f>
        <v>26.704407917602158</v>
      </c>
      <c r="X54" s="94">
        <f>+'CO2'!X54+'abs CO2'!X54+'CH4'!X54*PCG!$C$5+N2O!X54*PCG!$C$6+HFC!X54+PFC!X54+'SF6'!X54</f>
        <v>26.515672309300989</v>
      </c>
      <c r="Y54" s="94">
        <f>+'CO2'!Y54+'abs CO2'!Y54+'CH4'!Y54*PCG!$C$5+N2O!Y54*PCG!$C$6+HFC!Y54+PFC!Y54+'SF6'!Y54</f>
        <v>26.838099411089633</v>
      </c>
      <c r="Z54" s="94">
        <f>+'CO2'!Z54+'abs CO2'!Z54+'CH4'!Z54*PCG!$C$5+N2O!Z54*PCG!$C$6+HFC!Z54+PFC!Z54+'SF6'!Z54</f>
        <v>19.944924586380761</v>
      </c>
      <c r="AA54" s="94">
        <f>+'CO2'!AA54+'abs CO2'!AA54+'CH4'!AA54*PCG!$C$5+N2O!AA54*PCG!$C$6+HFC!AA54+PFC!AA54+'SF6'!AA54</f>
        <v>20.824107657889215</v>
      </c>
      <c r="AB54" s="94">
        <f>+'CO2'!AB54+'abs CO2'!AB54+'CH4'!AB54*PCG!$C$5+N2O!AB54*PCG!$C$6+HFC!AB54+PFC!AB54+'SF6'!AB54</f>
        <v>19.359649252752163</v>
      </c>
      <c r="AC54" s="94">
        <f>+'CO2'!AC54+'abs CO2'!AC54+'CH4'!AC54*PCG!$C$5+N2O!AC54*PCG!$C$6+HFC!AC54+PFC!AC54+'SF6'!AC54</f>
        <v>28.118827098564953</v>
      </c>
      <c r="AD54" s="94">
        <f>+'CO2'!AD54+'abs CO2'!AD54+'CH4'!AD54*PCG!$C$5+N2O!AD54*PCG!$C$6+HFC!AD54+PFC!AD54+'SF6'!AD54</f>
        <v>33.589488474877044</v>
      </c>
      <c r="AE54" s="94">
        <f>+'CO2'!AE54+'abs CO2'!AE54+'CH4'!AE54*PCG!$C$5+N2O!AE54*PCG!$C$6+HFC!AE54+PFC!AE54+'SF6'!AE54</f>
        <v>34.889496350851346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61.29797669690344</v>
      </c>
      <c r="D55" s="94">
        <f>+'CO2'!D55+'abs CO2'!D55+'CH4'!D55*PCG!$C$5+N2O!D55*PCG!$C$6+HFC!D55+PFC!D55+'SF6'!D55</f>
        <v>63.422238731106752</v>
      </c>
      <c r="E55" s="94">
        <f>+'CO2'!E55+'abs CO2'!E55+'CH4'!E55*PCG!$C$5+N2O!E55*PCG!$C$6+HFC!E55+PFC!E55+'SF6'!E55</f>
        <v>69.461460648938228</v>
      </c>
      <c r="F55" s="94">
        <f>+'CO2'!F55+'abs CO2'!F55+'CH4'!F55*PCG!$C$5+N2O!F55*PCG!$C$6+HFC!F55+PFC!F55+'SF6'!F55</f>
        <v>76.049773437982083</v>
      </c>
      <c r="G55" s="94">
        <f>+'CO2'!G55+'abs CO2'!G55+'CH4'!G55*PCG!$C$5+N2O!G55*PCG!$C$6+HFC!G55+PFC!G55+'SF6'!G55</f>
        <v>77.437604451247665</v>
      </c>
      <c r="H55" s="94">
        <f>+'CO2'!H55+'abs CO2'!H55+'CH4'!H55*PCG!$C$5+N2O!H55*PCG!$C$6+HFC!H55+PFC!H55+'SF6'!H55</f>
        <v>75.723284369005256</v>
      </c>
      <c r="I55" s="94">
        <f>+'CO2'!I55+'abs CO2'!I55+'CH4'!I55*PCG!$C$5+N2O!I55*PCG!$C$6+HFC!I55+PFC!I55+'SF6'!I55</f>
        <v>70.941287011705143</v>
      </c>
      <c r="J55" s="94">
        <f>+'CO2'!J55+'abs CO2'!J55+'CH4'!J55*PCG!$C$5+N2O!J55*PCG!$C$6+HFC!J55+PFC!J55+'SF6'!J55</f>
        <v>71.672506695702126</v>
      </c>
      <c r="K55" s="94">
        <f>+'CO2'!K55+'abs CO2'!K55+'CH4'!K55*PCG!$C$5+N2O!K55*PCG!$C$6+HFC!K55+PFC!K55+'SF6'!K55</f>
        <v>69.215082645533656</v>
      </c>
      <c r="L55" s="94">
        <f>+'CO2'!L55+'abs CO2'!L55+'CH4'!L55*PCG!$C$5+N2O!L55*PCG!$C$6+HFC!L55+PFC!L55+'SF6'!L55</f>
        <v>74.030533963655685</v>
      </c>
      <c r="M55" s="94">
        <f>+'CO2'!M55+'abs CO2'!M55+'CH4'!M55*PCG!$C$5+N2O!M55*PCG!$C$6+HFC!M55+PFC!M55+'SF6'!M55</f>
        <v>77.182312694504958</v>
      </c>
      <c r="N55" s="94">
        <f>+'CO2'!N55+'abs CO2'!N55+'CH4'!N55*PCG!$C$5+N2O!N55*PCG!$C$6+HFC!N55+PFC!N55+'SF6'!N55</f>
        <v>78.415491309415174</v>
      </c>
      <c r="O55" s="94">
        <f>+'CO2'!O55+'abs CO2'!O55+'CH4'!O55*PCG!$C$5+N2O!O55*PCG!$C$6+HFC!O55+PFC!O55+'SF6'!O55</f>
        <v>75.918285701802404</v>
      </c>
      <c r="P55" s="94">
        <f>+'CO2'!P55+'abs CO2'!P55+'CH4'!P55*PCG!$C$5+N2O!P55*PCG!$C$6+HFC!P55+PFC!P55+'SF6'!P55</f>
        <v>71.410589442027145</v>
      </c>
      <c r="Q55" s="94">
        <f>+'CO2'!Q55+'abs CO2'!Q55+'CH4'!Q55*PCG!$C$5+N2O!Q55*PCG!$C$6+HFC!Q55+PFC!Q55+'SF6'!Q55</f>
        <v>74.930025148198368</v>
      </c>
      <c r="R55" s="94">
        <f>+'CO2'!R55+'abs CO2'!R55+'CH4'!R55*PCG!$C$5+N2O!R55*PCG!$C$6+HFC!R55+PFC!R55+'SF6'!R55</f>
        <v>75.000655456882583</v>
      </c>
      <c r="S55" s="94">
        <f>+'CO2'!S55+'abs CO2'!S55+'CH4'!S55*PCG!$C$5+N2O!S55*PCG!$C$6+HFC!S55+PFC!S55+'SF6'!S55</f>
        <v>76.5071590750225</v>
      </c>
      <c r="T55" s="94">
        <f>+'CO2'!T55+'abs CO2'!T55+'CH4'!T55*PCG!$C$5+N2O!T55*PCG!$C$6+HFC!T55+PFC!T55+'SF6'!T55</f>
        <v>80.029003851802315</v>
      </c>
      <c r="U55" s="94">
        <f>+'CO2'!U55+'abs CO2'!U55+'CH4'!U55*PCG!$C$5+N2O!U55*PCG!$C$6+HFC!U55+PFC!U55+'SF6'!U55</f>
        <v>78.211836690700608</v>
      </c>
      <c r="V55" s="94">
        <f>+'CO2'!V55+'abs CO2'!V55+'CH4'!V55*PCG!$C$5+N2O!V55*PCG!$C$6+HFC!V55+PFC!V55+'SF6'!V55</f>
        <v>81.111531236830416</v>
      </c>
      <c r="W55" s="94">
        <f>+'CO2'!W55+'abs CO2'!W55+'CH4'!W55*PCG!$C$5+N2O!W55*PCG!$C$6+HFC!W55+PFC!W55+'SF6'!W55</f>
        <v>80.928684467417298</v>
      </c>
      <c r="X55" s="94">
        <f>+'CO2'!X55+'abs CO2'!X55+'CH4'!X55*PCG!$C$5+N2O!X55*PCG!$C$6+HFC!X55+PFC!X55+'SF6'!X55</f>
        <v>80.833444099158811</v>
      </c>
      <c r="Y55" s="94">
        <f>+'CO2'!Y55+'abs CO2'!Y55+'CH4'!Y55*PCG!$C$5+N2O!Y55*PCG!$C$6+HFC!Y55+PFC!Y55+'SF6'!Y55</f>
        <v>81.450922172240539</v>
      </c>
      <c r="Z55" s="94">
        <f>+'CO2'!Z55+'abs CO2'!Z55+'CH4'!Z55*PCG!$C$5+N2O!Z55*PCG!$C$6+HFC!Z55+PFC!Z55+'SF6'!Z55</f>
        <v>83.781842067389078</v>
      </c>
      <c r="AA55" s="94">
        <f>+'CO2'!AA55+'abs CO2'!AA55+'CH4'!AA55*PCG!$C$5+N2O!AA55*PCG!$C$6+HFC!AA55+PFC!AA55+'SF6'!AA55</f>
        <v>80.022945899679485</v>
      </c>
      <c r="AB55" s="94">
        <f>+'CO2'!AB55+'abs CO2'!AB55+'CH4'!AB55*PCG!$C$5+N2O!AB55*PCG!$C$6+HFC!AB55+PFC!AB55+'SF6'!AB55</f>
        <v>76.24551216301478</v>
      </c>
      <c r="AC55" s="94">
        <f>+'CO2'!AC55+'abs CO2'!AC55+'CH4'!AC55*PCG!$C$5+N2O!AC55*PCG!$C$6+HFC!AC55+PFC!AC55+'SF6'!AC55</f>
        <v>81.616951592589714</v>
      </c>
      <c r="AD55" s="94">
        <f>+'CO2'!AD55+'abs CO2'!AD55+'CH4'!AD55*PCG!$C$5+N2O!AD55*PCG!$C$6+HFC!AD55+PFC!AD55+'SF6'!AD55</f>
        <v>86.908195458496792</v>
      </c>
      <c r="AE55" s="94">
        <f>+'CO2'!AE55+'abs CO2'!AE55+'CH4'!AE55*PCG!$C$5+N2O!AE55*PCG!$C$6+HFC!AE55+PFC!AE55+'SF6'!AE55</f>
        <v>88.783240344409535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11.948223715752013</v>
      </c>
      <c r="D56" s="33">
        <f t="shared" si="15"/>
        <v>16.811606633089827</v>
      </c>
      <c r="E56" s="33">
        <f t="shared" si="15"/>
        <v>17.844771366347249</v>
      </c>
      <c r="F56" s="33">
        <f t="shared" si="15"/>
        <v>17.701421134581878</v>
      </c>
      <c r="G56" s="33">
        <f t="shared" si="15"/>
        <v>17.736361403970523</v>
      </c>
      <c r="H56" s="33">
        <f t="shared" si="15"/>
        <v>14.989455220112758</v>
      </c>
      <c r="I56" s="33">
        <f t="shared" si="15"/>
        <v>26.356652151526742</v>
      </c>
      <c r="J56" s="33">
        <f t="shared" si="15"/>
        <v>36.277732778108088</v>
      </c>
      <c r="K56" s="33">
        <f t="shared" si="15"/>
        <v>27.991078411958604</v>
      </c>
      <c r="L56" s="33">
        <f t="shared" si="15"/>
        <v>21.557081585774608</v>
      </c>
      <c r="M56" s="33">
        <f t="shared" si="15"/>
        <v>31.583378475043812</v>
      </c>
      <c r="N56" s="33">
        <f t="shared" si="15"/>
        <v>29.367404201410601</v>
      </c>
      <c r="O56" s="33">
        <f t="shared" si="15"/>
        <v>32.880388338193718</v>
      </c>
      <c r="P56" s="33">
        <f t="shared" si="15"/>
        <v>20.294555665462656</v>
      </c>
      <c r="Q56" s="33">
        <f t="shared" si="15"/>
        <v>31.788604030626139</v>
      </c>
      <c r="R56" s="33">
        <f t="shared" si="15"/>
        <v>23.111089245314311</v>
      </c>
      <c r="S56" s="33">
        <f t="shared" si="15"/>
        <v>15.285185541253526</v>
      </c>
      <c r="T56" s="33">
        <f t="shared" si="15"/>
        <v>14.20470658706447</v>
      </c>
      <c r="U56" s="33">
        <f t="shared" si="15"/>
        <v>15.399591600882541</v>
      </c>
      <c r="V56" s="33">
        <f t="shared" si="15"/>
        <v>17.261411105330748</v>
      </c>
      <c r="W56" s="33">
        <f t="shared" si="15"/>
        <v>38.073672185384488</v>
      </c>
      <c r="X56" s="33">
        <f t="shared" si="15"/>
        <v>44.260657296836101</v>
      </c>
      <c r="Y56" s="33">
        <f t="shared" si="15"/>
        <v>30.136126654542036</v>
      </c>
      <c r="Z56" s="33">
        <f t="shared" si="15"/>
        <v>20.311828448367407</v>
      </c>
      <c r="AA56" s="33">
        <f t="shared" si="15"/>
        <v>20.842863162268362</v>
      </c>
      <c r="AB56" s="33">
        <f t="shared" si="15"/>
        <v>16.455002266410098</v>
      </c>
      <c r="AC56" s="33">
        <f t="shared" si="15"/>
        <v>21.819992954092893</v>
      </c>
      <c r="AD56" s="33">
        <f t="shared" si="15"/>
        <v>25.798391241968169</v>
      </c>
      <c r="AE56" s="33">
        <f t="shared" si="15"/>
        <v>26.12142265593414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1.0232996269279213</v>
      </c>
      <c r="D58" s="94">
        <f>+'CO2'!D58+'abs CO2'!D58+'CH4'!D58*PCG!$C$5+N2O!D58*PCG!$C$6+HFC!D58+PFC!D58+'SF6'!D58</f>
        <v>1.1900042758052729</v>
      </c>
      <c r="E58" s="94">
        <f>+'CO2'!E58+'abs CO2'!E58+'CH4'!E58*PCG!$C$5+N2O!E58*PCG!$C$6+HFC!E58+PFC!E58+'SF6'!E58</f>
        <v>1.1407982485561996</v>
      </c>
      <c r="F58" s="94">
        <f>+'CO2'!F58+'abs CO2'!F58+'CH4'!F58*PCG!$C$5+N2O!F58*PCG!$C$6+HFC!F58+PFC!F58+'SF6'!F58</f>
        <v>1.2313766168128719</v>
      </c>
      <c r="G58" s="94">
        <f>+'CO2'!G58+'abs CO2'!G58+'CH4'!G58*PCG!$C$5+N2O!G58*PCG!$C$6+HFC!G58+PFC!G58+'SF6'!G58</f>
        <v>1.3276747142603642</v>
      </c>
      <c r="H58" s="94">
        <f>+'CO2'!H58+'abs CO2'!H58+'CH4'!H58*PCG!$C$5+N2O!H58*PCG!$C$6+HFC!H58+PFC!H58+'SF6'!H58</f>
        <v>1.3805725359797829</v>
      </c>
      <c r="I58" s="94">
        <f>+'CO2'!I58+'abs CO2'!I58+'CH4'!I58*PCG!$C$5+N2O!I58*PCG!$C$6+HFC!I58+PFC!I58+'SF6'!I58</f>
        <v>1.8429228217762657</v>
      </c>
      <c r="J58" s="94">
        <f>+'CO2'!J58+'abs CO2'!J58+'CH4'!J58*PCG!$C$5+N2O!J58*PCG!$C$6+HFC!J58+PFC!J58+'SF6'!J58</f>
        <v>1.9068078010984992</v>
      </c>
      <c r="K58" s="94">
        <f>+'CO2'!K58+'abs CO2'!K58+'CH4'!K58*PCG!$C$5+N2O!K58*PCG!$C$6+HFC!K58+PFC!K58+'SF6'!K58</f>
        <v>1.8626984459996414</v>
      </c>
      <c r="L58" s="94">
        <f>+'CO2'!L58+'abs CO2'!L58+'CH4'!L58*PCG!$C$5+N2O!L58*PCG!$C$6+HFC!L58+PFC!L58+'SF6'!L58</f>
        <v>1.8357240865875597</v>
      </c>
      <c r="M58" s="94">
        <f>+'CO2'!M58+'abs CO2'!M58+'CH4'!M58*PCG!$C$5+N2O!M58*PCG!$C$6+HFC!M58+PFC!M58+'SF6'!M58</f>
        <v>1.70409885301866</v>
      </c>
      <c r="N58" s="94">
        <f>+'CO2'!N58+'abs CO2'!N58+'CH4'!N58*PCG!$C$5+N2O!N58*PCG!$C$6+HFC!N58+PFC!N58+'SF6'!N58</f>
        <v>1.5832194582111752</v>
      </c>
      <c r="O58" s="94">
        <f>+'CO2'!O58+'abs CO2'!O58+'CH4'!O58*PCG!$C$5+N2O!O58*PCG!$C$6+HFC!O58+PFC!O58+'SF6'!O58</f>
        <v>1.5086470979658924</v>
      </c>
      <c r="P58" s="94">
        <f>+'CO2'!P58+'abs CO2'!P58+'CH4'!P58*PCG!$C$5+N2O!P58*PCG!$C$6+HFC!P58+PFC!P58+'SF6'!P58</f>
        <v>1.1923040229178656</v>
      </c>
      <c r="Q58" s="94">
        <f>+'CO2'!Q58+'abs CO2'!Q58+'CH4'!Q58*PCG!$C$5+N2O!Q58*PCG!$C$6+HFC!Q58+PFC!Q58+'SF6'!Q58</f>
        <v>1.2264541786053023</v>
      </c>
      <c r="R58" s="94">
        <f>+'CO2'!R58+'abs CO2'!R58+'CH4'!R58*PCG!$C$5+N2O!R58*PCG!$C$6+HFC!R58+PFC!R58+'SF6'!R58</f>
        <v>1.3108618481248722</v>
      </c>
      <c r="S58" s="94">
        <f>+'CO2'!S58+'abs CO2'!S58+'CH4'!S58*PCG!$C$5+N2O!S58*PCG!$C$6+HFC!S58+PFC!S58+'SF6'!S58</f>
        <v>1.3577423228080958</v>
      </c>
      <c r="T58" s="94">
        <f>+'CO2'!T58+'abs CO2'!T58+'CH4'!T58*PCG!$C$5+N2O!T58*PCG!$C$6+HFC!T58+PFC!T58+'SF6'!T58</f>
        <v>1.1969856843958842</v>
      </c>
      <c r="U58" s="94">
        <f>+'CO2'!U58+'abs CO2'!U58+'CH4'!U58*PCG!$C$5+N2O!U58*PCG!$C$6+HFC!U58+PFC!U58+'SF6'!U58</f>
        <v>1.4557577953330441</v>
      </c>
      <c r="V58" s="94">
        <f>+'CO2'!V58+'abs CO2'!V58+'CH4'!V58*PCG!$C$5+N2O!V58*PCG!$C$6+HFC!V58+PFC!V58+'SF6'!V58</f>
        <v>1.2809609835276186</v>
      </c>
      <c r="W58" s="94">
        <f>+'CO2'!W58+'abs CO2'!W58+'CH4'!W58*PCG!$C$5+N2O!W58*PCG!$C$6+HFC!W58+PFC!W58+'SF6'!W58</f>
        <v>1.435188737451806</v>
      </c>
      <c r="X58" s="94">
        <f>+'CO2'!X58+'abs CO2'!X58+'CH4'!X58*PCG!$C$5+N2O!X58*PCG!$C$6+HFC!X58+PFC!X58+'SF6'!X58</f>
        <v>1.6901187266580668</v>
      </c>
      <c r="Y58" s="94">
        <f>+'CO2'!Y58+'abs CO2'!Y58+'CH4'!Y58*PCG!$C$5+N2O!Y58*PCG!$C$6+HFC!Y58+PFC!Y58+'SF6'!Y58</f>
        <v>1.7781860746718361</v>
      </c>
      <c r="Z58" s="94">
        <f>+'CO2'!Z58+'abs CO2'!Z58+'CH4'!Z58*PCG!$C$5+N2O!Z58*PCG!$C$6+HFC!Z58+PFC!Z58+'SF6'!Z58</f>
        <v>1.6576842111090666</v>
      </c>
      <c r="AA58" s="94">
        <f>+'CO2'!AA58+'abs CO2'!AA58+'CH4'!AA58*PCG!$C$5+N2O!AA58*PCG!$C$6+HFC!AA58+PFC!AA58+'SF6'!AA58</f>
        <v>1.4604038843770695</v>
      </c>
      <c r="AB58" s="94">
        <f>+'CO2'!AB58+'abs CO2'!AB58+'CH4'!AB58*PCG!$C$5+N2O!AB58*PCG!$C$6+HFC!AB58+PFC!AB58+'SF6'!AB58</f>
        <v>1.7013401219840274</v>
      </c>
      <c r="AC58" s="94">
        <f>+'CO2'!AC58+'abs CO2'!AC58+'CH4'!AC58*PCG!$C$5+N2O!AC58*PCG!$C$6+HFC!AC58+PFC!AC58+'SF6'!AC58</f>
        <v>1.6036065592863453</v>
      </c>
      <c r="AD58" s="94">
        <f>+'CO2'!AD58+'abs CO2'!AD58+'CH4'!AD58*PCG!$C$5+N2O!AD58*PCG!$C$6+HFC!AD58+PFC!AD58+'SF6'!AD58</f>
        <v>1.5179862946529228</v>
      </c>
      <c r="AE58" s="94">
        <f>+'CO2'!AE58+'abs CO2'!AE58+'CH4'!AE58*PCG!$C$5+N2O!AE58*PCG!$C$6+HFC!AE58+PFC!AE58+'SF6'!AE58</f>
        <v>1.4070964139371434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10.924924088824092</v>
      </c>
      <c r="D59" s="94">
        <f>+'CO2'!D59+'abs CO2'!D59+'CH4'!D59*PCG!$C$5+N2O!D59*PCG!$C$6+HFC!D59+PFC!D59+'SF6'!D59</f>
        <v>15.621602357284553</v>
      </c>
      <c r="E59" s="94">
        <f>+'CO2'!E59+'abs CO2'!E59+'CH4'!E59*PCG!$C$5+N2O!E59*PCG!$C$6+HFC!E59+PFC!E59+'SF6'!E59</f>
        <v>16.703973117791051</v>
      </c>
      <c r="F59" s="94">
        <f>+'CO2'!F59+'abs CO2'!F59+'CH4'!F59*PCG!$C$5+N2O!F59*PCG!$C$6+HFC!F59+PFC!F59+'SF6'!F59</f>
        <v>16.470044517769004</v>
      </c>
      <c r="G59" s="94">
        <f>+'CO2'!G59+'abs CO2'!G59+'CH4'!G59*PCG!$C$5+N2O!G59*PCG!$C$6+HFC!G59+PFC!G59+'SF6'!G59</f>
        <v>16.408686689710159</v>
      </c>
      <c r="H59" s="94">
        <f>+'CO2'!H59+'abs CO2'!H59+'CH4'!H59*PCG!$C$5+N2O!H59*PCG!$C$6+HFC!H59+PFC!H59+'SF6'!H59</f>
        <v>13.608882684132976</v>
      </c>
      <c r="I59" s="94">
        <f>+'CO2'!I59+'abs CO2'!I59+'CH4'!I59*PCG!$C$5+N2O!I59*PCG!$C$6+HFC!I59+PFC!I59+'SF6'!I59</f>
        <v>24.513729329750475</v>
      </c>
      <c r="J59" s="94">
        <f>+'CO2'!J59+'abs CO2'!J59+'CH4'!J59*PCG!$C$5+N2O!J59*PCG!$C$6+HFC!J59+PFC!J59+'SF6'!J59</f>
        <v>34.370924977009587</v>
      </c>
      <c r="K59" s="94">
        <f>+'CO2'!K59+'abs CO2'!K59+'CH4'!K59*PCG!$C$5+N2O!K59*PCG!$C$6+HFC!K59+PFC!K59+'SF6'!K59</f>
        <v>26.128379965958963</v>
      </c>
      <c r="L59" s="94">
        <f>+'CO2'!L59+'abs CO2'!L59+'CH4'!L59*PCG!$C$5+N2O!L59*PCG!$C$6+HFC!L59+PFC!L59+'SF6'!L59</f>
        <v>19.721357499187047</v>
      </c>
      <c r="M59" s="94">
        <f>+'CO2'!M59+'abs CO2'!M59+'CH4'!M59*PCG!$C$5+N2O!M59*PCG!$C$6+HFC!M59+PFC!M59+'SF6'!M59</f>
        <v>29.879279622025152</v>
      </c>
      <c r="N59" s="94">
        <f>+'CO2'!N59+'abs CO2'!N59+'CH4'!N59*PCG!$C$5+N2O!N59*PCG!$C$6+HFC!N59+PFC!N59+'SF6'!N59</f>
        <v>27.784184743199425</v>
      </c>
      <c r="O59" s="94">
        <f>+'CO2'!O59+'abs CO2'!O59+'CH4'!O59*PCG!$C$5+N2O!O59*PCG!$C$6+HFC!O59+PFC!O59+'SF6'!O59</f>
        <v>31.371741240227824</v>
      </c>
      <c r="P59" s="94">
        <f>+'CO2'!P59+'abs CO2'!P59+'CH4'!P59*PCG!$C$5+N2O!P59*PCG!$C$6+HFC!P59+PFC!P59+'SF6'!P59</f>
        <v>19.10225164254479</v>
      </c>
      <c r="Q59" s="94">
        <f>+'CO2'!Q59+'abs CO2'!Q59+'CH4'!Q59*PCG!$C$5+N2O!Q59*PCG!$C$6+HFC!Q59+PFC!Q59+'SF6'!Q59</f>
        <v>30.562149852020838</v>
      </c>
      <c r="R59" s="94">
        <f>+'CO2'!R59+'abs CO2'!R59+'CH4'!R59*PCG!$C$5+N2O!R59*PCG!$C$6+HFC!R59+PFC!R59+'SF6'!R59</f>
        <v>21.800227397189438</v>
      </c>
      <c r="S59" s="94">
        <f>+'CO2'!S59+'abs CO2'!S59+'CH4'!S59*PCG!$C$5+N2O!S59*PCG!$C$6+HFC!S59+PFC!S59+'SF6'!S59</f>
        <v>13.927443218445429</v>
      </c>
      <c r="T59" s="94">
        <f>+'CO2'!T59+'abs CO2'!T59+'CH4'!T59*PCG!$C$5+N2O!T59*PCG!$C$6+HFC!T59+PFC!T59+'SF6'!T59</f>
        <v>13.007720902668586</v>
      </c>
      <c r="U59" s="94">
        <f>+'CO2'!U59+'abs CO2'!U59+'CH4'!U59*PCG!$C$5+N2O!U59*PCG!$C$6+HFC!U59+PFC!U59+'SF6'!U59</f>
        <v>13.943833805549497</v>
      </c>
      <c r="V59" s="94">
        <f>+'CO2'!V59+'abs CO2'!V59+'CH4'!V59*PCG!$C$5+N2O!V59*PCG!$C$6+HFC!V59+PFC!V59+'SF6'!V59</f>
        <v>15.980450121803129</v>
      </c>
      <c r="W59" s="94">
        <f>+'CO2'!W59+'abs CO2'!W59+'CH4'!W59*PCG!$C$5+N2O!W59*PCG!$C$6+HFC!W59+PFC!W59+'SF6'!W59</f>
        <v>36.638483447932686</v>
      </c>
      <c r="X59" s="94">
        <f>+'CO2'!X59+'abs CO2'!X59+'CH4'!X59*PCG!$C$5+N2O!X59*PCG!$C$6+HFC!X59+PFC!X59+'SF6'!X59</f>
        <v>42.570538570178037</v>
      </c>
      <c r="Y59" s="94">
        <f>+'CO2'!Y59+'abs CO2'!Y59+'CH4'!Y59*PCG!$C$5+N2O!Y59*PCG!$C$6+HFC!Y59+PFC!Y59+'SF6'!Y59</f>
        <v>28.357940579870199</v>
      </c>
      <c r="Z59" s="94">
        <f>+'CO2'!Z59+'abs CO2'!Z59+'CH4'!Z59*PCG!$C$5+N2O!Z59*PCG!$C$6+HFC!Z59+PFC!Z59+'SF6'!Z59</f>
        <v>18.65414423725834</v>
      </c>
      <c r="AA59" s="94">
        <f>+'CO2'!AA59+'abs CO2'!AA59+'CH4'!AA59*PCG!$C$5+N2O!AA59*PCG!$C$6+HFC!AA59+PFC!AA59+'SF6'!AA59</f>
        <v>19.382459277891293</v>
      </c>
      <c r="AB59" s="94">
        <f>+'CO2'!AB59+'abs CO2'!AB59+'CH4'!AB59*PCG!$C$5+N2O!AB59*PCG!$C$6+HFC!AB59+PFC!AB59+'SF6'!AB59</f>
        <v>14.75366214442607</v>
      </c>
      <c r="AC59" s="94">
        <f>+'CO2'!AC59+'abs CO2'!AC59+'CH4'!AC59*PCG!$C$5+N2O!AC59*PCG!$C$6+HFC!AC59+PFC!AC59+'SF6'!AC59</f>
        <v>20.216386394806548</v>
      </c>
      <c r="AD59" s="94">
        <f>+'CO2'!AD59+'abs CO2'!AD59+'CH4'!AD59*PCG!$C$5+N2O!AD59*PCG!$C$6+HFC!AD59+PFC!AD59+'SF6'!AD59</f>
        <v>24.280404947315247</v>
      </c>
      <c r="AE59" s="94">
        <f>+'CO2'!AE59+'abs CO2'!AE59+'CH4'!AE59*PCG!$C$5+N2O!AE59*PCG!$C$6+HFC!AE59+PFC!AE59+'SF6'!AE59</f>
        <v>24.714326241996996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0.11127023646214228</v>
      </c>
      <c r="X60" s="33">
        <f t="shared" si="16"/>
        <v>0.11798502516157391</v>
      </c>
      <c r="Y60" s="33">
        <f t="shared" si="16"/>
        <v>0.71819983710151136</v>
      </c>
      <c r="Z60" s="33">
        <f t="shared" si="16"/>
        <v>0.58367790309924417</v>
      </c>
      <c r="AA60" s="33">
        <f t="shared" si="16"/>
        <v>0.66139775702974279</v>
      </c>
      <c r="AB60" s="33">
        <f t="shared" si="16"/>
        <v>0.49364034367585408</v>
      </c>
      <c r="AC60" s="33">
        <f t="shared" si="16"/>
        <v>3.9461389604108624E-2</v>
      </c>
      <c r="AD60" s="33">
        <f t="shared" si="16"/>
        <v>9.4070770103145893E-2</v>
      </c>
      <c r="AE60" s="33">
        <f t="shared" si="16"/>
        <v>3.7080632887113676E-2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0.11127023646214228</v>
      </c>
      <c r="X62" s="33">
        <f t="shared" si="17"/>
        <v>0.11798502516157391</v>
      </c>
      <c r="Y62" s="33">
        <f t="shared" si="17"/>
        <v>0.71819983710151136</v>
      </c>
      <c r="Z62" s="33">
        <f t="shared" si="17"/>
        <v>0.58367790309924417</v>
      </c>
      <c r="AA62" s="33">
        <f t="shared" si="17"/>
        <v>0.66139775702974279</v>
      </c>
      <c r="AB62" s="33">
        <f t="shared" si="17"/>
        <v>0.49364034367585408</v>
      </c>
      <c r="AC62" s="33">
        <f t="shared" si="17"/>
        <v>3.9461389604108624E-2</v>
      </c>
      <c r="AD62" s="33">
        <f t="shared" si="17"/>
        <v>9.4070770103145893E-2</v>
      </c>
      <c r="AE62" s="33">
        <f t="shared" si="17"/>
        <v>3.7080632887113676E-2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0.11127023646214228</v>
      </c>
      <c r="X63" s="94">
        <f>+'CO2'!X63+'abs CO2'!X63+'CH4'!X63*PCG!$C$5+N2O!X63*PCG!$C$6+HFC!X63+PFC!X63+'SF6'!X63</f>
        <v>0.11798502516157391</v>
      </c>
      <c r="Y63" s="94">
        <f>+'CO2'!Y63+'abs CO2'!Y63+'CH4'!Y63*PCG!$C$5+N2O!Y63*PCG!$C$6+HFC!Y63+PFC!Y63+'SF6'!Y63</f>
        <v>0.71819983710151136</v>
      </c>
      <c r="Z63" s="94">
        <f>+'CO2'!Z63+'abs CO2'!Z63+'CH4'!Z63*PCG!$C$5+N2O!Z63*PCG!$C$6+HFC!Z63+PFC!Z63+'SF6'!Z63</f>
        <v>0.58367790309924417</v>
      </c>
      <c r="AA63" s="94">
        <f>+'CO2'!AA63+'abs CO2'!AA63+'CH4'!AA63*PCG!$C$5+N2O!AA63*PCG!$C$6+HFC!AA63+PFC!AA63+'SF6'!AA63</f>
        <v>0.66139775702974279</v>
      </c>
      <c r="AB63" s="94">
        <f>+'CO2'!AB63+'abs CO2'!AB63+'CH4'!AB63*PCG!$C$5+N2O!AB63*PCG!$C$6+HFC!AB63+PFC!AB63+'SF6'!AB63</f>
        <v>0.49364034367585408</v>
      </c>
      <c r="AC63" s="94">
        <f>+'CO2'!AC63+'abs CO2'!AC63+'CH4'!AC63*PCG!$C$5+N2O!AC63*PCG!$C$6+HFC!AC63+PFC!AC63+'SF6'!AC63</f>
        <v>3.9461389604108624E-2</v>
      </c>
      <c r="AD63" s="94">
        <f>+'CO2'!AD63+'abs CO2'!AD63+'CH4'!AD63*PCG!$C$5+N2O!AD63*PCG!$C$6+HFC!AD63+PFC!AD63+'SF6'!AD63</f>
        <v>9.4070770103145893E-2</v>
      </c>
      <c r="AE63" s="94">
        <f>+'CO2'!AE63+'abs CO2'!AE63+'CH4'!AE63*PCG!$C$5+N2O!AE63*PCG!$C$6+HFC!AE63+PFC!AE63+'SF6'!AE63</f>
        <v>3.7080632887113676E-2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0</v>
      </c>
      <c r="D67" s="33">
        <f t="shared" si="18"/>
        <v>0</v>
      </c>
      <c r="E67" s="33">
        <f t="shared" si="18"/>
        <v>0</v>
      </c>
      <c r="F67" s="33">
        <f t="shared" si="18"/>
        <v>0</v>
      </c>
      <c r="G67" s="33">
        <f t="shared" si="18"/>
        <v>0</v>
      </c>
      <c r="H67" s="33">
        <f t="shared" si="18"/>
        <v>0</v>
      </c>
      <c r="I67" s="33">
        <f t="shared" si="18"/>
        <v>0</v>
      </c>
      <c r="J67" s="33">
        <f t="shared" si="18"/>
        <v>0</v>
      </c>
      <c r="K67" s="33">
        <f t="shared" si="18"/>
        <v>0</v>
      </c>
      <c r="L67" s="33">
        <f t="shared" si="18"/>
        <v>0</v>
      </c>
      <c r="M67" s="33">
        <f t="shared" si="18"/>
        <v>0</v>
      </c>
      <c r="N67" s="33">
        <f t="shared" si="18"/>
        <v>0</v>
      </c>
      <c r="O67" s="33">
        <f t="shared" si="18"/>
        <v>0</v>
      </c>
      <c r="P67" s="33">
        <f t="shared" si="18"/>
        <v>0</v>
      </c>
      <c r="Q67" s="33">
        <f t="shared" si="18"/>
        <v>0</v>
      </c>
      <c r="R67" s="33">
        <f t="shared" si="18"/>
        <v>0</v>
      </c>
      <c r="S67" s="33">
        <f t="shared" si="18"/>
        <v>0</v>
      </c>
      <c r="T67" s="33">
        <f t="shared" si="18"/>
        <v>0</v>
      </c>
      <c r="U67" s="33">
        <f t="shared" si="18"/>
        <v>0</v>
      </c>
      <c r="V67" s="33">
        <f t="shared" si="18"/>
        <v>0</v>
      </c>
      <c r="W67" s="33">
        <f t="shared" si="18"/>
        <v>0</v>
      </c>
      <c r="X67" s="33">
        <f t="shared" si="18"/>
        <v>0</v>
      </c>
      <c r="Y67" s="33">
        <f t="shared" si="18"/>
        <v>0</v>
      </c>
      <c r="Z67" s="33">
        <f t="shared" si="18"/>
        <v>0</v>
      </c>
      <c r="AA67" s="33">
        <f t="shared" si="18"/>
        <v>0</v>
      </c>
      <c r="AB67" s="33">
        <f t="shared" si="18"/>
        <v>0</v>
      </c>
      <c r="AC67" s="33">
        <f t="shared" si="18"/>
        <v>0</v>
      </c>
      <c r="AD67" s="33">
        <f t="shared" si="18"/>
        <v>0</v>
      </c>
      <c r="AE67" s="33">
        <f t="shared" si="18"/>
        <v>0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0</v>
      </c>
      <c r="D68" s="33">
        <f t="shared" si="19"/>
        <v>0</v>
      </c>
      <c r="E68" s="33">
        <f t="shared" si="19"/>
        <v>0</v>
      </c>
      <c r="F68" s="33">
        <f t="shared" si="19"/>
        <v>0</v>
      </c>
      <c r="G68" s="33">
        <f t="shared" si="19"/>
        <v>0</v>
      </c>
      <c r="H68" s="33">
        <f t="shared" si="19"/>
        <v>0</v>
      </c>
      <c r="I68" s="33">
        <f t="shared" si="19"/>
        <v>0</v>
      </c>
      <c r="J68" s="33">
        <f t="shared" si="19"/>
        <v>0</v>
      </c>
      <c r="K68" s="33">
        <f t="shared" si="19"/>
        <v>0</v>
      </c>
      <c r="L68" s="33">
        <f t="shared" si="19"/>
        <v>0</v>
      </c>
      <c r="M68" s="33">
        <f t="shared" si="19"/>
        <v>0</v>
      </c>
      <c r="N68" s="33">
        <f t="shared" si="19"/>
        <v>0</v>
      </c>
      <c r="O68" s="33">
        <f t="shared" si="19"/>
        <v>0</v>
      </c>
      <c r="P68" s="33">
        <f t="shared" si="19"/>
        <v>0</v>
      </c>
      <c r="Q68" s="33">
        <f t="shared" si="19"/>
        <v>0</v>
      </c>
      <c r="R68" s="33">
        <f t="shared" si="19"/>
        <v>0</v>
      </c>
      <c r="S68" s="33">
        <f t="shared" si="19"/>
        <v>0</v>
      </c>
      <c r="T68" s="33">
        <f t="shared" si="19"/>
        <v>0</v>
      </c>
      <c r="U68" s="33">
        <f t="shared" si="19"/>
        <v>0</v>
      </c>
      <c r="V68" s="33">
        <f t="shared" si="19"/>
        <v>0</v>
      </c>
      <c r="W68" s="33">
        <f t="shared" si="19"/>
        <v>0</v>
      </c>
      <c r="X68" s="33">
        <f t="shared" si="19"/>
        <v>0</v>
      </c>
      <c r="Y68" s="33">
        <f t="shared" si="19"/>
        <v>0</v>
      </c>
      <c r="Z68" s="33">
        <f t="shared" si="19"/>
        <v>0</v>
      </c>
      <c r="AA68" s="33">
        <f t="shared" si="19"/>
        <v>0</v>
      </c>
      <c r="AB68" s="33">
        <f t="shared" si="19"/>
        <v>0</v>
      </c>
      <c r="AC68" s="33">
        <f t="shared" si="19"/>
        <v>0</v>
      </c>
      <c r="AD68" s="33">
        <f t="shared" si="19"/>
        <v>0</v>
      </c>
      <c r="AE68" s="33">
        <f t="shared" si="19"/>
        <v>0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0</v>
      </c>
      <c r="D69" s="33">
        <f t="shared" si="20"/>
        <v>0</v>
      </c>
      <c r="E69" s="33">
        <f t="shared" si="20"/>
        <v>0</v>
      </c>
      <c r="F69" s="33">
        <f t="shared" si="20"/>
        <v>0</v>
      </c>
      <c r="G69" s="33">
        <f t="shared" si="20"/>
        <v>0</v>
      </c>
      <c r="H69" s="33">
        <f t="shared" si="20"/>
        <v>0</v>
      </c>
      <c r="I69" s="33">
        <f t="shared" si="20"/>
        <v>0</v>
      </c>
      <c r="J69" s="33">
        <f t="shared" si="20"/>
        <v>0</v>
      </c>
      <c r="K69" s="33">
        <f t="shared" si="20"/>
        <v>0</v>
      </c>
      <c r="L69" s="33">
        <f t="shared" si="20"/>
        <v>0</v>
      </c>
      <c r="M69" s="33">
        <f t="shared" si="20"/>
        <v>0</v>
      </c>
      <c r="N69" s="33">
        <f t="shared" si="20"/>
        <v>0</v>
      </c>
      <c r="O69" s="33">
        <f t="shared" si="20"/>
        <v>0</v>
      </c>
      <c r="P69" s="33">
        <f t="shared" si="20"/>
        <v>0</v>
      </c>
      <c r="Q69" s="33">
        <f t="shared" si="20"/>
        <v>0</v>
      </c>
      <c r="R69" s="33">
        <f t="shared" si="20"/>
        <v>0</v>
      </c>
      <c r="S69" s="33">
        <f t="shared" si="20"/>
        <v>0</v>
      </c>
      <c r="T69" s="33">
        <f t="shared" si="20"/>
        <v>0</v>
      </c>
      <c r="U69" s="33">
        <f t="shared" si="20"/>
        <v>0</v>
      </c>
      <c r="V69" s="33">
        <f t="shared" si="20"/>
        <v>0</v>
      </c>
      <c r="W69" s="33">
        <f t="shared" si="20"/>
        <v>0</v>
      </c>
      <c r="X69" s="33">
        <f t="shared" si="20"/>
        <v>0</v>
      </c>
      <c r="Y69" s="33">
        <f t="shared" si="20"/>
        <v>0</v>
      </c>
      <c r="Z69" s="33">
        <f t="shared" si="20"/>
        <v>0</v>
      </c>
      <c r="AA69" s="33">
        <f t="shared" si="20"/>
        <v>0</v>
      </c>
      <c r="AB69" s="33">
        <f t="shared" si="20"/>
        <v>0</v>
      </c>
      <c r="AC69" s="33">
        <f t="shared" si="20"/>
        <v>0</v>
      </c>
      <c r="AD69" s="33">
        <f t="shared" si="20"/>
        <v>0</v>
      </c>
      <c r="AE69" s="33">
        <f t="shared" si="20"/>
        <v>0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0</v>
      </c>
      <c r="D70" s="33">
        <f t="shared" si="21"/>
        <v>0</v>
      </c>
      <c r="E70" s="33">
        <f t="shared" si="21"/>
        <v>0</v>
      </c>
      <c r="F70" s="33">
        <f t="shared" si="21"/>
        <v>0</v>
      </c>
      <c r="G70" s="33">
        <f t="shared" si="21"/>
        <v>0</v>
      </c>
      <c r="H70" s="33">
        <f t="shared" si="21"/>
        <v>0</v>
      </c>
      <c r="I70" s="33">
        <f t="shared" si="21"/>
        <v>0</v>
      </c>
      <c r="J70" s="33">
        <f t="shared" si="21"/>
        <v>0</v>
      </c>
      <c r="K70" s="33">
        <f t="shared" si="21"/>
        <v>0</v>
      </c>
      <c r="L70" s="33">
        <f t="shared" si="21"/>
        <v>0</v>
      </c>
      <c r="M70" s="33">
        <f t="shared" si="21"/>
        <v>0</v>
      </c>
      <c r="N70" s="33">
        <f t="shared" si="21"/>
        <v>0</v>
      </c>
      <c r="O70" s="33">
        <f t="shared" si="21"/>
        <v>0</v>
      </c>
      <c r="P70" s="33">
        <f t="shared" si="21"/>
        <v>0</v>
      </c>
      <c r="Q70" s="33">
        <f t="shared" si="21"/>
        <v>0</v>
      </c>
      <c r="R70" s="33">
        <f t="shared" si="21"/>
        <v>0</v>
      </c>
      <c r="S70" s="33">
        <f t="shared" si="21"/>
        <v>0</v>
      </c>
      <c r="T70" s="33">
        <f t="shared" si="21"/>
        <v>0</v>
      </c>
      <c r="U70" s="33">
        <f t="shared" si="21"/>
        <v>0</v>
      </c>
      <c r="V70" s="33">
        <f t="shared" si="21"/>
        <v>0</v>
      </c>
      <c r="W70" s="33">
        <f t="shared" si="21"/>
        <v>0</v>
      </c>
      <c r="X70" s="33">
        <f t="shared" si="21"/>
        <v>0</v>
      </c>
      <c r="Y70" s="33">
        <f t="shared" si="21"/>
        <v>0</v>
      </c>
      <c r="Z70" s="33">
        <f t="shared" si="21"/>
        <v>0</v>
      </c>
      <c r="AA70" s="33">
        <f t="shared" si="21"/>
        <v>0</v>
      </c>
      <c r="AB70" s="33">
        <f t="shared" si="21"/>
        <v>0</v>
      </c>
      <c r="AC70" s="33">
        <f t="shared" si="21"/>
        <v>0</v>
      </c>
      <c r="AD70" s="33">
        <f t="shared" si="21"/>
        <v>0</v>
      </c>
      <c r="AE70" s="33">
        <f t="shared" si="21"/>
        <v>0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0</v>
      </c>
      <c r="D71" s="94">
        <f>+'CO2'!D71+'abs CO2'!D71+'CH4'!D71*PCG!$C$5+N2O!D71*PCG!$C$6+HFC!D71+PFC!D71+'SF6'!D71</f>
        <v>0</v>
      </c>
      <c r="E71" s="94">
        <f>+'CO2'!E71+'abs CO2'!E71+'CH4'!E71*PCG!$C$5+N2O!E71*PCG!$C$6+HFC!E71+PFC!E71+'SF6'!E71</f>
        <v>0</v>
      </c>
      <c r="F71" s="94">
        <f>+'CO2'!F71+'abs CO2'!F71+'CH4'!F71*PCG!$C$5+N2O!F71*PCG!$C$6+HFC!F71+PFC!F71+'SF6'!F71</f>
        <v>0</v>
      </c>
      <c r="G71" s="94">
        <f>+'CO2'!G71+'abs CO2'!G71+'CH4'!G71*PCG!$C$5+N2O!G71*PCG!$C$6+HFC!G71+PFC!G71+'SF6'!G71</f>
        <v>0</v>
      </c>
      <c r="H71" s="94">
        <f>+'CO2'!H71+'abs CO2'!H71+'CH4'!H71*PCG!$C$5+N2O!H71*PCG!$C$6+HFC!H71+PFC!H71+'SF6'!H71</f>
        <v>0</v>
      </c>
      <c r="I71" s="94">
        <f>+'CO2'!I71+'abs CO2'!I71+'CH4'!I71*PCG!$C$5+N2O!I71*PCG!$C$6+HFC!I71+PFC!I71+'SF6'!I71</f>
        <v>0</v>
      </c>
      <c r="J71" s="94">
        <f>+'CO2'!J71+'abs CO2'!J71+'CH4'!J71*PCG!$C$5+N2O!J71*PCG!$C$6+HFC!J71+PFC!J71+'SF6'!J71</f>
        <v>0</v>
      </c>
      <c r="K71" s="94">
        <f>+'CO2'!K71+'abs CO2'!K71+'CH4'!K71*PCG!$C$5+N2O!K71*PCG!$C$6+HFC!K71+PFC!K71+'SF6'!K71</f>
        <v>0</v>
      </c>
      <c r="L71" s="94">
        <f>+'CO2'!L71+'abs CO2'!L71+'CH4'!L71*PCG!$C$5+N2O!L71*PCG!$C$6+HFC!L71+PFC!L71+'SF6'!L71</f>
        <v>0</v>
      </c>
      <c r="M71" s="94">
        <f>+'CO2'!M71+'abs CO2'!M71+'CH4'!M71*PCG!$C$5+N2O!M71*PCG!$C$6+HFC!M71+PFC!M71+'SF6'!M71</f>
        <v>0</v>
      </c>
      <c r="N71" s="94">
        <f>+'CO2'!N71+'abs CO2'!N71+'CH4'!N71*PCG!$C$5+N2O!N71*PCG!$C$6+HFC!N71+PFC!N71+'SF6'!N71</f>
        <v>0</v>
      </c>
      <c r="O71" s="94">
        <f>+'CO2'!O71+'abs CO2'!O71+'CH4'!O71*PCG!$C$5+N2O!O71*PCG!$C$6+HFC!O71+PFC!O71+'SF6'!O71</f>
        <v>0</v>
      </c>
      <c r="P71" s="94">
        <f>+'CO2'!P71+'abs CO2'!P71+'CH4'!P71*PCG!$C$5+N2O!P71*PCG!$C$6+HFC!P71+PFC!P71+'SF6'!P71</f>
        <v>0</v>
      </c>
      <c r="Q71" s="94">
        <f>+'CO2'!Q71+'abs CO2'!Q71+'CH4'!Q71*PCG!$C$5+N2O!Q71*PCG!$C$6+HFC!Q71+PFC!Q71+'SF6'!Q71</f>
        <v>0</v>
      </c>
      <c r="R71" s="94">
        <f>+'CO2'!R71+'abs CO2'!R71+'CH4'!R71*PCG!$C$5+N2O!R71*PCG!$C$6+HFC!R71+PFC!R71+'SF6'!R71</f>
        <v>0</v>
      </c>
      <c r="S71" s="94">
        <f>+'CO2'!S71+'abs CO2'!S71+'CH4'!S71*PCG!$C$5+N2O!S71*PCG!$C$6+HFC!S71+PFC!S71+'SF6'!S71</f>
        <v>0</v>
      </c>
      <c r="T71" s="94">
        <f>+'CO2'!T71+'abs CO2'!T71+'CH4'!T71*PCG!$C$5+N2O!T71*PCG!$C$6+HFC!T71+PFC!T71+'SF6'!T71</f>
        <v>0</v>
      </c>
      <c r="U71" s="94">
        <f>+'CO2'!U71+'abs CO2'!U71+'CH4'!U71*PCG!$C$5+N2O!U71*PCG!$C$6+HFC!U71+PFC!U71+'SF6'!U71</f>
        <v>0</v>
      </c>
      <c r="V71" s="94">
        <f>+'CO2'!V71+'abs CO2'!V71+'CH4'!V71*PCG!$C$5+N2O!V71*PCG!$C$6+HFC!V71+PFC!V71+'SF6'!V71</f>
        <v>0</v>
      </c>
      <c r="W71" s="94">
        <f>+'CO2'!W71+'abs CO2'!W71+'CH4'!W71*PCG!$C$5+N2O!W71*PCG!$C$6+HFC!W71+PFC!W71+'SF6'!W71</f>
        <v>0</v>
      </c>
      <c r="X71" s="94">
        <f>+'CO2'!X71+'abs CO2'!X71+'CH4'!X71*PCG!$C$5+N2O!X71*PCG!$C$6+HFC!X71+PFC!X71+'SF6'!X71</f>
        <v>0</v>
      </c>
      <c r="Y71" s="94">
        <f>+'CO2'!Y71+'abs CO2'!Y71+'CH4'!Y71*PCG!$C$5+N2O!Y71*PCG!$C$6+HFC!Y71+PFC!Y71+'SF6'!Y71</f>
        <v>0</v>
      </c>
      <c r="Z71" s="94">
        <f>+'CO2'!Z71+'abs CO2'!Z71+'CH4'!Z71*PCG!$C$5+N2O!Z71*PCG!$C$6+HFC!Z71+PFC!Z71+'SF6'!Z71</f>
        <v>0</v>
      </c>
      <c r="AA71" s="94">
        <f>+'CO2'!AA71+'abs CO2'!AA71+'CH4'!AA71*PCG!$C$5+N2O!AA71*PCG!$C$6+HFC!AA71+PFC!AA71+'SF6'!AA71</f>
        <v>0</v>
      </c>
      <c r="AB71" s="94">
        <f>+'CO2'!AB71+'abs CO2'!AB71+'CH4'!AB71*PCG!$C$5+N2O!AB71*PCG!$C$6+HFC!AB71+PFC!AB71+'SF6'!AB71</f>
        <v>0</v>
      </c>
      <c r="AC71" s="94">
        <f>+'CO2'!AC71+'abs CO2'!AC71+'CH4'!AC71*PCG!$C$5+N2O!AC71*PCG!$C$6+HFC!AC71+PFC!AC71+'SF6'!AC71</f>
        <v>0</v>
      </c>
      <c r="AD71" s="94">
        <f>+'CO2'!AD71+'abs CO2'!AD71+'CH4'!AD71*PCG!$C$5+N2O!AD71*PCG!$C$6+HFC!AD71+PFC!AD71+'SF6'!AD71</f>
        <v>0</v>
      </c>
      <c r="AE71" s="94">
        <f>+'CO2'!AE71+'abs CO2'!AE71+'CH4'!AE71*PCG!$C$5+N2O!AE71*PCG!$C$6+HFC!AE71+PFC!AE71+'SF6'!AE71</f>
        <v>0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0</v>
      </c>
      <c r="D72" s="94">
        <f>+'CO2'!D72+'abs CO2'!D72+'CH4'!D72*PCG!$C$5+N2O!D72*PCG!$C$6+HFC!D72+PFC!D72+'SF6'!D72</f>
        <v>0</v>
      </c>
      <c r="E72" s="94">
        <f>+'CO2'!E72+'abs CO2'!E72+'CH4'!E72*PCG!$C$5+N2O!E72*PCG!$C$6+HFC!E72+PFC!E72+'SF6'!E72</f>
        <v>0</v>
      </c>
      <c r="F72" s="94">
        <f>+'CO2'!F72+'abs CO2'!F72+'CH4'!F72*PCG!$C$5+N2O!F72*PCG!$C$6+HFC!F72+PFC!F72+'SF6'!F72</f>
        <v>0</v>
      </c>
      <c r="G72" s="94">
        <f>+'CO2'!G72+'abs CO2'!G72+'CH4'!G72*PCG!$C$5+N2O!G72*PCG!$C$6+HFC!G72+PFC!G72+'SF6'!G72</f>
        <v>0</v>
      </c>
      <c r="H72" s="94">
        <f>+'CO2'!H72+'abs CO2'!H72+'CH4'!H72*PCG!$C$5+N2O!H72*PCG!$C$6+HFC!H72+PFC!H72+'SF6'!H72</f>
        <v>0</v>
      </c>
      <c r="I72" s="94">
        <f>+'CO2'!I72+'abs CO2'!I72+'CH4'!I72*PCG!$C$5+N2O!I72*PCG!$C$6+HFC!I72+PFC!I72+'SF6'!I72</f>
        <v>0</v>
      </c>
      <c r="J72" s="94">
        <f>+'CO2'!J72+'abs CO2'!J72+'CH4'!J72*PCG!$C$5+N2O!J72*PCG!$C$6+HFC!J72+PFC!J72+'SF6'!J72</f>
        <v>0</v>
      </c>
      <c r="K72" s="94">
        <f>+'CO2'!K72+'abs CO2'!K72+'CH4'!K72*PCG!$C$5+N2O!K72*PCG!$C$6+HFC!K72+PFC!K72+'SF6'!K72</f>
        <v>0</v>
      </c>
      <c r="L72" s="94">
        <f>+'CO2'!L72+'abs CO2'!L72+'CH4'!L72*PCG!$C$5+N2O!L72*PCG!$C$6+HFC!L72+PFC!L72+'SF6'!L72</f>
        <v>0</v>
      </c>
      <c r="M72" s="94">
        <f>+'CO2'!M72+'abs CO2'!M72+'CH4'!M72*PCG!$C$5+N2O!M72*PCG!$C$6+HFC!M72+PFC!M72+'SF6'!M72</f>
        <v>0</v>
      </c>
      <c r="N72" s="94">
        <f>+'CO2'!N72+'abs CO2'!N72+'CH4'!N72*PCG!$C$5+N2O!N72*PCG!$C$6+HFC!N72+PFC!N72+'SF6'!N72</f>
        <v>0</v>
      </c>
      <c r="O72" s="94">
        <f>+'CO2'!O72+'abs CO2'!O72+'CH4'!O72*PCG!$C$5+N2O!O72*PCG!$C$6+HFC!O72+PFC!O72+'SF6'!O72</f>
        <v>0</v>
      </c>
      <c r="P72" s="94">
        <f>+'CO2'!P72+'abs CO2'!P72+'CH4'!P72*PCG!$C$5+N2O!P72*PCG!$C$6+HFC!P72+PFC!P72+'SF6'!P72</f>
        <v>0</v>
      </c>
      <c r="Q72" s="94">
        <f>+'CO2'!Q72+'abs CO2'!Q72+'CH4'!Q72*PCG!$C$5+N2O!Q72*PCG!$C$6+HFC!Q72+PFC!Q72+'SF6'!Q72</f>
        <v>0</v>
      </c>
      <c r="R72" s="94">
        <f>+'CO2'!R72+'abs CO2'!R72+'CH4'!R72*PCG!$C$5+N2O!R72*PCG!$C$6+HFC!R72+PFC!R72+'SF6'!R72</f>
        <v>0</v>
      </c>
      <c r="S72" s="94">
        <f>+'CO2'!S72+'abs CO2'!S72+'CH4'!S72*PCG!$C$5+N2O!S72*PCG!$C$6+HFC!S72+PFC!S72+'SF6'!S72</f>
        <v>0</v>
      </c>
      <c r="T72" s="94">
        <f>+'CO2'!T72+'abs CO2'!T72+'CH4'!T72*PCG!$C$5+N2O!T72*PCG!$C$6+HFC!T72+PFC!T72+'SF6'!T72</f>
        <v>0</v>
      </c>
      <c r="U72" s="94">
        <f>+'CO2'!U72+'abs CO2'!U72+'CH4'!U72*PCG!$C$5+N2O!U72*PCG!$C$6+HFC!U72+PFC!U72+'SF6'!U72</f>
        <v>0</v>
      </c>
      <c r="V72" s="94">
        <f>+'CO2'!V72+'abs CO2'!V72+'CH4'!V72*PCG!$C$5+N2O!V72*PCG!$C$6+HFC!V72+PFC!V72+'SF6'!V72</f>
        <v>0</v>
      </c>
      <c r="W72" s="94">
        <f>+'CO2'!W72+'abs CO2'!W72+'CH4'!W72*PCG!$C$5+N2O!W72*PCG!$C$6+HFC!W72+PFC!W72+'SF6'!W72</f>
        <v>0</v>
      </c>
      <c r="X72" s="94">
        <f>+'CO2'!X72+'abs CO2'!X72+'CH4'!X72*PCG!$C$5+N2O!X72*PCG!$C$6+HFC!X72+PFC!X72+'SF6'!X72</f>
        <v>0</v>
      </c>
      <c r="Y72" s="94">
        <f>+'CO2'!Y72+'abs CO2'!Y72+'CH4'!Y72*PCG!$C$5+N2O!Y72*PCG!$C$6+HFC!Y72+PFC!Y72+'SF6'!Y72</f>
        <v>0</v>
      </c>
      <c r="Z72" s="94">
        <f>+'CO2'!Z72+'abs CO2'!Z72+'CH4'!Z72*PCG!$C$5+N2O!Z72*PCG!$C$6+HFC!Z72+PFC!Z72+'SF6'!Z72</f>
        <v>0</v>
      </c>
      <c r="AA72" s="94">
        <f>+'CO2'!AA72+'abs CO2'!AA72+'CH4'!AA72*PCG!$C$5+N2O!AA72*PCG!$C$6+HFC!AA72+PFC!AA72+'SF6'!AA72</f>
        <v>0</v>
      </c>
      <c r="AB72" s="94">
        <f>+'CO2'!AB72+'abs CO2'!AB72+'CH4'!AB72*PCG!$C$5+N2O!AB72*PCG!$C$6+HFC!AB72+PFC!AB72+'SF6'!AB72</f>
        <v>0</v>
      </c>
      <c r="AC72" s="94">
        <f>+'CO2'!AC72+'abs CO2'!AC72+'CH4'!AC72*PCG!$C$5+N2O!AC72*PCG!$C$6+HFC!AC72+PFC!AC72+'SF6'!AC72</f>
        <v>0</v>
      </c>
      <c r="AD72" s="94">
        <f>+'CO2'!AD72+'abs CO2'!AD72+'CH4'!AD72*PCG!$C$5+N2O!AD72*PCG!$C$6+HFC!AD72+PFC!AD72+'SF6'!AD72</f>
        <v>0</v>
      </c>
      <c r="AE72" s="94">
        <f>+'CO2'!AE72+'abs CO2'!AE72+'CH4'!AE72*PCG!$C$5+N2O!AE72*PCG!$C$6+HFC!AE72+PFC!AE72+'SF6'!AE72</f>
        <v>0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0</v>
      </c>
      <c r="D75" s="33">
        <f t="shared" si="22"/>
        <v>0</v>
      </c>
      <c r="E75" s="33">
        <f t="shared" si="22"/>
        <v>0</v>
      </c>
      <c r="F75" s="33">
        <f t="shared" si="22"/>
        <v>0</v>
      </c>
      <c r="G75" s="33">
        <f t="shared" si="22"/>
        <v>0</v>
      </c>
      <c r="H75" s="33">
        <f t="shared" si="22"/>
        <v>0</v>
      </c>
      <c r="I75" s="33">
        <f t="shared" si="22"/>
        <v>0</v>
      </c>
      <c r="J75" s="33">
        <f t="shared" si="22"/>
        <v>0</v>
      </c>
      <c r="K75" s="33">
        <f t="shared" si="22"/>
        <v>0</v>
      </c>
      <c r="L75" s="33">
        <f t="shared" si="22"/>
        <v>0</v>
      </c>
      <c r="M75" s="33">
        <f t="shared" si="22"/>
        <v>0</v>
      </c>
      <c r="N75" s="33">
        <f t="shared" si="22"/>
        <v>0</v>
      </c>
      <c r="O75" s="33">
        <f t="shared" si="22"/>
        <v>0</v>
      </c>
      <c r="P75" s="33">
        <f t="shared" si="22"/>
        <v>0</v>
      </c>
      <c r="Q75" s="33">
        <f t="shared" si="22"/>
        <v>0</v>
      </c>
      <c r="R75" s="33">
        <f t="shared" si="22"/>
        <v>0</v>
      </c>
      <c r="S75" s="33">
        <f t="shared" si="22"/>
        <v>0</v>
      </c>
      <c r="T75" s="33">
        <f t="shared" si="22"/>
        <v>0</v>
      </c>
      <c r="U75" s="33">
        <f t="shared" si="22"/>
        <v>0</v>
      </c>
      <c r="V75" s="33">
        <f t="shared" si="22"/>
        <v>0</v>
      </c>
      <c r="W75" s="33">
        <f t="shared" si="22"/>
        <v>0</v>
      </c>
      <c r="X75" s="33">
        <f t="shared" si="22"/>
        <v>0</v>
      </c>
      <c r="Y75" s="33">
        <f t="shared" si="22"/>
        <v>0</v>
      </c>
      <c r="Z75" s="33">
        <f t="shared" si="22"/>
        <v>0</v>
      </c>
      <c r="AA75" s="33">
        <f t="shared" si="22"/>
        <v>0</v>
      </c>
      <c r="AB75" s="33">
        <f t="shared" si="22"/>
        <v>0</v>
      </c>
      <c r="AC75" s="33">
        <f t="shared" si="22"/>
        <v>0</v>
      </c>
      <c r="AD75" s="33">
        <f t="shared" si="22"/>
        <v>0</v>
      </c>
      <c r="AE75" s="33">
        <f t="shared" si="22"/>
        <v>0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0</v>
      </c>
      <c r="D76" s="94">
        <f>+'CO2'!D76+'abs CO2'!D76+'CH4'!D76*PCG!$C$5+N2O!D76*PCG!$C$6+HFC!D76+PFC!D76+'SF6'!D76</f>
        <v>0</v>
      </c>
      <c r="E76" s="94">
        <f>+'CO2'!E76+'abs CO2'!E76+'CH4'!E76*PCG!$C$5+N2O!E76*PCG!$C$6+HFC!E76+PFC!E76+'SF6'!E76</f>
        <v>0</v>
      </c>
      <c r="F76" s="94">
        <f>+'CO2'!F76+'abs CO2'!F76+'CH4'!F76*PCG!$C$5+N2O!F76*PCG!$C$6+HFC!F76+PFC!F76+'SF6'!F76</f>
        <v>0</v>
      </c>
      <c r="G76" s="94">
        <f>+'CO2'!G76+'abs CO2'!G76+'CH4'!G76*PCG!$C$5+N2O!G76*PCG!$C$6+HFC!G76+PFC!G76+'SF6'!G76</f>
        <v>0</v>
      </c>
      <c r="H76" s="94">
        <f>+'CO2'!H76+'abs CO2'!H76+'CH4'!H76*PCG!$C$5+N2O!H76*PCG!$C$6+HFC!H76+PFC!H76+'SF6'!H76</f>
        <v>0</v>
      </c>
      <c r="I76" s="94">
        <f>+'CO2'!I76+'abs CO2'!I76+'CH4'!I76*PCG!$C$5+N2O!I76*PCG!$C$6+HFC!I76+PFC!I76+'SF6'!I76</f>
        <v>0</v>
      </c>
      <c r="J76" s="94">
        <f>+'CO2'!J76+'abs CO2'!J76+'CH4'!J76*PCG!$C$5+N2O!J76*PCG!$C$6+HFC!J76+PFC!J76+'SF6'!J76</f>
        <v>0</v>
      </c>
      <c r="K76" s="94">
        <f>+'CO2'!K76+'abs CO2'!K76+'CH4'!K76*PCG!$C$5+N2O!K76*PCG!$C$6+HFC!K76+PFC!K76+'SF6'!K76</f>
        <v>0</v>
      </c>
      <c r="L76" s="94">
        <f>+'CO2'!L76+'abs CO2'!L76+'CH4'!L76*PCG!$C$5+N2O!L76*PCG!$C$6+HFC!L76+PFC!L76+'SF6'!L76</f>
        <v>0</v>
      </c>
      <c r="M76" s="94">
        <f>+'CO2'!M76+'abs CO2'!M76+'CH4'!M76*PCG!$C$5+N2O!M76*PCG!$C$6+HFC!M76+PFC!M76+'SF6'!M76</f>
        <v>0</v>
      </c>
      <c r="N76" s="94">
        <f>+'CO2'!N76+'abs CO2'!N76+'CH4'!N76*PCG!$C$5+N2O!N76*PCG!$C$6+HFC!N76+PFC!N76+'SF6'!N76</f>
        <v>0</v>
      </c>
      <c r="O76" s="94">
        <f>+'CO2'!O76+'abs CO2'!O76+'CH4'!O76*PCG!$C$5+N2O!O76*PCG!$C$6+HFC!O76+PFC!O76+'SF6'!O76</f>
        <v>0</v>
      </c>
      <c r="P76" s="94">
        <f>+'CO2'!P76+'abs CO2'!P76+'CH4'!P76*PCG!$C$5+N2O!P76*PCG!$C$6+HFC!P76+PFC!P76+'SF6'!P76</f>
        <v>0</v>
      </c>
      <c r="Q76" s="94">
        <f>+'CO2'!Q76+'abs CO2'!Q76+'CH4'!Q76*PCG!$C$5+N2O!Q76*PCG!$C$6+HFC!Q76+PFC!Q76+'SF6'!Q76</f>
        <v>0</v>
      </c>
      <c r="R76" s="94">
        <f>+'CO2'!R76+'abs CO2'!R76+'CH4'!R76*PCG!$C$5+N2O!R76*PCG!$C$6+HFC!R76+PFC!R76+'SF6'!R76</f>
        <v>0</v>
      </c>
      <c r="S76" s="94">
        <f>+'CO2'!S76+'abs CO2'!S76+'CH4'!S76*PCG!$C$5+N2O!S76*PCG!$C$6+HFC!S76+PFC!S76+'SF6'!S76</f>
        <v>0</v>
      </c>
      <c r="T76" s="94">
        <f>+'CO2'!T76+'abs CO2'!T76+'CH4'!T76*PCG!$C$5+N2O!T76*PCG!$C$6+HFC!T76+PFC!T76+'SF6'!T76</f>
        <v>0</v>
      </c>
      <c r="U76" s="94">
        <f>+'CO2'!U76+'abs CO2'!U76+'CH4'!U76*PCG!$C$5+N2O!U76*PCG!$C$6+HFC!U76+PFC!U76+'SF6'!U76</f>
        <v>0</v>
      </c>
      <c r="V76" s="94">
        <f>+'CO2'!V76+'abs CO2'!V76+'CH4'!V76*PCG!$C$5+N2O!V76*PCG!$C$6+HFC!V76+PFC!V76+'SF6'!V76</f>
        <v>0</v>
      </c>
      <c r="W76" s="94">
        <f>+'CO2'!W76+'abs CO2'!W76+'CH4'!W76*PCG!$C$5+N2O!W76*PCG!$C$6+HFC!W76+PFC!W76+'SF6'!W76</f>
        <v>0</v>
      </c>
      <c r="X76" s="94">
        <f>+'CO2'!X76+'abs CO2'!X76+'CH4'!X76*PCG!$C$5+N2O!X76*PCG!$C$6+HFC!X76+PFC!X76+'SF6'!X76</f>
        <v>0</v>
      </c>
      <c r="Y76" s="94">
        <f>+'CO2'!Y76+'abs CO2'!Y76+'CH4'!Y76*PCG!$C$5+N2O!Y76*PCG!$C$6+HFC!Y76+PFC!Y76+'SF6'!Y76</f>
        <v>0</v>
      </c>
      <c r="Z76" s="94">
        <f>+'CO2'!Z76+'abs CO2'!Z76+'CH4'!Z76*PCG!$C$5+N2O!Z76*PCG!$C$6+HFC!Z76+PFC!Z76+'SF6'!Z76</f>
        <v>0</v>
      </c>
      <c r="AA76" s="94">
        <f>+'CO2'!AA76+'abs CO2'!AA76+'CH4'!AA76*PCG!$C$5+N2O!AA76*PCG!$C$6+HFC!AA76+PFC!AA76+'SF6'!AA76</f>
        <v>0</v>
      </c>
      <c r="AB76" s="94">
        <f>+'CO2'!AB76+'abs CO2'!AB76+'CH4'!AB76*PCG!$C$5+N2O!AB76*PCG!$C$6+HFC!AB76+PFC!AB76+'SF6'!AB76</f>
        <v>0</v>
      </c>
      <c r="AC76" s="94">
        <f>+'CO2'!AC76+'abs CO2'!AC76+'CH4'!AC76*PCG!$C$5+N2O!AC76*PCG!$C$6+HFC!AC76+PFC!AC76+'SF6'!AC76</f>
        <v>0</v>
      </c>
      <c r="AD76" s="94">
        <f>+'CO2'!AD76+'abs CO2'!AD76+'CH4'!AD76*PCG!$C$5+N2O!AD76*PCG!$C$6+HFC!AD76+PFC!AD76+'SF6'!AD76</f>
        <v>0</v>
      </c>
      <c r="AE76" s="94">
        <f>+'CO2'!AE76+'abs CO2'!AE76+'CH4'!AE76*PCG!$C$5+N2O!AE76*PCG!$C$6+HFC!AE76+PFC!AE76+'SF6'!AE76</f>
        <v>0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0</v>
      </c>
      <c r="D77" s="94">
        <f>+'CO2'!D77+'abs CO2'!D77+'CH4'!D77*PCG!$C$5+N2O!D77*PCG!$C$6+HFC!D77+PFC!D77+'SF6'!D77</f>
        <v>0</v>
      </c>
      <c r="E77" s="94">
        <f>+'CO2'!E77+'abs CO2'!E77+'CH4'!E77*PCG!$C$5+N2O!E77*PCG!$C$6+HFC!E77+PFC!E77+'SF6'!E77</f>
        <v>0</v>
      </c>
      <c r="F77" s="94">
        <f>+'CO2'!F77+'abs CO2'!F77+'CH4'!F77*PCG!$C$5+N2O!F77*PCG!$C$6+HFC!F77+PFC!F77+'SF6'!F77</f>
        <v>0</v>
      </c>
      <c r="G77" s="94">
        <f>+'CO2'!G77+'abs CO2'!G77+'CH4'!G77*PCG!$C$5+N2O!G77*PCG!$C$6+HFC!G77+PFC!G77+'SF6'!G77</f>
        <v>0</v>
      </c>
      <c r="H77" s="94">
        <f>+'CO2'!H77+'abs CO2'!H77+'CH4'!H77*PCG!$C$5+N2O!H77*PCG!$C$6+HFC!H77+PFC!H77+'SF6'!H77</f>
        <v>0</v>
      </c>
      <c r="I77" s="94">
        <f>+'CO2'!I77+'abs CO2'!I77+'CH4'!I77*PCG!$C$5+N2O!I77*PCG!$C$6+HFC!I77+PFC!I77+'SF6'!I77</f>
        <v>0</v>
      </c>
      <c r="J77" s="94">
        <f>+'CO2'!J77+'abs CO2'!J77+'CH4'!J77*PCG!$C$5+N2O!J77*PCG!$C$6+HFC!J77+PFC!J77+'SF6'!J77</f>
        <v>0</v>
      </c>
      <c r="K77" s="94">
        <f>+'CO2'!K77+'abs CO2'!K77+'CH4'!K77*PCG!$C$5+N2O!K77*PCG!$C$6+HFC!K77+PFC!K77+'SF6'!K77</f>
        <v>0</v>
      </c>
      <c r="L77" s="94">
        <f>+'CO2'!L77+'abs CO2'!L77+'CH4'!L77*PCG!$C$5+N2O!L77*PCG!$C$6+HFC!L77+PFC!L77+'SF6'!L77</f>
        <v>0</v>
      </c>
      <c r="M77" s="94">
        <f>+'CO2'!M77+'abs CO2'!M77+'CH4'!M77*PCG!$C$5+N2O!M77*PCG!$C$6+HFC!M77+PFC!M77+'SF6'!M77</f>
        <v>0</v>
      </c>
      <c r="N77" s="94">
        <f>+'CO2'!N77+'abs CO2'!N77+'CH4'!N77*PCG!$C$5+N2O!N77*PCG!$C$6+HFC!N77+PFC!N77+'SF6'!N77</f>
        <v>0</v>
      </c>
      <c r="O77" s="94">
        <f>+'CO2'!O77+'abs CO2'!O77+'CH4'!O77*PCG!$C$5+N2O!O77*PCG!$C$6+HFC!O77+PFC!O77+'SF6'!O77</f>
        <v>0</v>
      </c>
      <c r="P77" s="94">
        <f>+'CO2'!P77+'abs CO2'!P77+'CH4'!P77*PCG!$C$5+N2O!P77*PCG!$C$6+HFC!P77+PFC!P77+'SF6'!P77</f>
        <v>0</v>
      </c>
      <c r="Q77" s="94">
        <f>+'CO2'!Q77+'abs CO2'!Q77+'CH4'!Q77*PCG!$C$5+N2O!Q77*PCG!$C$6+HFC!Q77+PFC!Q77+'SF6'!Q77</f>
        <v>0</v>
      </c>
      <c r="R77" s="94">
        <f>+'CO2'!R77+'abs CO2'!R77+'CH4'!R77*PCG!$C$5+N2O!R77*PCG!$C$6+HFC!R77+PFC!R77+'SF6'!R77</f>
        <v>0</v>
      </c>
      <c r="S77" s="94">
        <f>+'CO2'!S77+'abs CO2'!S77+'CH4'!S77*PCG!$C$5+N2O!S77*PCG!$C$6+HFC!S77+PFC!S77+'SF6'!S77</f>
        <v>0</v>
      </c>
      <c r="T77" s="94">
        <f>+'CO2'!T77+'abs CO2'!T77+'CH4'!T77*PCG!$C$5+N2O!T77*PCG!$C$6+HFC!T77+PFC!T77+'SF6'!T77</f>
        <v>0</v>
      </c>
      <c r="U77" s="94">
        <f>+'CO2'!U77+'abs CO2'!U77+'CH4'!U77*PCG!$C$5+N2O!U77*PCG!$C$6+HFC!U77+PFC!U77+'SF6'!U77</f>
        <v>0</v>
      </c>
      <c r="V77" s="94">
        <f>+'CO2'!V77+'abs CO2'!V77+'CH4'!V77*PCG!$C$5+N2O!V77*PCG!$C$6+HFC!V77+PFC!V77+'SF6'!V77</f>
        <v>0</v>
      </c>
      <c r="W77" s="94">
        <f>+'CO2'!W77+'abs CO2'!W77+'CH4'!W77*PCG!$C$5+N2O!W77*PCG!$C$6+HFC!W77+PFC!W77+'SF6'!W77</f>
        <v>0</v>
      </c>
      <c r="X77" s="94">
        <f>+'CO2'!X77+'abs CO2'!X77+'CH4'!X77*PCG!$C$5+N2O!X77*PCG!$C$6+HFC!X77+PFC!X77+'SF6'!X77</f>
        <v>0</v>
      </c>
      <c r="Y77" s="94">
        <f>+'CO2'!Y77+'abs CO2'!Y77+'CH4'!Y77*PCG!$C$5+N2O!Y77*PCG!$C$6+HFC!Y77+PFC!Y77+'SF6'!Y77</f>
        <v>0</v>
      </c>
      <c r="Z77" s="94">
        <f>+'CO2'!Z77+'abs CO2'!Z77+'CH4'!Z77*PCG!$C$5+N2O!Z77*PCG!$C$6+HFC!Z77+PFC!Z77+'SF6'!Z77</f>
        <v>0</v>
      </c>
      <c r="AA77" s="94">
        <f>+'CO2'!AA77+'abs CO2'!AA77+'CH4'!AA77*PCG!$C$5+N2O!AA77*PCG!$C$6+HFC!AA77+PFC!AA77+'SF6'!AA77</f>
        <v>0</v>
      </c>
      <c r="AB77" s="94">
        <f>+'CO2'!AB77+'abs CO2'!AB77+'CH4'!AB77*PCG!$C$5+N2O!AB77*PCG!$C$6+HFC!AB77+PFC!AB77+'SF6'!AB77</f>
        <v>0</v>
      </c>
      <c r="AC77" s="94">
        <f>+'CO2'!AC77+'abs CO2'!AC77+'CH4'!AC77*PCG!$C$5+N2O!AC77*PCG!$C$6+HFC!AC77+PFC!AC77+'SF6'!AC77</f>
        <v>0</v>
      </c>
      <c r="AD77" s="94">
        <f>+'CO2'!AD77+'abs CO2'!AD77+'CH4'!AD77*PCG!$C$5+N2O!AD77*PCG!$C$6+HFC!AD77+PFC!AD77+'SF6'!AD77</f>
        <v>0</v>
      </c>
      <c r="AE77" s="94">
        <f>+'CO2'!AE77+'abs CO2'!AE77+'CH4'!AE77*PCG!$C$5+N2O!AE77*PCG!$C$6+HFC!AE77+PFC!AE77+'SF6'!AE77</f>
        <v>0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0</v>
      </c>
      <c r="D80" s="33">
        <f t="shared" si="23"/>
        <v>0</v>
      </c>
      <c r="E80" s="33">
        <f t="shared" si="23"/>
        <v>0</v>
      </c>
      <c r="F80" s="33">
        <f t="shared" si="23"/>
        <v>0</v>
      </c>
      <c r="G80" s="33">
        <f t="shared" si="23"/>
        <v>0</v>
      </c>
      <c r="H80" s="33">
        <f t="shared" si="23"/>
        <v>0</v>
      </c>
      <c r="I80" s="33">
        <f t="shared" si="23"/>
        <v>0</v>
      </c>
      <c r="J80" s="33">
        <f t="shared" si="23"/>
        <v>0</v>
      </c>
      <c r="K80" s="33">
        <f t="shared" si="23"/>
        <v>0</v>
      </c>
      <c r="L80" s="33">
        <f t="shared" si="23"/>
        <v>0</v>
      </c>
      <c r="M80" s="33">
        <f t="shared" si="23"/>
        <v>0</v>
      </c>
      <c r="N80" s="33">
        <f t="shared" si="23"/>
        <v>0</v>
      </c>
      <c r="O80" s="33">
        <f t="shared" si="23"/>
        <v>0</v>
      </c>
      <c r="P80" s="33">
        <f t="shared" si="23"/>
        <v>0</v>
      </c>
      <c r="Q80" s="33">
        <f t="shared" si="23"/>
        <v>0</v>
      </c>
      <c r="R80" s="33">
        <f t="shared" si="23"/>
        <v>0</v>
      </c>
      <c r="S80" s="33">
        <f t="shared" si="23"/>
        <v>0</v>
      </c>
      <c r="T80" s="33">
        <f t="shared" si="23"/>
        <v>0</v>
      </c>
      <c r="U80" s="33">
        <f t="shared" si="23"/>
        <v>0</v>
      </c>
      <c r="V80" s="33">
        <f t="shared" si="23"/>
        <v>0</v>
      </c>
      <c r="W80" s="33">
        <f t="shared" si="23"/>
        <v>0</v>
      </c>
      <c r="X80" s="33">
        <f t="shared" si="23"/>
        <v>0</v>
      </c>
      <c r="Y80" s="33">
        <f t="shared" si="23"/>
        <v>0</v>
      </c>
      <c r="Z80" s="33">
        <f t="shared" si="23"/>
        <v>0</v>
      </c>
      <c r="AA80" s="33">
        <f t="shared" si="23"/>
        <v>0</v>
      </c>
      <c r="AB80" s="33">
        <f t="shared" si="23"/>
        <v>0</v>
      </c>
      <c r="AC80" s="33">
        <f t="shared" si="23"/>
        <v>0</v>
      </c>
      <c r="AD80" s="33">
        <f t="shared" si="23"/>
        <v>0</v>
      </c>
      <c r="AE80" s="33">
        <f t="shared" si="23"/>
        <v>0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0</v>
      </c>
      <c r="D81" s="33">
        <f t="shared" si="24"/>
        <v>0</v>
      </c>
      <c r="E81" s="33">
        <f t="shared" si="24"/>
        <v>0</v>
      </c>
      <c r="F81" s="33">
        <f t="shared" si="24"/>
        <v>0</v>
      </c>
      <c r="G81" s="33">
        <f t="shared" si="24"/>
        <v>0</v>
      </c>
      <c r="H81" s="33">
        <f t="shared" si="24"/>
        <v>0</v>
      </c>
      <c r="I81" s="33">
        <f t="shared" si="24"/>
        <v>0</v>
      </c>
      <c r="J81" s="33">
        <f t="shared" si="24"/>
        <v>0</v>
      </c>
      <c r="K81" s="33">
        <f t="shared" si="24"/>
        <v>0</v>
      </c>
      <c r="L81" s="33">
        <f t="shared" si="24"/>
        <v>0</v>
      </c>
      <c r="M81" s="33">
        <f t="shared" si="24"/>
        <v>0</v>
      </c>
      <c r="N81" s="33">
        <f t="shared" si="24"/>
        <v>0</v>
      </c>
      <c r="O81" s="33">
        <f t="shared" si="24"/>
        <v>0</v>
      </c>
      <c r="P81" s="33">
        <f t="shared" si="24"/>
        <v>0</v>
      </c>
      <c r="Q81" s="33">
        <f t="shared" si="24"/>
        <v>0</v>
      </c>
      <c r="R81" s="33">
        <f t="shared" si="24"/>
        <v>0</v>
      </c>
      <c r="S81" s="33">
        <f t="shared" si="24"/>
        <v>0</v>
      </c>
      <c r="T81" s="33">
        <f t="shared" si="24"/>
        <v>0</v>
      </c>
      <c r="U81" s="33">
        <f t="shared" si="24"/>
        <v>0</v>
      </c>
      <c r="V81" s="33">
        <f t="shared" si="24"/>
        <v>0</v>
      </c>
      <c r="W81" s="33">
        <f t="shared" si="24"/>
        <v>0</v>
      </c>
      <c r="X81" s="33">
        <f t="shared" si="24"/>
        <v>0</v>
      </c>
      <c r="Y81" s="33">
        <f t="shared" si="24"/>
        <v>0</v>
      </c>
      <c r="Z81" s="33">
        <f t="shared" si="24"/>
        <v>0</v>
      </c>
      <c r="AA81" s="33">
        <f t="shared" si="24"/>
        <v>0</v>
      </c>
      <c r="AB81" s="33">
        <f t="shared" si="24"/>
        <v>0</v>
      </c>
      <c r="AC81" s="33">
        <f t="shared" si="24"/>
        <v>0</v>
      </c>
      <c r="AD81" s="33">
        <f t="shared" si="24"/>
        <v>0</v>
      </c>
      <c r="AE81" s="33">
        <f t="shared" si="24"/>
        <v>0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0</v>
      </c>
      <c r="D82" s="94">
        <f>+'CO2'!D82+'abs CO2'!D82+'CH4'!D82*PCG!$C$5+N2O!D82*PCG!$C$6+HFC!D82+PFC!D82+'SF6'!D82</f>
        <v>0</v>
      </c>
      <c r="E82" s="94">
        <f>+'CO2'!E82+'abs CO2'!E82+'CH4'!E82*PCG!$C$5+N2O!E82*PCG!$C$6+HFC!E82+PFC!E82+'SF6'!E82</f>
        <v>0</v>
      </c>
      <c r="F82" s="94">
        <f>+'CO2'!F82+'abs CO2'!F82+'CH4'!F82*PCG!$C$5+N2O!F82*PCG!$C$6+HFC!F82+PFC!F82+'SF6'!F82</f>
        <v>0</v>
      </c>
      <c r="G82" s="94">
        <f>+'CO2'!G82+'abs CO2'!G82+'CH4'!G82*PCG!$C$5+N2O!G82*PCG!$C$6+HFC!G82+PFC!G82+'SF6'!G82</f>
        <v>0</v>
      </c>
      <c r="H82" s="94">
        <f>+'CO2'!H82+'abs CO2'!H82+'CH4'!H82*PCG!$C$5+N2O!H82*PCG!$C$6+HFC!H82+PFC!H82+'SF6'!H82</f>
        <v>0</v>
      </c>
      <c r="I82" s="94">
        <f>+'CO2'!I82+'abs CO2'!I82+'CH4'!I82*PCG!$C$5+N2O!I82*PCG!$C$6+HFC!I82+PFC!I82+'SF6'!I82</f>
        <v>0</v>
      </c>
      <c r="J82" s="94">
        <f>+'CO2'!J82+'abs CO2'!J82+'CH4'!J82*PCG!$C$5+N2O!J82*PCG!$C$6+HFC!J82+PFC!J82+'SF6'!J82</f>
        <v>0</v>
      </c>
      <c r="K82" s="94">
        <f>+'CO2'!K82+'abs CO2'!K82+'CH4'!K82*PCG!$C$5+N2O!K82*PCG!$C$6+HFC!K82+PFC!K82+'SF6'!K82</f>
        <v>0</v>
      </c>
      <c r="L82" s="94">
        <f>+'CO2'!L82+'abs CO2'!L82+'CH4'!L82*PCG!$C$5+N2O!L82*PCG!$C$6+HFC!L82+PFC!L82+'SF6'!L82</f>
        <v>0</v>
      </c>
      <c r="M82" s="94">
        <f>+'CO2'!M82+'abs CO2'!M82+'CH4'!M82*PCG!$C$5+N2O!M82*PCG!$C$6+HFC!M82+PFC!M82+'SF6'!M82</f>
        <v>0</v>
      </c>
      <c r="N82" s="94">
        <f>+'CO2'!N82+'abs CO2'!N82+'CH4'!N82*PCG!$C$5+N2O!N82*PCG!$C$6+HFC!N82+PFC!N82+'SF6'!N82</f>
        <v>0</v>
      </c>
      <c r="O82" s="94">
        <f>+'CO2'!O82+'abs CO2'!O82+'CH4'!O82*PCG!$C$5+N2O!O82*PCG!$C$6+HFC!O82+PFC!O82+'SF6'!O82</f>
        <v>0</v>
      </c>
      <c r="P82" s="94">
        <f>+'CO2'!P82+'abs CO2'!P82+'CH4'!P82*PCG!$C$5+N2O!P82*PCG!$C$6+HFC!P82+PFC!P82+'SF6'!P82</f>
        <v>0</v>
      </c>
      <c r="Q82" s="94">
        <f>+'CO2'!Q82+'abs CO2'!Q82+'CH4'!Q82*PCG!$C$5+N2O!Q82*PCG!$C$6+HFC!Q82+PFC!Q82+'SF6'!Q82</f>
        <v>0</v>
      </c>
      <c r="R82" s="94">
        <f>+'CO2'!R82+'abs CO2'!R82+'CH4'!R82*PCG!$C$5+N2O!R82*PCG!$C$6+HFC!R82+PFC!R82+'SF6'!R82</f>
        <v>0</v>
      </c>
      <c r="S82" s="94">
        <f>+'CO2'!S82+'abs CO2'!S82+'CH4'!S82*PCG!$C$5+N2O!S82*PCG!$C$6+HFC!S82+PFC!S82+'SF6'!S82</f>
        <v>0</v>
      </c>
      <c r="T82" s="94">
        <f>+'CO2'!T82+'abs CO2'!T82+'CH4'!T82*PCG!$C$5+N2O!T82*PCG!$C$6+HFC!T82+PFC!T82+'SF6'!T82</f>
        <v>0</v>
      </c>
      <c r="U82" s="94">
        <f>+'CO2'!U82+'abs CO2'!U82+'CH4'!U82*PCG!$C$5+N2O!U82*PCG!$C$6+HFC!U82+PFC!U82+'SF6'!U82</f>
        <v>0</v>
      </c>
      <c r="V82" s="94">
        <f>+'CO2'!V82+'abs CO2'!V82+'CH4'!V82*PCG!$C$5+N2O!V82*PCG!$C$6+HFC!V82+PFC!V82+'SF6'!V82</f>
        <v>0</v>
      </c>
      <c r="W82" s="94">
        <f>+'CO2'!W82+'abs CO2'!W82+'CH4'!W82*PCG!$C$5+N2O!W82*PCG!$C$6+HFC!W82+PFC!W82+'SF6'!W82</f>
        <v>0</v>
      </c>
      <c r="X82" s="94">
        <f>+'CO2'!X82+'abs CO2'!X82+'CH4'!X82*PCG!$C$5+N2O!X82*PCG!$C$6+HFC!X82+PFC!X82+'SF6'!X82</f>
        <v>0</v>
      </c>
      <c r="Y82" s="94">
        <f>+'CO2'!Y82+'abs CO2'!Y82+'CH4'!Y82*PCG!$C$5+N2O!Y82*PCG!$C$6+HFC!Y82+PFC!Y82+'SF6'!Y82</f>
        <v>0</v>
      </c>
      <c r="Z82" s="94">
        <f>+'CO2'!Z82+'abs CO2'!Z82+'CH4'!Z82*PCG!$C$5+N2O!Z82*PCG!$C$6+HFC!Z82+PFC!Z82+'SF6'!Z82</f>
        <v>0</v>
      </c>
      <c r="AA82" s="94">
        <f>+'CO2'!AA82+'abs CO2'!AA82+'CH4'!AA82*PCG!$C$5+N2O!AA82*PCG!$C$6+HFC!AA82+PFC!AA82+'SF6'!AA82</f>
        <v>0</v>
      </c>
      <c r="AB82" s="94">
        <f>+'CO2'!AB82+'abs CO2'!AB82+'CH4'!AB82*PCG!$C$5+N2O!AB82*PCG!$C$6+HFC!AB82+PFC!AB82+'SF6'!AB82</f>
        <v>0</v>
      </c>
      <c r="AC82" s="94">
        <f>+'CO2'!AC82+'abs CO2'!AC82+'CH4'!AC82*PCG!$C$5+N2O!AC82*PCG!$C$6+HFC!AC82+PFC!AC82+'SF6'!AC82</f>
        <v>0</v>
      </c>
      <c r="AD82" s="94">
        <f>+'CO2'!AD82+'abs CO2'!AD82+'CH4'!AD82*PCG!$C$5+N2O!AD82*PCG!$C$6+HFC!AD82+PFC!AD82+'SF6'!AD82</f>
        <v>0</v>
      </c>
      <c r="AE82" s="94">
        <f>+'CO2'!AE82+'abs CO2'!AE82+'CH4'!AE82*PCG!$C$5+N2O!AE82*PCG!$C$6+HFC!AE82+PFC!AE82+'SF6'!AE82</f>
        <v>0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0</v>
      </c>
      <c r="D83" s="94">
        <f>+'CO2'!D83+'abs CO2'!D83+'CH4'!D83*PCG!$C$5+N2O!D83*PCG!$C$6+HFC!D83+PFC!D83+'SF6'!D83</f>
        <v>0</v>
      </c>
      <c r="E83" s="94">
        <f>+'CO2'!E83+'abs CO2'!E83+'CH4'!E83*PCG!$C$5+N2O!E83*PCG!$C$6+HFC!E83+PFC!E83+'SF6'!E83</f>
        <v>0</v>
      </c>
      <c r="F83" s="94">
        <f>+'CO2'!F83+'abs CO2'!F83+'CH4'!F83*PCG!$C$5+N2O!F83*PCG!$C$6+HFC!F83+PFC!F83+'SF6'!F83</f>
        <v>0</v>
      </c>
      <c r="G83" s="94">
        <f>+'CO2'!G83+'abs CO2'!G83+'CH4'!G83*PCG!$C$5+N2O!G83*PCG!$C$6+HFC!G83+PFC!G83+'SF6'!G83</f>
        <v>0</v>
      </c>
      <c r="H83" s="94">
        <f>+'CO2'!H83+'abs CO2'!H83+'CH4'!H83*PCG!$C$5+N2O!H83*PCG!$C$6+HFC!H83+PFC!H83+'SF6'!H83</f>
        <v>0</v>
      </c>
      <c r="I83" s="94">
        <f>+'CO2'!I83+'abs CO2'!I83+'CH4'!I83*PCG!$C$5+N2O!I83*PCG!$C$6+HFC!I83+PFC!I83+'SF6'!I83</f>
        <v>0</v>
      </c>
      <c r="J83" s="94">
        <f>+'CO2'!J83+'abs CO2'!J83+'CH4'!J83*PCG!$C$5+N2O!J83*PCG!$C$6+HFC!J83+PFC!J83+'SF6'!J83</f>
        <v>0</v>
      </c>
      <c r="K83" s="94">
        <f>+'CO2'!K83+'abs CO2'!K83+'CH4'!K83*PCG!$C$5+N2O!K83*PCG!$C$6+HFC!K83+PFC!K83+'SF6'!K83</f>
        <v>0</v>
      </c>
      <c r="L83" s="94">
        <f>+'CO2'!L83+'abs CO2'!L83+'CH4'!L83*PCG!$C$5+N2O!L83*PCG!$C$6+HFC!L83+PFC!L83+'SF6'!L83</f>
        <v>0</v>
      </c>
      <c r="M83" s="94">
        <f>+'CO2'!M83+'abs CO2'!M83+'CH4'!M83*PCG!$C$5+N2O!M83*PCG!$C$6+HFC!M83+PFC!M83+'SF6'!M83</f>
        <v>0</v>
      </c>
      <c r="N83" s="94">
        <f>+'CO2'!N83+'abs CO2'!N83+'CH4'!N83*PCG!$C$5+N2O!N83*PCG!$C$6+HFC!N83+PFC!N83+'SF6'!N83</f>
        <v>0</v>
      </c>
      <c r="O83" s="94">
        <f>+'CO2'!O83+'abs CO2'!O83+'CH4'!O83*PCG!$C$5+N2O!O83*PCG!$C$6+HFC!O83+PFC!O83+'SF6'!O83</f>
        <v>0</v>
      </c>
      <c r="P83" s="94">
        <f>+'CO2'!P83+'abs CO2'!P83+'CH4'!P83*PCG!$C$5+N2O!P83*PCG!$C$6+HFC!P83+PFC!P83+'SF6'!P83</f>
        <v>0</v>
      </c>
      <c r="Q83" s="94">
        <f>+'CO2'!Q83+'abs CO2'!Q83+'CH4'!Q83*PCG!$C$5+N2O!Q83*PCG!$C$6+HFC!Q83+PFC!Q83+'SF6'!Q83</f>
        <v>0</v>
      </c>
      <c r="R83" s="94">
        <f>+'CO2'!R83+'abs CO2'!R83+'CH4'!R83*PCG!$C$5+N2O!R83*PCG!$C$6+HFC!R83+PFC!R83+'SF6'!R83</f>
        <v>0</v>
      </c>
      <c r="S83" s="94">
        <f>+'CO2'!S83+'abs CO2'!S83+'CH4'!S83*PCG!$C$5+N2O!S83*PCG!$C$6+HFC!S83+PFC!S83+'SF6'!S83</f>
        <v>0</v>
      </c>
      <c r="T83" s="94">
        <f>+'CO2'!T83+'abs CO2'!T83+'CH4'!T83*PCG!$C$5+N2O!T83*PCG!$C$6+HFC!T83+PFC!T83+'SF6'!T83</f>
        <v>0</v>
      </c>
      <c r="U83" s="94">
        <f>+'CO2'!U83+'abs CO2'!U83+'CH4'!U83*PCG!$C$5+N2O!U83*PCG!$C$6+HFC!U83+PFC!U83+'SF6'!U83</f>
        <v>0</v>
      </c>
      <c r="V83" s="94">
        <f>+'CO2'!V83+'abs CO2'!V83+'CH4'!V83*PCG!$C$5+N2O!V83*PCG!$C$6+HFC!V83+PFC!V83+'SF6'!V83</f>
        <v>0</v>
      </c>
      <c r="W83" s="94">
        <f>+'CO2'!W83+'abs CO2'!W83+'CH4'!W83*PCG!$C$5+N2O!W83*PCG!$C$6+HFC!W83+PFC!W83+'SF6'!W83</f>
        <v>0</v>
      </c>
      <c r="X83" s="94">
        <f>+'CO2'!X83+'abs CO2'!X83+'CH4'!X83*PCG!$C$5+N2O!X83*PCG!$C$6+HFC!X83+PFC!X83+'SF6'!X83</f>
        <v>0</v>
      </c>
      <c r="Y83" s="94">
        <f>+'CO2'!Y83+'abs CO2'!Y83+'CH4'!Y83*PCG!$C$5+N2O!Y83*PCG!$C$6+HFC!Y83+PFC!Y83+'SF6'!Y83</f>
        <v>0</v>
      </c>
      <c r="Z83" s="94">
        <f>+'CO2'!Z83+'abs CO2'!Z83+'CH4'!Z83*PCG!$C$5+N2O!Z83*PCG!$C$6+HFC!Z83+PFC!Z83+'SF6'!Z83</f>
        <v>0</v>
      </c>
      <c r="AA83" s="94">
        <f>+'CO2'!AA83+'abs CO2'!AA83+'CH4'!AA83*PCG!$C$5+N2O!AA83*PCG!$C$6+HFC!AA83+PFC!AA83+'SF6'!AA83</f>
        <v>0</v>
      </c>
      <c r="AB83" s="94">
        <f>+'CO2'!AB83+'abs CO2'!AB83+'CH4'!AB83*PCG!$C$5+N2O!AB83*PCG!$C$6+HFC!AB83+PFC!AB83+'SF6'!AB83</f>
        <v>0</v>
      </c>
      <c r="AC83" s="94">
        <f>+'CO2'!AC83+'abs CO2'!AC83+'CH4'!AC83*PCG!$C$5+N2O!AC83*PCG!$C$6+HFC!AC83+PFC!AC83+'SF6'!AC83</f>
        <v>0</v>
      </c>
      <c r="AD83" s="94">
        <f>+'CO2'!AD83+'abs CO2'!AD83+'CH4'!AD83*PCG!$C$5+N2O!AD83*PCG!$C$6+HFC!AD83+PFC!AD83+'SF6'!AD83</f>
        <v>0</v>
      </c>
      <c r="AE83" s="94">
        <f>+'CO2'!AE83+'abs CO2'!AE83+'CH4'!AE83*PCG!$C$5+N2O!AE83*PCG!$C$6+HFC!AE83+PFC!AE83+'SF6'!AE83</f>
        <v>0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0</v>
      </c>
      <c r="D84" s="33">
        <f t="shared" si="25"/>
        <v>0</v>
      </c>
      <c r="E84" s="33">
        <f t="shared" si="25"/>
        <v>0</v>
      </c>
      <c r="F84" s="33">
        <f t="shared" si="25"/>
        <v>0</v>
      </c>
      <c r="G84" s="33">
        <f t="shared" si="25"/>
        <v>0</v>
      </c>
      <c r="H84" s="33">
        <f t="shared" si="25"/>
        <v>0</v>
      </c>
      <c r="I84" s="33">
        <f t="shared" si="25"/>
        <v>0</v>
      </c>
      <c r="J84" s="33">
        <f t="shared" si="25"/>
        <v>0</v>
      </c>
      <c r="K84" s="33">
        <f t="shared" si="25"/>
        <v>0</v>
      </c>
      <c r="L84" s="33">
        <f t="shared" si="25"/>
        <v>0</v>
      </c>
      <c r="M84" s="33">
        <f t="shared" si="25"/>
        <v>0</v>
      </c>
      <c r="N84" s="33">
        <f t="shared" si="25"/>
        <v>0</v>
      </c>
      <c r="O84" s="33">
        <f t="shared" si="25"/>
        <v>0</v>
      </c>
      <c r="P84" s="33">
        <f t="shared" si="25"/>
        <v>0</v>
      </c>
      <c r="Q84" s="33">
        <f t="shared" si="25"/>
        <v>0</v>
      </c>
      <c r="R84" s="33">
        <f t="shared" si="25"/>
        <v>0</v>
      </c>
      <c r="S84" s="33">
        <f t="shared" si="25"/>
        <v>0</v>
      </c>
      <c r="T84" s="33">
        <f t="shared" si="25"/>
        <v>0</v>
      </c>
      <c r="U84" s="33">
        <f t="shared" si="25"/>
        <v>0</v>
      </c>
      <c r="V84" s="33">
        <f t="shared" si="25"/>
        <v>0</v>
      </c>
      <c r="W84" s="33">
        <f t="shared" si="25"/>
        <v>0</v>
      </c>
      <c r="X84" s="33">
        <f t="shared" si="25"/>
        <v>0</v>
      </c>
      <c r="Y84" s="33">
        <f t="shared" si="25"/>
        <v>0</v>
      </c>
      <c r="Z84" s="33">
        <f t="shared" si="25"/>
        <v>0</v>
      </c>
      <c r="AA84" s="33">
        <f t="shared" si="25"/>
        <v>0</v>
      </c>
      <c r="AB84" s="33">
        <f t="shared" si="25"/>
        <v>0</v>
      </c>
      <c r="AC84" s="33">
        <f t="shared" si="25"/>
        <v>0</v>
      </c>
      <c r="AD84" s="33">
        <f t="shared" si="25"/>
        <v>0</v>
      </c>
      <c r="AE84" s="33">
        <f t="shared" si="25"/>
        <v>0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0</v>
      </c>
      <c r="D86" s="94">
        <f>+'CO2'!D86+'abs CO2'!D86+'CH4'!D86*PCG!$C$5+N2O!D86*PCG!$C$6+HFC!D86+PFC!D86+'SF6'!D86</f>
        <v>0</v>
      </c>
      <c r="E86" s="94">
        <f>+'CO2'!E86+'abs CO2'!E86+'CH4'!E86*PCG!$C$5+N2O!E86*PCG!$C$6+HFC!E86+PFC!E86+'SF6'!E86</f>
        <v>0</v>
      </c>
      <c r="F86" s="94">
        <f>+'CO2'!F86+'abs CO2'!F86+'CH4'!F86*PCG!$C$5+N2O!F86*PCG!$C$6+HFC!F86+PFC!F86+'SF6'!F86</f>
        <v>0</v>
      </c>
      <c r="G86" s="94">
        <f>+'CO2'!G86+'abs CO2'!G86+'CH4'!G86*PCG!$C$5+N2O!G86*PCG!$C$6+HFC!G86+PFC!G86+'SF6'!G86</f>
        <v>0</v>
      </c>
      <c r="H86" s="94">
        <f>+'CO2'!H86+'abs CO2'!H86+'CH4'!H86*PCG!$C$5+N2O!H86*PCG!$C$6+HFC!H86+PFC!H86+'SF6'!H86</f>
        <v>0</v>
      </c>
      <c r="I86" s="94">
        <f>+'CO2'!I86+'abs CO2'!I86+'CH4'!I86*PCG!$C$5+N2O!I86*PCG!$C$6+HFC!I86+PFC!I86+'SF6'!I86</f>
        <v>0</v>
      </c>
      <c r="J86" s="94">
        <f>+'CO2'!J86+'abs CO2'!J86+'CH4'!J86*PCG!$C$5+N2O!J86*PCG!$C$6+HFC!J86+PFC!J86+'SF6'!J86</f>
        <v>0</v>
      </c>
      <c r="K86" s="94">
        <f>+'CO2'!K86+'abs CO2'!K86+'CH4'!K86*PCG!$C$5+N2O!K86*PCG!$C$6+HFC!K86+PFC!K86+'SF6'!K86</f>
        <v>0</v>
      </c>
      <c r="L86" s="94">
        <f>+'CO2'!L86+'abs CO2'!L86+'CH4'!L86*PCG!$C$5+N2O!L86*PCG!$C$6+HFC!L86+PFC!L86+'SF6'!L86</f>
        <v>0</v>
      </c>
      <c r="M86" s="94">
        <f>+'CO2'!M86+'abs CO2'!M86+'CH4'!M86*PCG!$C$5+N2O!M86*PCG!$C$6+HFC!M86+PFC!M86+'SF6'!M86</f>
        <v>0</v>
      </c>
      <c r="N86" s="94">
        <f>+'CO2'!N86+'abs CO2'!N86+'CH4'!N86*PCG!$C$5+N2O!N86*PCG!$C$6+HFC!N86+PFC!N86+'SF6'!N86</f>
        <v>0</v>
      </c>
      <c r="O86" s="94">
        <f>+'CO2'!O86+'abs CO2'!O86+'CH4'!O86*PCG!$C$5+N2O!O86*PCG!$C$6+HFC!O86+PFC!O86+'SF6'!O86</f>
        <v>0</v>
      </c>
      <c r="P86" s="94">
        <f>+'CO2'!P86+'abs CO2'!P86+'CH4'!P86*PCG!$C$5+N2O!P86*PCG!$C$6+HFC!P86+PFC!P86+'SF6'!P86</f>
        <v>0</v>
      </c>
      <c r="Q86" s="94">
        <f>+'CO2'!Q86+'abs CO2'!Q86+'CH4'!Q86*PCG!$C$5+N2O!Q86*PCG!$C$6+HFC!Q86+PFC!Q86+'SF6'!Q86</f>
        <v>0</v>
      </c>
      <c r="R86" s="94">
        <f>+'CO2'!R86+'abs CO2'!R86+'CH4'!R86*PCG!$C$5+N2O!R86*PCG!$C$6+HFC!R86+PFC!R86+'SF6'!R86</f>
        <v>0</v>
      </c>
      <c r="S86" s="94">
        <f>+'CO2'!S86+'abs CO2'!S86+'CH4'!S86*PCG!$C$5+N2O!S86*PCG!$C$6+HFC!S86+PFC!S86+'SF6'!S86</f>
        <v>0</v>
      </c>
      <c r="T86" s="94">
        <f>+'CO2'!T86+'abs CO2'!T86+'CH4'!T86*PCG!$C$5+N2O!T86*PCG!$C$6+HFC!T86+PFC!T86+'SF6'!T86</f>
        <v>0</v>
      </c>
      <c r="U86" s="94">
        <f>+'CO2'!U86+'abs CO2'!U86+'CH4'!U86*PCG!$C$5+N2O!U86*PCG!$C$6+HFC!U86+PFC!U86+'SF6'!U86</f>
        <v>0</v>
      </c>
      <c r="V86" s="94">
        <f>+'CO2'!V86+'abs CO2'!V86+'CH4'!V86*PCG!$C$5+N2O!V86*PCG!$C$6+HFC!V86+PFC!V86+'SF6'!V86</f>
        <v>0</v>
      </c>
      <c r="W86" s="94">
        <f>+'CO2'!W86+'abs CO2'!W86+'CH4'!W86*PCG!$C$5+N2O!W86*PCG!$C$6+HFC!W86+PFC!W86+'SF6'!W86</f>
        <v>0</v>
      </c>
      <c r="X86" s="94">
        <f>+'CO2'!X86+'abs CO2'!X86+'CH4'!X86*PCG!$C$5+N2O!X86*PCG!$C$6+HFC!X86+PFC!X86+'SF6'!X86</f>
        <v>0</v>
      </c>
      <c r="Y86" s="94">
        <f>+'CO2'!Y86+'abs CO2'!Y86+'CH4'!Y86*PCG!$C$5+N2O!Y86*PCG!$C$6+HFC!Y86+PFC!Y86+'SF6'!Y86</f>
        <v>0</v>
      </c>
      <c r="Z86" s="94">
        <f>+'CO2'!Z86+'abs CO2'!Z86+'CH4'!Z86*PCG!$C$5+N2O!Z86*PCG!$C$6+HFC!Z86+PFC!Z86+'SF6'!Z86</f>
        <v>0</v>
      </c>
      <c r="AA86" s="94">
        <f>+'CO2'!AA86+'abs CO2'!AA86+'CH4'!AA86*PCG!$C$5+N2O!AA86*PCG!$C$6+HFC!AA86+PFC!AA86+'SF6'!AA86</f>
        <v>0</v>
      </c>
      <c r="AB86" s="94">
        <f>+'CO2'!AB86+'abs CO2'!AB86+'CH4'!AB86*PCG!$C$5+N2O!AB86*PCG!$C$6+HFC!AB86+PFC!AB86+'SF6'!AB86</f>
        <v>0</v>
      </c>
      <c r="AC86" s="94">
        <f>+'CO2'!AC86+'abs CO2'!AC86+'CH4'!AC86*PCG!$C$5+N2O!AC86*PCG!$C$6+HFC!AC86+PFC!AC86+'SF6'!AC86</f>
        <v>0</v>
      </c>
      <c r="AD86" s="94">
        <f>+'CO2'!AD86+'abs CO2'!AD86+'CH4'!AD86*PCG!$C$5+N2O!AD86*PCG!$C$6+HFC!AD86+PFC!AD86+'SF6'!AD86</f>
        <v>0</v>
      </c>
      <c r="AE86" s="94">
        <f>+'CO2'!AE86+'abs CO2'!AE86+'CH4'!AE86*PCG!$C$5+N2O!AE86*PCG!$C$6+HFC!AE86+PFC!AE86+'SF6'!AE86</f>
        <v>0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0</v>
      </c>
      <c r="D87" s="94">
        <f>+'CO2'!D87+'abs CO2'!D87+'CH4'!D87*PCG!$C$5+N2O!D87*PCG!$C$6+HFC!D87+PFC!D87+'SF6'!D87</f>
        <v>0</v>
      </c>
      <c r="E87" s="94">
        <f>+'CO2'!E87+'abs CO2'!E87+'CH4'!E87*PCG!$C$5+N2O!E87*PCG!$C$6+HFC!E87+PFC!E87+'SF6'!E87</f>
        <v>0</v>
      </c>
      <c r="F87" s="94">
        <f>+'CO2'!F87+'abs CO2'!F87+'CH4'!F87*PCG!$C$5+N2O!F87*PCG!$C$6+HFC!F87+PFC!F87+'SF6'!F87</f>
        <v>0</v>
      </c>
      <c r="G87" s="94">
        <f>+'CO2'!G87+'abs CO2'!G87+'CH4'!G87*PCG!$C$5+N2O!G87*PCG!$C$6+HFC!G87+PFC!G87+'SF6'!G87</f>
        <v>0</v>
      </c>
      <c r="H87" s="94">
        <f>+'CO2'!H87+'abs CO2'!H87+'CH4'!H87*PCG!$C$5+N2O!H87*PCG!$C$6+HFC!H87+PFC!H87+'SF6'!H87</f>
        <v>0</v>
      </c>
      <c r="I87" s="94">
        <f>+'CO2'!I87+'abs CO2'!I87+'CH4'!I87*PCG!$C$5+N2O!I87*PCG!$C$6+HFC!I87+PFC!I87+'SF6'!I87</f>
        <v>0</v>
      </c>
      <c r="J87" s="94">
        <f>+'CO2'!J87+'abs CO2'!J87+'CH4'!J87*PCG!$C$5+N2O!J87*PCG!$C$6+HFC!J87+PFC!J87+'SF6'!J87</f>
        <v>0</v>
      </c>
      <c r="K87" s="94">
        <f>+'CO2'!K87+'abs CO2'!K87+'CH4'!K87*PCG!$C$5+N2O!K87*PCG!$C$6+HFC!K87+PFC!K87+'SF6'!K87</f>
        <v>0</v>
      </c>
      <c r="L87" s="94">
        <f>+'CO2'!L87+'abs CO2'!L87+'CH4'!L87*PCG!$C$5+N2O!L87*PCG!$C$6+HFC!L87+PFC!L87+'SF6'!L87</f>
        <v>0</v>
      </c>
      <c r="M87" s="94">
        <f>+'CO2'!M87+'abs CO2'!M87+'CH4'!M87*PCG!$C$5+N2O!M87*PCG!$C$6+HFC!M87+PFC!M87+'SF6'!M87</f>
        <v>0</v>
      </c>
      <c r="N87" s="94">
        <f>+'CO2'!N87+'abs CO2'!N87+'CH4'!N87*PCG!$C$5+N2O!N87*PCG!$C$6+HFC!N87+PFC!N87+'SF6'!N87</f>
        <v>0</v>
      </c>
      <c r="O87" s="94">
        <f>+'CO2'!O87+'abs CO2'!O87+'CH4'!O87*PCG!$C$5+N2O!O87*PCG!$C$6+HFC!O87+PFC!O87+'SF6'!O87</f>
        <v>0</v>
      </c>
      <c r="P87" s="94">
        <f>+'CO2'!P87+'abs CO2'!P87+'CH4'!P87*PCG!$C$5+N2O!P87*PCG!$C$6+HFC!P87+PFC!P87+'SF6'!P87</f>
        <v>0</v>
      </c>
      <c r="Q87" s="94">
        <f>+'CO2'!Q87+'abs CO2'!Q87+'CH4'!Q87*PCG!$C$5+N2O!Q87*PCG!$C$6+HFC!Q87+PFC!Q87+'SF6'!Q87</f>
        <v>0</v>
      </c>
      <c r="R87" s="94">
        <f>+'CO2'!R87+'abs CO2'!R87+'CH4'!R87*PCG!$C$5+N2O!R87*PCG!$C$6+HFC!R87+PFC!R87+'SF6'!R87</f>
        <v>0</v>
      </c>
      <c r="S87" s="94">
        <f>+'CO2'!S87+'abs CO2'!S87+'CH4'!S87*PCG!$C$5+N2O!S87*PCG!$C$6+HFC!S87+PFC!S87+'SF6'!S87</f>
        <v>0</v>
      </c>
      <c r="T87" s="94">
        <f>+'CO2'!T87+'abs CO2'!T87+'CH4'!T87*PCG!$C$5+N2O!T87*PCG!$C$6+HFC!T87+PFC!T87+'SF6'!T87</f>
        <v>0</v>
      </c>
      <c r="U87" s="94">
        <f>+'CO2'!U87+'abs CO2'!U87+'CH4'!U87*PCG!$C$5+N2O!U87*PCG!$C$6+HFC!U87+PFC!U87+'SF6'!U87</f>
        <v>0</v>
      </c>
      <c r="V87" s="94">
        <f>+'CO2'!V87+'abs CO2'!V87+'CH4'!V87*PCG!$C$5+N2O!V87*PCG!$C$6+HFC!V87+PFC!V87+'SF6'!V87</f>
        <v>0</v>
      </c>
      <c r="W87" s="94">
        <f>+'CO2'!W87+'abs CO2'!W87+'CH4'!W87*PCG!$C$5+N2O!W87*PCG!$C$6+HFC!W87+PFC!W87+'SF6'!W87</f>
        <v>0</v>
      </c>
      <c r="X87" s="94">
        <f>+'CO2'!X87+'abs CO2'!X87+'CH4'!X87*PCG!$C$5+N2O!X87*PCG!$C$6+HFC!X87+PFC!X87+'SF6'!X87</f>
        <v>0</v>
      </c>
      <c r="Y87" s="94">
        <f>+'CO2'!Y87+'abs CO2'!Y87+'CH4'!Y87*PCG!$C$5+N2O!Y87*PCG!$C$6+HFC!Y87+PFC!Y87+'SF6'!Y87</f>
        <v>0</v>
      </c>
      <c r="Z87" s="94">
        <f>+'CO2'!Z87+'abs CO2'!Z87+'CH4'!Z87*PCG!$C$5+N2O!Z87*PCG!$C$6+HFC!Z87+PFC!Z87+'SF6'!Z87</f>
        <v>0</v>
      </c>
      <c r="AA87" s="94">
        <f>+'CO2'!AA87+'abs CO2'!AA87+'CH4'!AA87*PCG!$C$5+N2O!AA87*PCG!$C$6+HFC!AA87+PFC!AA87+'SF6'!AA87</f>
        <v>0</v>
      </c>
      <c r="AB87" s="94">
        <f>+'CO2'!AB87+'abs CO2'!AB87+'CH4'!AB87*PCG!$C$5+N2O!AB87*PCG!$C$6+HFC!AB87+PFC!AB87+'SF6'!AB87</f>
        <v>0</v>
      </c>
      <c r="AC87" s="94">
        <f>+'CO2'!AC87+'abs CO2'!AC87+'CH4'!AC87*PCG!$C$5+N2O!AC87*PCG!$C$6+HFC!AC87+PFC!AC87+'SF6'!AC87</f>
        <v>0</v>
      </c>
      <c r="AD87" s="94">
        <f>+'CO2'!AD87+'abs CO2'!AD87+'CH4'!AD87*PCG!$C$5+N2O!AD87*PCG!$C$6+HFC!AD87+PFC!AD87+'SF6'!AD87</f>
        <v>0</v>
      </c>
      <c r="AE87" s="94">
        <f>+'CO2'!AE87+'abs CO2'!AE87+'CH4'!AE87*PCG!$C$5+N2O!AE87*PCG!$C$6+HFC!AE87+PFC!AE87+'SF6'!AE87</f>
        <v>0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0</v>
      </c>
      <c r="D88" s="94">
        <f>+'CO2'!D88+'abs CO2'!D88+'CH4'!D88*PCG!$C$5+N2O!D88*PCG!$C$6+HFC!D88+PFC!D88+'SF6'!D88</f>
        <v>0</v>
      </c>
      <c r="E88" s="94">
        <f>+'CO2'!E88+'abs CO2'!E88+'CH4'!E88*PCG!$C$5+N2O!E88*PCG!$C$6+HFC!E88+PFC!E88+'SF6'!E88</f>
        <v>0</v>
      </c>
      <c r="F88" s="94">
        <f>+'CO2'!F88+'abs CO2'!F88+'CH4'!F88*PCG!$C$5+N2O!F88*PCG!$C$6+HFC!F88+PFC!F88+'SF6'!F88</f>
        <v>0</v>
      </c>
      <c r="G88" s="94">
        <f>+'CO2'!G88+'abs CO2'!G88+'CH4'!G88*PCG!$C$5+N2O!G88*PCG!$C$6+HFC!G88+PFC!G88+'SF6'!G88</f>
        <v>0</v>
      </c>
      <c r="H88" s="94">
        <f>+'CO2'!H88+'abs CO2'!H88+'CH4'!H88*PCG!$C$5+N2O!H88*PCG!$C$6+HFC!H88+PFC!H88+'SF6'!H88</f>
        <v>0</v>
      </c>
      <c r="I88" s="94">
        <f>+'CO2'!I88+'abs CO2'!I88+'CH4'!I88*PCG!$C$5+N2O!I88*PCG!$C$6+HFC!I88+PFC!I88+'SF6'!I88</f>
        <v>0</v>
      </c>
      <c r="J88" s="94">
        <f>+'CO2'!J88+'abs CO2'!J88+'CH4'!J88*PCG!$C$5+N2O!J88*PCG!$C$6+HFC!J88+PFC!J88+'SF6'!J88</f>
        <v>0</v>
      </c>
      <c r="K88" s="94">
        <f>+'CO2'!K88+'abs CO2'!K88+'CH4'!K88*PCG!$C$5+N2O!K88*PCG!$C$6+HFC!K88+PFC!K88+'SF6'!K88</f>
        <v>0</v>
      </c>
      <c r="L88" s="94">
        <f>+'CO2'!L88+'abs CO2'!L88+'CH4'!L88*PCG!$C$5+N2O!L88*PCG!$C$6+HFC!L88+PFC!L88+'SF6'!L88</f>
        <v>0</v>
      </c>
      <c r="M88" s="94">
        <f>+'CO2'!M88+'abs CO2'!M88+'CH4'!M88*PCG!$C$5+N2O!M88*PCG!$C$6+HFC!M88+PFC!M88+'SF6'!M88</f>
        <v>0</v>
      </c>
      <c r="N88" s="94">
        <f>+'CO2'!N88+'abs CO2'!N88+'CH4'!N88*PCG!$C$5+N2O!N88*PCG!$C$6+HFC!N88+PFC!N88+'SF6'!N88</f>
        <v>0</v>
      </c>
      <c r="O88" s="94">
        <f>+'CO2'!O88+'abs CO2'!O88+'CH4'!O88*PCG!$C$5+N2O!O88*PCG!$C$6+HFC!O88+PFC!O88+'SF6'!O88</f>
        <v>0</v>
      </c>
      <c r="P88" s="94">
        <f>+'CO2'!P88+'abs CO2'!P88+'CH4'!P88*PCG!$C$5+N2O!P88*PCG!$C$6+HFC!P88+PFC!P88+'SF6'!P88</f>
        <v>0</v>
      </c>
      <c r="Q88" s="94">
        <f>+'CO2'!Q88+'abs CO2'!Q88+'CH4'!Q88*PCG!$C$5+N2O!Q88*PCG!$C$6+HFC!Q88+PFC!Q88+'SF6'!Q88</f>
        <v>0</v>
      </c>
      <c r="R88" s="94">
        <f>+'CO2'!R88+'abs CO2'!R88+'CH4'!R88*PCG!$C$5+N2O!R88*PCG!$C$6+HFC!R88+PFC!R88+'SF6'!R88</f>
        <v>0</v>
      </c>
      <c r="S88" s="94">
        <f>+'CO2'!S88+'abs CO2'!S88+'CH4'!S88*PCG!$C$5+N2O!S88*PCG!$C$6+HFC!S88+PFC!S88+'SF6'!S88</f>
        <v>0</v>
      </c>
      <c r="T88" s="94">
        <f>+'CO2'!T88+'abs CO2'!T88+'CH4'!T88*PCG!$C$5+N2O!T88*PCG!$C$6+HFC!T88+PFC!T88+'SF6'!T88</f>
        <v>0</v>
      </c>
      <c r="U88" s="94">
        <f>+'CO2'!U88+'abs CO2'!U88+'CH4'!U88*PCG!$C$5+N2O!U88*PCG!$C$6+HFC!U88+PFC!U88+'SF6'!U88</f>
        <v>0</v>
      </c>
      <c r="V88" s="94">
        <f>+'CO2'!V88+'abs CO2'!V88+'CH4'!V88*PCG!$C$5+N2O!V88*PCG!$C$6+HFC!V88+PFC!V88+'SF6'!V88</f>
        <v>0</v>
      </c>
      <c r="W88" s="94">
        <f>+'CO2'!W88+'abs CO2'!W88+'CH4'!W88*PCG!$C$5+N2O!W88*PCG!$C$6+HFC!W88+PFC!W88+'SF6'!W88</f>
        <v>0</v>
      </c>
      <c r="X88" s="94">
        <f>+'CO2'!X88+'abs CO2'!X88+'CH4'!X88*PCG!$C$5+N2O!X88*PCG!$C$6+HFC!X88+PFC!X88+'SF6'!X88</f>
        <v>0</v>
      </c>
      <c r="Y88" s="94">
        <f>+'CO2'!Y88+'abs CO2'!Y88+'CH4'!Y88*PCG!$C$5+N2O!Y88*PCG!$C$6+HFC!Y88+PFC!Y88+'SF6'!Y88</f>
        <v>0</v>
      </c>
      <c r="Z88" s="94">
        <f>+'CO2'!Z88+'abs CO2'!Z88+'CH4'!Z88*PCG!$C$5+N2O!Z88*PCG!$C$6+HFC!Z88+PFC!Z88+'SF6'!Z88</f>
        <v>0</v>
      </c>
      <c r="AA88" s="94">
        <f>+'CO2'!AA88+'abs CO2'!AA88+'CH4'!AA88*PCG!$C$5+N2O!AA88*PCG!$C$6+HFC!AA88+PFC!AA88+'SF6'!AA88</f>
        <v>0</v>
      </c>
      <c r="AB88" s="94">
        <f>+'CO2'!AB88+'abs CO2'!AB88+'CH4'!AB88*PCG!$C$5+N2O!AB88*PCG!$C$6+HFC!AB88+PFC!AB88+'SF6'!AB88</f>
        <v>0</v>
      </c>
      <c r="AC88" s="94">
        <f>+'CO2'!AC88+'abs CO2'!AC88+'CH4'!AC88*PCG!$C$5+N2O!AC88*PCG!$C$6+HFC!AC88+PFC!AC88+'SF6'!AC88</f>
        <v>0</v>
      </c>
      <c r="AD88" s="94">
        <f>+'CO2'!AD88+'abs CO2'!AD88+'CH4'!AD88*PCG!$C$5+N2O!AD88*PCG!$C$6+HFC!AD88+PFC!AD88+'SF6'!AD88</f>
        <v>0</v>
      </c>
      <c r="AE88" s="94">
        <f>+'CO2'!AE88+'abs CO2'!AE88+'CH4'!AE88*PCG!$C$5+N2O!AE88*PCG!$C$6+HFC!AE88+PFC!AE88+'SF6'!AE88</f>
        <v>0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0</v>
      </c>
      <c r="D91" s="33">
        <f t="shared" si="26"/>
        <v>0</v>
      </c>
      <c r="E91" s="33">
        <f t="shared" si="26"/>
        <v>0</v>
      </c>
      <c r="F91" s="33">
        <f t="shared" si="26"/>
        <v>0</v>
      </c>
      <c r="G91" s="33">
        <f t="shared" si="26"/>
        <v>0</v>
      </c>
      <c r="H91" s="33">
        <f t="shared" si="26"/>
        <v>0</v>
      </c>
      <c r="I91" s="33">
        <f t="shared" si="26"/>
        <v>0</v>
      </c>
      <c r="J91" s="33">
        <f t="shared" si="26"/>
        <v>0</v>
      </c>
      <c r="K91" s="33">
        <f t="shared" si="26"/>
        <v>0</v>
      </c>
      <c r="L91" s="33">
        <f t="shared" si="26"/>
        <v>0</v>
      </c>
      <c r="M91" s="33">
        <f t="shared" si="26"/>
        <v>0</v>
      </c>
      <c r="N91" s="33">
        <f t="shared" si="26"/>
        <v>0</v>
      </c>
      <c r="O91" s="33">
        <f t="shared" si="26"/>
        <v>0</v>
      </c>
      <c r="P91" s="33">
        <f t="shared" si="26"/>
        <v>0</v>
      </c>
      <c r="Q91" s="33">
        <f t="shared" si="26"/>
        <v>0</v>
      </c>
      <c r="R91" s="33">
        <f t="shared" si="26"/>
        <v>0</v>
      </c>
      <c r="S91" s="33">
        <f t="shared" si="26"/>
        <v>0</v>
      </c>
      <c r="T91" s="33">
        <f t="shared" si="26"/>
        <v>0</v>
      </c>
      <c r="U91" s="33">
        <f t="shared" si="26"/>
        <v>0</v>
      </c>
      <c r="V91" s="33">
        <f t="shared" si="26"/>
        <v>0</v>
      </c>
      <c r="W91" s="33">
        <f t="shared" si="26"/>
        <v>0</v>
      </c>
      <c r="X91" s="33">
        <f t="shared" si="26"/>
        <v>0</v>
      </c>
      <c r="Y91" s="33">
        <f t="shared" si="26"/>
        <v>0</v>
      </c>
      <c r="Z91" s="33">
        <f t="shared" si="26"/>
        <v>0</v>
      </c>
      <c r="AA91" s="33">
        <f t="shared" si="26"/>
        <v>0</v>
      </c>
      <c r="AB91" s="33">
        <f t="shared" si="26"/>
        <v>0</v>
      </c>
      <c r="AC91" s="33">
        <f t="shared" si="26"/>
        <v>0</v>
      </c>
      <c r="AD91" s="33">
        <f t="shared" si="26"/>
        <v>0</v>
      </c>
      <c r="AE91" s="33">
        <f t="shared" si="26"/>
        <v>0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0</v>
      </c>
      <c r="D92" s="94">
        <f>+'CO2'!D92+'abs CO2'!D92+'CH4'!D92*PCG!$C$5+N2O!D92*PCG!$C$6+HFC!D92+PFC!D92+'SF6'!D92</f>
        <v>0</v>
      </c>
      <c r="E92" s="94">
        <f>+'CO2'!E92+'abs CO2'!E92+'CH4'!E92*PCG!$C$5+N2O!E92*PCG!$C$6+HFC!E92+PFC!E92+'SF6'!E92</f>
        <v>0</v>
      </c>
      <c r="F92" s="94">
        <f>+'CO2'!F92+'abs CO2'!F92+'CH4'!F92*PCG!$C$5+N2O!F92*PCG!$C$6+HFC!F92+PFC!F92+'SF6'!F92</f>
        <v>0</v>
      </c>
      <c r="G92" s="94">
        <f>+'CO2'!G92+'abs CO2'!G92+'CH4'!G92*PCG!$C$5+N2O!G92*PCG!$C$6+HFC!G92+PFC!G92+'SF6'!G92</f>
        <v>0</v>
      </c>
      <c r="H92" s="94">
        <f>+'CO2'!H92+'abs CO2'!H92+'CH4'!H92*PCG!$C$5+N2O!H92*PCG!$C$6+HFC!H92+PFC!H92+'SF6'!H92</f>
        <v>0</v>
      </c>
      <c r="I92" s="94">
        <f>+'CO2'!I92+'abs CO2'!I92+'CH4'!I92*PCG!$C$5+N2O!I92*PCG!$C$6+HFC!I92+PFC!I92+'SF6'!I92</f>
        <v>0</v>
      </c>
      <c r="J92" s="94">
        <f>+'CO2'!J92+'abs CO2'!J92+'CH4'!J92*PCG!$C$5+N2O!J92*PCG!$C$6+HFC!J92+PFC!J92+'SF6'!J92</f>
        <v>0</v>
      </c>
      <c r="K92" s="94">
        <f>+'CO2'!K92+'abs CO2'!K92+'CH4'!K92*PCG!$C$5+N2O!K92*PCG!$C$6+HFC!K92+PFC!K92+'SF6'!K92</f>
        <v>0</v>
      </c>
      <c r="L92" s="94">
        <f>+'CO2'!L92+'abs CO2'!L92+'CH4'!L92*PCG!$C$5+N2O!L92*PCG!$C$6+HFC!L92+PFC!L92+'SF6'!L92</f>
        <v>0</v>
      </c>
      <c r="M92" s="94">
        <f>+'CO2'!M92+'abs CO2'!M92+'CH4'!M92*PCG!$C$5+N2O!M92*PCG!$C$6+HFC!M92+PFC!M92+'SF6'!M92</f>
        <v>0</v>
      </c>
      <c r="N92" s="94">
        <f>+'CO2'!N92+'abs CO2'!N92+'CH4'!N92*PCG!$C$5+N2O!N92*PCG!$C$6+HFC!N92+PFC!N92+'SF6'!N92</f>
        <v>0</v>
      </c>
      <c r="O92" s="94">
        <f>+'CO2'!O92+'abs CO2'!O92+'CH4'!O92*PCG!$C$5+N2O!O92*PCG!$C$6+HFC!O92+PFC!O92+'SF6'!O92</f>
        <v>0</v>
      </c>
      <c r="P92" s="94">
        <f>+'CO2'!P92+'abs CO2'!P92+'CH4'!P92*PCG!$C$5+N2O!P92*PCG!$C$6+HFC!P92+PFC!P92+'SF6'!P92</f>
        <v>0</v>
      </c>
      <c r="Q92" s="94">
        <f>+'CO2'!Q92+'abs CO2'!Q92+'CH4'!Q92*PCG!$C$5+N2O!Q92*PCG!$C$6+HFC!Q92+PFC!Q92+'SF6'!Q92</f>
        <v>0</v>
      </c>
      <c r="R92" s="94">
        <f>+'CO2'!R92+'abs CO2'!R92+'CH4'!R92*PCG!$C$5+N2O!R92*PCG!$C$6+HFC!R92+PFC!R92+'SF6'!R92</f>
        <v>0</v>
      </c>
      <c r="S92" s="94">
        <f>+'CO2'!S92+'abs CO2'!S92+'CH4'!S92*PCG!$C$5+N2O!S92*PCG!$C$6+HFC!S92+PFC!S92+'SF6'!S92</f>
        <v>0</v>
      </c>
      <c r="T92" s="94">
        <f>+'CO2'!T92+'abs CO2'!T92+'CH4'!T92*PCG!$C$5+N2O!T92*PCG!$C$6+HFC!T92+PFC!T92+'SF6'!T92</f>
        <v>0</v>
      </c>
      <c r="U92" s="94">
        <f>+'CO2'!U92+'abs CO2'!U92+'CH4'!U92*PCG!$C$5+N2O!U92*PCG!$C$6+HFC!U92+PFC!U92+'SF6'!U92</f>
        <v>0</v>
      </c>
      <c r="V92" s="94">
        <f>+'CO2'!V92+'abs CO2'!V92+'CH4'!V92*PCG!$C$5+N2O!V92*PCG!$C$6+HFC!V92+PFC!V92+'SF6'!V92</f>
        <v>0</v>
      </c>
      <c r="W92" s="94">
        <f>+'CO2'!W92+'abs CO2'!W92+'CH4'!W92*PCG!$C$5+N2O!W92*PCG!$C$6+HFC!W92+PFC!W92+'SF6'!W92</f>
        <v>0</v>
      </c>
      <c r="X92" s="94">
        <f>+'CO2'!X92+'abs CO2'!X92+'CH4'!X92*PCG!$C$5+N2O!X92*PCG!$C$6+HFC!X92+PFC!X92+'SF6'!X92</f>
        <v>0</v>
      </c>
      <c r="Y92" s="94">
        <f>+'CO2'!Y92+'abs CO2'!Y92+'CH4'!Y92*PCG!$C$5+N2O!Y92*PCG!$C$6+HFC!Y92+PFC!Y92+'SF6'!Y92</f>
        <v>0</v>
      </c>
      <c r="Z92" s="94">
        <f>+'CO2'!Z92+'abs CO2'!Z92+'CH4'!Z92*PCG!$C$5+N2O!Z92*PCG!$C$6+HFC!Z92+PFC!Z92+'SF6'!Z92</f>
        <v>0</v>
      </c>
      <c r="AA92" s="94">
        <f>+'CO2'!AA92+'abs CO2'!AA92+'CH4'!AA92*PCG!$C$5+N2O!AA92*PCG!$C$6+HFC!AA92+PFC!AA92+'SF6'!AA92</f>
        <v>0</v>
      </c>
      <c r="AB92" s="94">
        <f>+'CO2'!AB92+'abs CO2'!AB92+'CH4'!AB92*PCG!$C$5+N2O!AB92*PCG!$C$6+HFC!AB92+PFC!AB92+'SF6'!AB92</f>
        <v>0</v>
      </c>
      <c r="AC92" s="94">
        <f>+'CO2'!AC92+'abs CO2'!AC92+'CH4'!AC92*PCG!$C$5+N2O!AC92*PCG!$C$6+HFC!AC92+PFC!AC92+'SF6'!AC92</f>
        <v>0</v>
      </c>
      <c r="AD92" s="94">
        <f>+'CO2'!AD92+'abs CO2'!AD92+'CH4'!AD92*PCG!$C$5+N2O!AD92*PCG!$C$6+HFC!AD92+PFC!AD92+'SF6'!AD92</f>
        <v>0</v>
      </c>
      <c r="AE92" s="94">
        <f>+'CO2'!AE92+'abs CO2'!AE92+'CH4'!AE92*PCG!$C$5+N2O!AE92*PCG!$C$6+HFC!AE92+PFC!AE92+'SF6'!AE92</f>
        <v>0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0</v>
      </c>
      <c r="D93" s="94">
        <f>+'CO2'!D93+'abs CO2'!D93+'CH4'!D93*PCG!$C$5+N2O!D93*PCG!$C$6+HFC!D93+PFC!D93+'SF6'!D93</f>
        <v>0</v>
      </c>
      <c r="E93" s="94">
        <f>+'CO2'!E93+'abs CO2'!E93+'CH4'!E93*PCG!$C$5+N2O!E93*PCG!$C$6+HFC!E93+PFC!E93+'SF6'!E93</f>
        <v>0</v>
      </c>
      <c r="F93" s="94">
        <f>+'CO2'!F93+'abs CO2'!F93+'CH4'!F93*PCG!$C$5+N2O!F93*PCG!$C$6+HFC!F93+PFC!F93+'SF6'!F93</f>
        <v>0</v>
      </c>
      <c r="G93" s="94">
        <f>+'CO2'!G93+'abs CO2'!G93+'CH4'!G93*PCG!$C$5+N2O!G93*PCG!$C$6+HFC!G93+PFC!G93+'SF6'!G93</f>
        <v>0</v>
      </c>
      <c r="H93" s="94">
        <f>+'CO2'!H93+'abs CO2'!H93+'CH4'!H93*PCG!$C$5+N2O!H93*PCG!$C$6+HFC!H93+PFC!H93+'SF6'!H93</f>
        <v>0</v>
      </c>
      <c r="I93" s="94">
        <f>+'CO2'!I93+'abs CO2'!I93+'CH4'!I93*PCG!$C$5+N2O!I93*PCG!$C$6+HFC!I93+PFC!I93+'SF6'!I93</f>
        <v>0</v>
      </c>
      <c r="J93" s="94">
        <f>+'CO2'!J93+'abs CO2'!J93+'CH4'!J93*PCG!$C$5+N2O!J93*PCG!$C$6+HFC!J93+PFC!J93+'SF6'!J93</f>
        <v>0</v>
      </c>
      <c r="K93" s="94">
        <f>+'CO2'!K93+'abs CO2'!K93+'CH4'!K93*PCG!$C$5+N2O!K93*PCG!$C$6+HFC!K93+PFC!K93+'SF6'!K93</f>
        <v>0</v>
      </c>
      <c r="L93" s="94">
        <f>+'CO2'!L93+'abs CO2'!L93+'CH4'!L93*PCG!$C$5+N2O!L93*PCG!$C$6+HFC!L93+PFC!L93+'SF6'!L93</f>
        <v>0</v>
      </c>
      <c r="M93" s="94">
        <f>+'CO2'!M93+'abs CO2'!M93+'CH4'!M93*PCG!$C$5+N2O!M93*PCG!$C$6+HFC!M93+PFC!M93+'SF6'!M93</f>
        <v>0</v>
      </c>
      <c r="N93" s="94">
        <f>+'CO2'!N93+'abs CO2'!N93+'CH4'!N93*PCG!$C$5+N2O!N93*PCG!$C$6+HFC!N93+PFC!N93+'SF6'!N93</f>
        <v>0</v>
      </c>
      <c r="O93" s="94">
        <f>+'CO2'!O93+'abs CO2'!O93+'CH4'!O93*PCG!$C$5+N2O!O93*PCG!$C$6+HFC!O93+PFC!O93+'SF6'!O93</f>
        <v>0</v>
      </c>
      <c r="P93" s="94">
        <f>+'CO2'!P93+'abs CO2'!P93+'CH4'!P93*PCG!$C$5+N2O!P93*PCG!$C$6+HFC!P93+PFC!P93+'SF6'!P93</f>
        <v>0</v>
      </c>
      <c r="Q93" s="94">
        <f>+'CO2'!Q93+'abs CO2'!Q93+'CH4'!Q93*PCG!$C$5+N2O!Q93*PCG!$C$6+HFC!Q93+PFC!Q93+'SF6'!Q93</f>
        <v>0</v>
      </c>
      <c r="R93" s="94">
        <f>+'CO2'!R93+'abs CO2'!R93+'CH4'!R93*PCG!$C$5+N2O!R93*PCG!$C$6+HFC!R93+PFC!R93+'SF6'!R93</f>
        <v>0</v>
      </c>
      <c r="S93" s="94">
        <f>+'CO2'!S93+'abs CO2'!S93+'CH4'!S93*PCG!$C$5+N2O!S93*PCG!$C$6+HFC!S93+PFC!S93+'SF6'!S93</f>
        <v>0</v>
      </c>
      <c r="T93" s="94">
        <f>+'CO2'!T93+'abs CO2'!T93+'CH4'!T93*PCG!$C$5+N2O!T93*PCG!$C$6+HFC!T93+PFC!T93+'SF6'!T93</f>
        <v>0</v>
      </c>
      <c r="U93" s="94">
        <f>+'CO2'!U93+'abs CO2'!U93+'CH4'!U93*PCG!$C$5+N2O!U93*PCG!$C$6+HFC!U93+PFC!U93+'SF6'!U93</f>
        <v>0</v>
      </c>
      <c r="V93" s="94">
        <f>+'CO2'!V93+'abs CO2'!V93+'CH4'!V93*PCG!$C$5+N2O!V93*PCG!$C$6+HFC!V93+PFC!V93+'SF6'!V93</f>
        <v>0</v>
      </c>
      <c r="W93" s="94">
        <f>+'CO2'!W93+'abs CO2'!W93+'CH4'!W93*PCG!$C$5+N2O!W93*PCG!$C$6+HFC!W93+PFC!W93+'SF6'!W93</f>
        <v>0</v>
      </c>
      <c r="X93" s="94">
        <f>+'CO2'!X93+'abs CO2'!X93+'CH4'!X93*PCG!$C$5+N2O!X93*PCG!$C$6+HFC!X93+PFC!X93+'SF6'!X93</f>
        <v>0</v>
      </c>
      <c r="Y93" s="94">
        <f>+'CO2'!Y93+'abs CO2'!Y93+'CH4'!Y93*PCG!$C$5+N2O!Y93*PCG!$C$6+HFC!Y93+PFC!Y93+'SF6'!Y93</f>
        <v>0</v>
      </c>
      <c r="Z93" s="94">
        <f>+'CO2'!Z93+'abs CO2'!Z93+'CH4'!Z93*PCG!$C$5+N2O!Z93*PCG!$C$6+HFC!Z93+PFC!Z93+'SF6'!Z93</f>
        <v>0</v>
      </c>
      <c r="AA93" s="94">
        <f>+'CO2'!AA93+'abs CO2'!AA93+'CH4'!AA93*PCG!$C$5+N2O!AA93*PCG!$C$6+HFC!AA93+PFC!AA93+'SF6'!AA93</f>
        <v>0</v>
      </c>
      <c r="AB93" s="94">
        <f>+'CO2'!AB93+'abs CO2'!AB93+'CH4'!AB93*PCG!$C$5+N2O!AB93*PCG!$C$6+HFC!AB93+PFC!AB93+'SF6'!AB93</f>
        <v>0</v>
      </c>
      <c r="AC93" s="94">
        <f>+'CO2'!AC93+'abs CO2'!AC93+'CH4'!AC93*PCG!$C$5+N2O!AC93*PCG!$C$6+HFC!AC93+PFC!AC93+'SF6'!AC93</f>
        <v>0</v>
      </c>
      <c r="AD93" s="94">
        <f>+'CO2'!AD93+'abs CO2'!AD93+'CH4'!AD93*PCG!$C$5+N2O!AD93*PCG!$C$6+HFC!AD93+PFC!AD93+'SF6'!AD93</f>
        <v>0</v>
      </c>
      <c r="AE93" s="94">
        <f>+'CO2'!AE93+'abs CO2'!AE93+'CH4'!AE93*PCG!$C$5+N2O!AE93*PCG!$C$6+HFC!AE93+PFC!AE93+'SF6'!AE93</f>
        <v>0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0</v>
      </c>
      <c r="D94" s="33">
        <f t="shared" si="27"/>
        <v>0</v>
      </c>
      <c r="E94" s="33">
        <f t="shared" si="27"/>
        <v>0</v>
      </c>
      <c r="F94" s="33">
        <f t="shared" si="27"/>
        <v>0</v>
      </c>
      <c r="G94" s="33">
        <f t="shared" si="27"/>
        <v>0</v>
      </c>
      <c r="H94" s="33">
        <f t="shared" si="27"/>
        <v>0</v>
      </c>
      <c r="I94" s="33">
        <f t="shared" si="27"/>
        <v>0</v>
      </c>
      <c r="J94" s="33">
        <f t="shared" si="27"/>
        <v>0</v>
      </c>
      <c r="K94" s="33">
        <f t="shared" si="27"/>
        <v>0</v>
      </c>
      <c r="L94" s="33">
        <f t="shared" si="27"/>
        <v>0</v>
      </c>
      <c r="M94" s="33">
        <f t="shared" si="27"/>
        <v>0</v>
      </c>
      <c r="N94" s="33">
        <f t="shared" si="27"/>
        <v>0</v>
      </c>
      <c r="O94" s="33">
        <f t="shared" si="27"/>
        <v>0</v>
      </c>
      <c r="P94" s="33">
        <f t="shared" si="27"/>
        <v>0</v>
      </c>
      <c r="Q94" s="33">
        <f t="shared" si="27"/>
        <v>0</v>
      </c>
      <c r="R94" s="33">
        <f t="shared" si="27"/>
        <v>0</v>
      </c>
      <c r="S94" s="33">
        <f t="shared" si="27"/>
        <v>0</v>
      </c>
      <c r="T94" s="33">
        <f t="shared" si="27"/>
        <v>0</v>
      </c>
      <c r="U94" s="33">
        <f t="shared" si="27"/>
        <v>0</v>
      </c>
      <c r="V94" s="33">
        <f t="shared" si="27"/>
        <v>0</v>
      </c>
      <c r="W94" s="33">
        <f t="shared" si="27"/>
        <v>0</v>
      </c>
      <c r="X94" s="33">
        <f t="shared" si="27"/>
        <v>0</v>
      </c>
      <c r="Y94" s="33">
        <f t="shared" si="27"/>
        <v>0</v>
      </c>
      <c r="Z94" s="33">
        <f t="shared" si="27"/>
        <v>0</v>
      </c>
      <c r="AA94" s="33">
        <f t="shared" si="27"/>
        <v>0</v>
      </c>
      <c r="AB94" s="33">
        <f t="shared" si="27"/>
        <v>0</v>
      </c>
      <c r="AC94" s="33">
        <f t="shared" si="27"/>
        <v>0</v>
      </c>
      <c r="AD94" s="33">
        <f t="shared" si="27"/>
        <v>0</v>
      </c>
      <c r="AE94" s="33">
        <f t="shared" si="27"/>
        <v>0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0</v>
      </c>
      <c r="D96" s="94">
        <f>+'CO2'!D96+'abs CO2'!D96+'CH4'!D96*PCG!$C$5+N2O!D96*PCG!$C$6+HFC!D96+PFC!D96+'SF6'!D96</f>
        <v>0</v>
      </c>
      <c r="E96" s="94">
        <f>+'CO2'!E96+'abs CO2'!E96+'CH4'!E96*PCG!$C$5+N2O!E96*PCG!$C$6+HFC!E96+PFC!E96+'SF6'!E96</f>
        <v>0</v>
      </c>
      <c r="F96" s="94">
        <f>+'CO2'!F96+'abs CO2'!F96+'CH4'!F96*PCG!$C$5+N2O!F96*PCG!$C$6+HFC!F96+PFC!F96+'SF6'!F96</f>
        <v>0</v>
      </c>
      <c r="G96" s="94">
        <f>+'CO2'!G96+'abs CO2'!G96+'CH4'!G96*PCG!$C$5+N2O!G96*PCG!$C$6+HFC!G96+PFC!G96+'SF6'!G96</f>
        <v>0</v>
      </c>
      <c r="H96" s="94">
        <f>+'CO2'!H96+'abs CO2'!H96+'CH4'!H96*PCG!$C$5+N2O!H96*PCG!$C$6+HFC!H96+PFC!H96+'SF6'!H96</f>
        <v>0</v>
      </c>
      <c r="I96" s="94">
        <f>+'CO2'!I96+'abs CO2'!I96+'CH4'!I96*PCG!$C$5+N2O!I96*PCG!$C$6+HFC!I96+PFC!I96+'SF6'!I96</f>
        <v>0</v>
      </c>
      <c r="J96" s="94">
        <f>+'CO2'!J96+'abs CO2'!J96+'CH4'!J96*PCG!$C$5+N2O!J96*PCG!$C$6+HFC!J96+PFC!J96+'SF6'!J96</f>
        <v>0</v>
      </c>
      <c r="K96" s="94">
        <f>+'CO2'!K96+'abs CO2'!K96+'CH4'!K96*PCG!$C$5+N2O!K96*PCG!$C$6+HFC!K96+PFC!K96+'SF6'!K96</f>
        <v>0</v>
      </c>
      <c r="L96" s="94">
        <f>+'CO2'!L96+'abs CO2'!L96+'CH4'!L96*PCG!$C$5+N2O!L96*PCG!$C$6+HFC!L96+PFC!L96+'SF6'!L96</f>
        <v>0</v>
      </c>
      <c r="M96" s="94">
        <f>+'CO2'!M96+'abs CO2'!M96+'CH4'!M96*PCG!$C$5+N2O!M96*PCG!$C$6+HFC!M96+PFC!M96+'SF6'!M96</f>
        <v>0</v>
      </c>
      <c r="N96" s="94">
        <f>+'CO2'!N96+'abs CO2'!N96+'CH4'!N96*PCG!$C$5+N2O!N96*PCG!$C$6+HFC!N96+PFC!N96+'SF6'!N96</f>
        <v>0</v>
      </c>
      <c r="O96" s="94">
        <f>+'CO2'!O96+'abs CO2'!O96+'CH4'!O96*PCG!$C$5+N2O!O96*PCG!$C$6+HFC!O96+PFC!O96+'SF6'!O96</f>
        <v>0</v>
      </c>
      <c r="P96" s="94">
        <f>+'CO2'!P96+'abs CO2'!P96+'CH4'!P96*PCG!$C$5+N2O!P96*PCG!$C$6+HFC!P96+PFC!P96+'SF6'!P96</f>
        <v>0</v>
      </c>
      <c r="Q96" s="94">
        <f>+'CO2'!Q96+'abs CO2'!Q96+'CH4'!Q96*PCG!$C$5+N2O!Q96*PCG!$C$6+HFC!Q96+PFC!Q96+'SF6'!Q96</f>
        <v>0</v>
      </c>
      <c r="R96" s="94">
        <f>+'CO2'!R96+'abs CO2'!R96+'CH4'!R96*PCG!$C$5+N2O!R96*PCG!$C$6+HFC!R96+PFC!R96+'SF6'!R96</f>
        <v>0</v>
      </c>
      <c r="S96" s="94">
        <f>+'CO2'!S96+'abs CO2'!S96+'CH4'!S96*PCG!$C$5+N2O!S96*PCG!$C$6+HFC!S96+PFC!S96+'SF6'!S96</f>
        <v>0</v>
      </c>
      <c r="T96" s="94">
        <f>+'CO2'!T96+'abs CO2'!T96+'CH4'!T96*PCG!$C$5+N2O!T96*PCG!$C$6+HFC!T96+PFC!T96+'SF6'!T96</f>
        <v>0</v>
      </c>
      <c r="U96" s="94">
        <f>+'CO2'!U96+'abs CO2'!U96+'CH4'!U96*PCG!$C$5+N2O!U96*PCG!$C$6+HFC!U96+PFC!U96+'SF6'!U96</f>
        <v>0</v>
      </c>
      <c r="V96" s="94">
        <f>+'CO2'!V96+'abs CO2'!V96+'CH4'!V96*PCG!$C$5+N2O!V96*PCG!$C$6+HFC!V96+PFC!V96+'SF6'!V96</f>
        <v>0</v>
      </c>
      <c r="W96" s="94">
        <f>+'CO2'!W96+'abs CO2'!W96+'CH4'!W96*PCG!$C$5+N2O!W96*PCG!$C$6+HFC!W96+PFC!W96+'SF6'!W96</f>
        <v>0</v>
      </c>
      <c r="X96" s="94">
        <f>+'CO2'!X96+'abs CO2'!X96+'CH4'!X96*PCG!$C$5+N2O!X96*PCG!$C$6+HFC!X96+PFC!X96+'SF6'!X96</f>
        <v>0</v>
      </c>
      <c r="Y96" s="94">
        <f>+'CO2'!Y96+'abs CO2'!Y96+'CH4'!Y96*PCG!$C$5+N2O!Y96*PCG!$C$6+HFC!Y96+PFC!Y96+'SF6'!Y96</f>
        <v>0</v>
      </c>
      <c r="Z96" s="94">
        <f>+'CO2'!Z96+'abs CO2'!Z96+'CH4'!Z96*PCG!$C$5+N2O!Z96*PCG!$C$6+HFC!Z96+PFC!Z96+'SF6'!Z96</f>
        <v>0</v>
      </c>
      <c r="AA96" s="94">
        <f>+'CO2'!AA96+'abs CO2'!AA96+'CH4'!AA96*PCG!$C$5+N2O!AA96*PCG!$C$6+HFC!AA96+PFC!AA96+'SF6'!AA96</f>
        <v>0</v>
      </c>
      <c r="AB96" s="94">
        <f>+'CO2'!AB96+'abs CO2'!AB96+'CH4'!AB96*PCG!$C$5+N2O!AB96*PCG!$C$6+HFC!AB96+PFC!AB96+'SF6'!AB96</f>
        <v>0</v>
      </c>
      <c r="AC96" s="94">
        <f>+'CO2'!AC96+'abs CO2'!AC96+'CH4'!AC96*PCG!$C$5+N2O!AC96*PCG!$C$6+HFC!AC96+PFC!AC96+'SF6'!AC96</f>
        <v>0</v>
      </c>
      <c r="AD96" s="94">
        <f>+'CO2'!AD96+'abs CO2'!AD96+'CH4'!AD96*PCG!$C$5+N2O!AD96*PCG!$C$6+HFC!AD96+PFC!AD96+'SF6'!AD96</f>
        <v>0</v>
      </c>
      <c r="AE96" s="94">
        <f>+'CO2'!AE96+'abs CO2'!AE96+'CH4'!AE96*PCG!$C$5+N2O!AE96*PCG!$C$6+HFC!AE96+PFC!AE96+'SF6'!AE96</f>
        <v>0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0</v>
      </c>
      <c r="D97" s="94">
        <f>+'CO2'!D97+'abs CO2'!D97+'CH4'!D97*PCG!$C$5+N2O!D97*PCG!$C$6+HFC!D97+PFC!D97+'SF6'!D97</f>
        <v>0</v>
      </c>
      <c r="E97" s="94">
        <f>+'CO2'!E97+'abs CO2'!E97+'CH4'!E97*PCG!$C$5+N2O!E97*PCG!$C$6+HFC!E97+PFC!E97+'SF6'!E97</f>
        <v>0</v>
      </c>
      <c r="F97" s="94">
        <f>+'CO2'!F97+'abs CO2'!F97+'CH4'!F97*PCG!$C$5+N2O!F97*PCG!$C$6+HFC!F97+PFC!F97+'SF6'!F97</f>
        <v>0</v>
      </c>
      <c r="G97" s="94">
        <f>+'CO2'!G97+'abs CO2'!G97+'CH4'!G97*PCG!$C$5+N2O!G97*PCG!$C$6+HFC!G97+PFC!G97+'SF6'!G97</f>
        <v>0</v>
      </c>
      <c r="H97" s="94">
        <f>+'CO2'!H97+'abs CO2'!H97+'CH4'!H97*PCG!$C$5+N2O!H97*PCG!$C$6+HFC!H97+PFC!H97+'SF6'!H97</f>
        <v>0</v>
      </c>
      <c r="I97" s="94">
        <f>+'CO2'!I97+'abs CO2'!I97+'CH4'!I97*PCG!$C$5+N2O!I97*PCG!$C$6+HFC!I97+PFC!I97+'SF6'!I97</f>
        <v>0</v>
      </c>
      <c r="J97" s="94">
        <f>+'CO2'!J97+'abs CO2'!J97+'CH4'!J97*PCG!$C$5+N2O!J97*PCG!$C$6+HFC!J97+PFC!J97+'SF6'!J97</f>
        <v>0</v>
      </c>
      <c r="K97" s="94">
        <f>+'CO2'!K97+'abs CO2'!K97+'CH4'!K97*PCG!$C$5+N2O!K97*PCG!$C$6+HFC!K97+PFC!K97+'SF6'!K97</f>
        <v>0</v>
      </c>
      <c r="L97" s="94">
        <f>+'CO2'!L97+'abs CO2'!L97+'CH4'!L97*PCG!$C$5+N2O!L97*PCG!$C$6+HFC!L97+PFC!L97+'SF6'!L97</f>
        <v>0</v>
      </c>
      <c r="M97" s="94">
        <f>+'CO2'!M97+'abs CO2'!M97+'CH4'!M97*PCG!$C$5+N2O!M97*PCG!$C$6+HFC!M97+PFC!M97+'SF6'!M97</f>
        <v>0</v>
      </c>
      <c r="N97" s="94">
        <f>+'CO2'!N97+'abs CO2'!N97+'CH4'!N97*PCG!$C$5+N2O!N97*PCG!$C$6+HFC!N97+PFC!N97+'SF6'!N97</f>
        <v>0</v>
      </c>
      <c r="O97" s="94">
        <f>+'CO2'!O97+'abs CO2'!O97+'CH4'!O97*PCG!$C$5+N2O!O97*PCG!$C$6+HFC!O97+PFC!O97+'SF6'!O97</f>
        <v>0</v>
      </c>
      <c r="P97" s="94">
        <f>+'CO2'!P97+'abs CO2'!P97+'CH4'!P97*PCG!$C$5+N2O!P97*PCG!$C$6+HFC!P97+PFC!P97+'SF6'!P97</f>
        <v>0</v>
      </c>
      <c r="Q97" s="94">
        <f>+'CO2'!Q97+'abs CO2'!Q97+'CH4'!Q97*PCG!$C$5+N2O!Q97*PCG!$C$6+HFC!Q97+PFC!Q97+'SF6'!Q97</f>
        <v>0</v>
      </c>
      <c r="R97" s="94">
        <f>+'CO2'!R97+'abs CO2'!R97+'CH4'!R97*PCG!$C$5+N2O!R97*PCG!$C$6+HFC!R97+PFC!R97+'SF6'!R97</f>
        <v>0</v>
      </c>
      <c r="S97" s="94">
        <f>+'CO2'!S97+'abs CO2'!S97+'CH4'!S97*PCG!$C$5+N2O!S97*PCG!$C$6+HFC!S97+PFC!S97+'SF6'!S97</f>
        <v>0</v>
      </c>
      <c r="T97" s="94">
        <f>+'CO2'!T97+'abs CO2'!T97+'CH4'!T97*PCG!$C$5+N2O!T97*PCG!$C$6+HFC!T97+PFC!T97+'SF6'!T97</f>
        <v>0</v>
      </c>
      <c r="U97" s="94">
        <f>+'CO2'!U97+'abs CO2'!U97+'CH4'!U97*PCG!$C$5+N2O!U97*PCG!$C$6+HFC!U97+PFC!U97+'SF6'!U97</f>
        <v>0</v>
      </c>
      <c r="V97" s="94">
        <f>+'CO2'!V97+'abs CO2'!V97+'CH4'!V97*PCG!$C$5+N2O!V97*PCG!$C$6+HFC!V97+PFC!V97+'SF6'!V97</f>
        <v>0</v>
      </c>
      <c r="W97" s="94">
        <f>+'CO2'!W97+'abs CO2'!W97+'CH4'!W97*PCG!$C$5+N2O!W97*PCG!$C$6+HFC!W97+PFC!W97+'SF6'!W97</f>
        <v>0</v>
      </c>
      <c r="X97" s="94">
        <f>+'CO2'!X97+'abs CO2'!X97+'CH4'!X97*PCG!$C$5+N2O!X97*PCG!$C$6+HFC!X97+PFC!X97+'SF6'!X97</f>
        <v>0</v>
      </c>
      <c r="Y97" s="94">
        <f>+'CO2'!Y97+'abs CO2'!Y97+'CH4'!Y97*PCG!$C$5+N2O!Y97*PCG!$C$6+HFC!Y97+PFC!Y97+'SF6'!Y97</f>
        <v>0</v>
      </c>
      <c r="Z97" s="94">
        <f>+'CO2'!Z97+'abs CO2'!Z97+'CH4'!Z97*PCG!$C$5+N2O!Z97*PCG!$C$6+HFC!Z97+PFC!Z97+'SF6'!Z97</f>
        <v>0</v>
      </c>
      <c r="AA97" s="94">
        <f>+'CO2'!AA97+'abs CO2'!AA97+'CH4'!AA97*PCG!$C$5+N2O!AA97*PCG!$C$6+HFC!AA97+PFC!AA97+'SF6'!AA97</f>
        <v>0</v>
      </c>
      <c r="AB97" s="94">
        <f>+'CO2'!AB97+'abs CO2'!AB97+'CH4'!AB97*PCG!$C$5+N2O!AB97*PCG!$C$6+HFC!AB97+PFC!AB97+'SF6'!AB97</f>
        <v>0</v>
      </c>
      <c r="AC97" s="94">
        <f>+'CO2'!AC97+'abs CO2'!AC97+'CH4'!AC97*PCG!$C$5+N2O!AC97*PCG!$C$6+HFC!AC97+PFC!AC97+'SF6'!AC97</f>
        <v>0</v>
      </c>
      <c r="AD97" s="94">
        <f>+'CO2'!AD97+'abs CO2'!AD97+'CH4'!AD97*PCG!$C$5+N2O!AD97*PCG!$C$6+HFC!AD97+PFC!AD97+'SF6'!AD97</f>
        <v>0</v>
      </c>
      <c r="AE97" s="94">
        <f>+'CO2'!AE97+'abs CO2'!AE97+'CH4'!AE97*PCG!$C$5+N2O!AE97*PCG!$C$6+HFC!AE97+PFC!AE97+'SF6'!AE97</f>
        <v>0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0</v>
      </c>
      <c r="D98" s="94">
        <f>+'CO2'!D98+'abs CO2'!D98+'CH4'!D98*PCG!$C$5+N2O!D98*PCG!$C$6+HFC!D98+PFC!D98+'SF6'!D98</f>
        <v>0</v>
      </c>
      <c r="E98" s="94">
        <f>+'CO2'!E98+'abs CO2'!E98+'CH4'!E98*PCG!$C$5+N2O!E98*PCG!$C$6+HFC!E98+PFC!E98+'SF6'!E98</f>
        <v>0</v>
      </c>
      <c r="F98" s="94">
        <f>+'CO2'!F98+'abs CO2'!F98+'CH4'!F98*PCG!$C$5+N2O!F98*PCG!$C$6+HFC!F98+PFC!F98+'SF6'!F98</f>
        <v>0</v>
      </c>
      <c r="G98" s="94">
        <f>+'CO2'!G98+'abs CO2'!G98+'CH4'!G98*PCG!$C$5+N2O!G98*PCG!$C$6+HFC!G98+PFC!G98+'SF6'!G98</f>
        <v>0</v>
      </c>
      <c r="H98" s="94">
        <f>+'CO2'!H98+'abs CO2'!H98+'CH4'!H98*PCG!$C$5+N2O!H98*PCG!$C$6+HFC!H98+PFC!H98+'SF6'!H98</f>
        <v>0</v>
      </c>
      <c r="I98" s="94">
        <f>+'CO2'!I98+'abs CO2'!I98+'CH4'!I98*PCG!$C$5+N2O!I98*PCG!$C$6+HFC!I98+PFC!I98+'SF6'!I98</f>
        <v>0</v>
      </c>
      <c r="J98" s="94">
        <f>+'CO2'!J98+'abs CO2'!J98+'CH4'!J98*PCG!$C$5+N2O!J98*PCG!$C$6+HFC!J98+PFC!J98+'SF6'!J98</f>
        <v>0</v>
      </c>
      <c r="K98" s="94">
        <f>+'CO2'!K98+'abs CO2'!K98+'CH4'!K98*PCG!$C$5+N2O!K98*PCG!$C$6+HFC!K98+PFC!K98+'SF6'!K98</f>
        <v>0</v>
      </c>
      <c r="L98" s="94">
        <f>+'CO2'!L98+'abs CO2'!L98+'CH4'!L98*PCG!$C$5+N2O!L98*PCG!$C$6+HFC!L98+PFC!L98+'SF6'!L98</f>
        <v>0</v>
      </c>
      <c r="M98" s="94">
        <f>+'CO2'!M98+'abs CO2'!M98+'CH4'!M98*PCG!$C$5+N2O!M98*PCG!$C$6+HFC!M98+PFC!M98+'SF6'!M98</f>
        <v>0</v>
      </c>
      <c r="N98" s="94">
        <f>+'CO2'!N98+'abs CO2'!N98+'CH4'!N98*PCG!$C$5+N2O!N98*PCG!$C$6+HFC!N98+PFC!N98+'SF6'!N98</f>
        <v>0</v>
      </c>
      <c r="O98" s="94">
        <f>+'CO2'!O98+'abs CO2'!O98+'CH4'!O98*PCG!$C$5+N2O!O98*PCG!$C$6+HFC!O98+PFC!O98+'SF6'!O98</f>
        <v>0</v>
      </c>
      <c r="P98" s="94">
        <f>+'CO2'!P98+'abs CO2'!P98+'CH4'!P98*PCG!$C$5+N2O!P98*PCG!$C$6+HFC!P98+PFC!P98+'SF6'!P98</f>
        <v>0</v>
      </c>
      <c r="Q98" s="94">
        <f>+'CO2'!Q98+'abs CO2'!Q98+'CH4'!Q98*PCG!$C$5+N2O!Q98*PCG!$C$6+HFC!Q98+PFC!Q98+'SF6'!Q98</f>
        <v>0</v>
      </c>
      <c r="R98" s="94">
        <f>+'CO2'!R98+'abs CO2'!R98+'CH4'!R98*PCG!$C$5+N2O!R98*PCG!$C$6+HFC!R98+PFC!R98+'SF6'!R98</f>
        <v>0</v>
      </c>
      <c r="S98" s="94">
        <f>+'CO2'!S98+'abs CO2'!S98+'CH4'!S98*PCG!$C$5+N2O!S98*PCG!$C$6+HFC!S98+PFC!S98+'SF6'!S98</f>
        <v>0</v>
      </c>
      <c r="T98" s="94">
        <f>+'CO2'!T98+'abs CO2'!T98+'CH4'!T98*PCG!$C$5+N2O!T98*PCG!$C$6+HFC!T98+PFC!T98+'SF6'!T98</f>
        <v>0</v>
      </c>
      <c r="U98" s="94">
        <f>+'CO2'!U98+'abs CO2'!U98+'CH4'!U98*PCG!$C$5+N2O!U98*PCG!$C$6+HFC!U98+PFC!U98+'SF6'!U98</f>
        <v>0</v>
      </c>
      <c r="V98" s="94">
        <f>+'CO2'!V98+'abs CO2'!V98+'CH4'!V98*PCG!$C$5+N2O!V98*PCG!$C$6+HFC!V98+PFC!V98+'SF6'!V98</f>
        <v>0</v>
      </c>
      <c r="W98" s="94">
        <f>+'CO2'!W98+'abs CO2'!W98+'CH4'!W98*PCG!$C$5+N2O!W98*PCG!$C$6+HFC!W98+PFC!W98+'SF6'!W98</f>
        <v>0</v>
      </c>
      <c r="X98" s="94">
        <f>+'CO2'!X98+'abs CO2'!X98+'CH4'!X98*PCG!$C$5+N2O!X98*PCG!$C$6+HFC!X98+PFC!X98+'SF6'!X98</f>
        <v>0</v>
      </c>
      <c r="Y98" s="94">
        <f>+'CO2'!Y98+'abs CO2'!Y98+'CH4'!Y98*PCG!$C$5+N2O!Y98*PCG!$C$6+HFC!Y98+PFC!Y98+'SF6'!Y98</f>
        <v>0</v>
      </c>
      <c r="Z98" s="94">
        <f>+'CO2'!Z98+'abs CO2'!Z98+'CH4'!Z98*PCG!$C$5+N2O!Z98*PCG!$C$6+HFC!Z98+PFC!Z98+'SF6'!Z98</f>
        <v>0</v>
      </c>
      <c r="AA98" s="94">
        <f>+'CO2'!AA98+'abs CO2'!AA98+'CH4'!AA98*PCG!$C$5+N2O!AA98*PCG!$C$6+HFC!AA98+PFC!AA98+'SF6'!AA98</f>
        <v>0</v>
      </c>
      <c r="AB98" s="94">
        <f>+'CO2'!AB98+'abs CO2'!AB98+'CH4'!AB98*PCG!$C$5+N2O!AB98*PCG!$C$6+HFC!AB98+PFC!AB98+'SF6'!AB98</f>
        <v>0</v>
      </c>
      <c r="AC98" s="94">
        <f>+'CO2'!AC98+'abs CO2'!AC98+'CH4'!AC98*PCG!$C$5+N2O!AC98*PCG!$C$6+HFC!AC98+PFC!AC98+'SF6'!AC98</f>
        <v>0</v>
      </c>
      <c r="AD98" s="94">
        <f>+'CO2'!AD98+'abs CO2'!AD98+'CH4'!AD98*PCG!$C$5+N2O!AD98*PCG!$C$6+HFC!AD98+PFC!AD98+'SF6'!AD98</f>
        <v>0</v>
      </c>
      <c r="AE98" s="94">
        <f>+'CO2'!AE98+'abs CO2'!AE98+'CH4'!AE98*PCG!$C$5+N2O!AE98*PCG!$C$6+HFC!AE98+PFC!AE98+'SF6'!AE98</f>
        <v>0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0</v>
      </c>
      <c r="D99" s="94">
        <f>+'CO2'!D99+'abs CO2'!D99+'CH4'!D99*PCG!$C$5+N2O!D99*PCG!$C$6+HFC!D99+PFC!D99+'SF6'!D99</f>
        <v>0</v>
      </c>
      <c r="E99" s="94">
        <f>+'CO2'!E99+'abs CO2'!E99+'CH4'!E99*PCG!$C$5+N2O!E99*PCG!$C$6+HFC!E99+PFC!E99+'SF6'!E99</f>
        <v>0</v>
      </c>
      <c r="F99" s="94">
        <f>+'CO2'!F99+'abs CO2'!F99+'CH4'!F99*PCG!$C$5+N2O!F99*PCG!$C$6+HFC!F99+PFC!F99+'SF6'!F99</f>
        <v>0</v>
      </c>
      <c r="G99" s="94">
        <f>+'CO2'!G99+'abs CO2'!G99+'CH4'!G99*PCG!$C$5+N2O!G99*PCG!$C$6+HFC!G99+PFC!G99+'SF6'!G99</f>
        <v>0</v>
      </c>
      <c r="H99" s="94">
        <f>+'CO2'!H99+'abs CO2'!H99+'CH4'!H99*PCG!$C$5+N2O!H99*PCG!$C$6+HFC!H99+PFC!H99+'SF6'!H99</f>
        <v>0</v>
      </c>
      <c r="I99" s="94">
        <f>+'CO2'!I99+'abs CO2'!I99+'CH4'!I99*PCG!$C$5+N2O!I99*PCG!$C$6+HFC!I99+PFC!I99+'SF6'!I99</f>
        <v>0</v>
      </c>
      <c r="J99" s="94">
        <f>+'CO2'!J99+'abs CO2'!J99+'CH4'!J99*PCG!$C$5+N2O!J99*PCG!$C$6+HFC!J99+PFC!J99+'SF6'!J99</f>
        <v>0</v>
      </c>
      <c r="K99" s="94">
        <f>+'CO2'!K99+'abs CO2'!K99+'CH4'!K99*PCG!$C$5+N2O!K99*PCG!$C$6+HFC!K99+PFC!K99+'SF6'!K99</f>
        <v>0</v>
      </c>
      <c r="L99" s="94">
        <f>+'CO2'!L99+'abs CO2'!L99+'CH4'!L99*PCG!$C$5+N2O!L99*PCG!$C$6+HFC!L99+PFC!L99+'SF6'!L99</f>
        <v>0</v>
      </c>
      <c r="M99" s="94">
        <f>+'CO2'!M99+'abs CO2'!M99+'CH4'!M99*PCG!$C$5+N2O!M99*PCG!$C$6+HFC!M99+PFC!M99+'SF6'!M99</f>
        <v>0</v>
      </c>
      <c r="N99" s="94">
        <f>+'CO2'!N99+'abs CO2'!N99+'CH4'!N99*PCG!$C$5+N2O!N99*PCG!$C$6+HFC!N99+PFC!N99+'SF6'!N99</f>
        <v>0</v>
      </c>
      <c r="O99" s="94">
        <f>+'CO2'!O99+'abs CO2'!O99+'CH4'!O99*PCG!$C$5+N2O!O99*PCG!$C$6+HFC!O99+PFC!O99+'SF6'!O99</f>
        <v>0</v>
      </c>
      <c r="P99" s="94">
        <f>+'CO2'!P99+'abs CO2'!P99+'CH4'!P99*PCG!$C$5+N2O!P99*PCG!$C$6+HFC!P99+PFC!P99+'SF6'!P99</f>
        <v>0</v>
      </c>
      <c r="Q99" s="94">
        <f>+'CO2'!Q99+'abs CO2'!Q99+'CH4'!Q99*PCG!$C$5+N2O!Q99*PCG!$C$6+HFC!Q99+PFC!Q99+'SF6'!Q99</f>
        <v>0</v>
      </c>
      <c r="R99" s="94">
        <f>+'CO2'!R99+'abs CO2'!R99+'CH4'!R99*PCG!$C$5+N2O!R99*PCG!$C$6+HFC!R99+PFC!R99+'SF6'!R99</f>
        <v>0</v>
      </c>
      <c r="S99" s="94">
        <f>+'CO2'!S99+'abs CO2'!S99+'CH4'!S99*PCG!$C$5+N2O!S99*PCG!$C$6+HFC!S99+PFC!S99+'SF6'!S99</f>
        <v>0</v>
      </c>
      <c r="T99" s="94">
        <f>+'CO2'!T99+'abs CO2'!T99+'CH4'!T99*PCG!$C$5+N2O!T99*PCG!$C$6+HFC!T99+PFC!T99+'SF6'!T99</f>
        <v>0</v>
      </c>
      <c r="U99" s="94">
        <f>+'CO2'!U99+'abs CO2'!U99+'CH4'!U99*PCG!$C$5+N2O!U99*PCG!$C$6+HFC!U99+PFC!U99+'SF6'!U99</f>
        <v>0</v>
      </c>
      <c r="V99" s="94">
        <f>+'CO2'!V99+'abs CO2'!V99+'CH4'!V99*PCG!$C$5+N2O!V99*PCG!$C$6+HFC!V99+PFC!V99+'SF6'!V99</f>
        <v>0</v>
      </c>
      <c r="W99" s="94">
        <f>+'CO2'!W99+'abs CO2'!W99+'CH4'!W99*PCG!$C$5+N2O!W99*PCG!$C$6+HFC!W99+PFC!W99+'SF6'!W99</f>
        <v>0</v>
      </c>
      <c r="X99" s="94">
        <f>+'CO2'!X99+'abs CO2'!X99+'CH4'!X99*PCG!$C$5+N2O!X99*PCG!$C$6+HFC!X99+PFC!X99+'SF6'!X99</f>
        <v>0</v>
      </c>
      <c r="Y99" s="94">
        <f>+'CO2'!Y99+'abs CO2'!Y99+'CH4'!Y99*PCG!$C$5+N2O!Y99*PCG!$C$6+HFC!Y99+PFC!Y99+'SF6'!Y99</f>
        <v>0</v>
      </c>
      <c r="Z99" s="94">
        <f>+'CO2'!Z99+'abs CO2'!Z99+'CH4'!Z99*PCG!$C$5+N2O!Z99*PCG!$C$6+HFC!Z99+PFC!Z99+'SF6'!Z99</f>
        <v>0</v>
      </c>
      <c r="AA99" s="94">
        <f>+'CO2'!AA99+'abs CO2'!AA99+'CH4'!AA99*PCG!$C$5+N2O!AA99*PCG!$C$6+HFC!AA99+PFC!AA99+'SF6'!AA99</f>
        <v>0</v>
      </c>
      <c r="AB99" s="94">
        <f>+'CO2'!AB99+'abs CO2'!AB99+'CH4'!AB99*PCG!$C$5+N2O!AB99*PCG!$C$6+HFC!AB99+PFC!AB99+'SF6'!AB99</f>
        <v>0</v>
      </c>
      <c r="AC99" s="94">
        <f>+'CO2'!AC99+'abs CO2'!AC99+'CH4'!AC99*PCG!$C$5+N2O!AC99*PCG!$C$6+HFC!AC99+PFC!AC99+'SF6'!AC99</f>
        <v>0</v>
      </c>
      <c r="AD99" s="94">
        <f>+'CO2'!AD99+'abs CO2'!AD99+'CH4'!AD99*PCG!$C$5+N2O!AD99*PCG!$C$6+HFC!AD99+PFC!AD99+'SF6'!AD99</f>
        <v>0</v>
      </c>
      <c r="AE99" s="94">
        <f>+'CO2'!AE99+'abs CO2'!AE99+'CH4'!AE99*PCG!$C$5+N2O!AE99*PCG!$C$6+HFC!AE99+PFC!AE99+'SF6'!AE99</f>
        <v>0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0.51014859026974535</v>
      </c>
      <c r="D111" s="32">
        <f t="shared" ref="D111:AE111" si="31">+D112+D122+D141+D149+D154+D160+D173+D187</f>
        <v>0.50846022035891403</v>
      </c>
      <c r="E111" s="32">
        <f t="shared" si="31"/>
        <v>0.53402185155334059</v>
      </c>
      <c r="F111" s="32">
        <f t="shared" si="31"/>
        <v>0.53750034088466037</v>
      </c>
      <c r="G111" s="32">
        <f t="shared" si="31"/>
        <v>0.62227497932322029</v>
      </c>
      <c r="H111" s="32">
        <f t="shared" si="31"/>
        <v>0.70578442023137777</v>
      </c>
      <c r="I111" s="32">
        <f t="shared" si="31"/>
        <v>0.89781878848565178</v>
      </c>
      <c r="J111" s="32">
        <f t="shared" si="31"/>
        <v>1.2815352938485911</v>
      </c>
      <c r="K111" s="32">
        <f t="shared" si="31"/>
        <v>1.3020050314987643</v>
      </c>
      <c r="L111" s="32">
        <f t="shared" si="31"/>
        <v>2.9192279235254088</v>
      </c>
      <c r="M111" s="32">
        <f t="shared" si="31"/>
        <v>3.8506516858963424</v>
      </c>
      <c r="N111" s="32">
        <f t="shared" si="31"/>
        <v>7.7398262426820308</v>
      </c>
      <c r="O111" s="32">
        <f t="shared" si="31"/>
        <v>7.6989480486242803</v>
      </c>
      <c r="P111" s="32">
        <f t="shared" si="31"/>
        <v>11.33080032803289</v>
      </c>
      <c r="Q111" s="32">
        <f t="shared" si="31"/>
        <v>14.261659817989097</v>
      </c>
      <c r="R111" s="32">
        <f t="shared" si="31"/>
        <v>16.199018558632201</v>
      </c>
      <c r="S111" s="32">
        <f t="shared" si="31"/>
        <v>19.282568376505179</v>
      </c>
      <c r="T111" s="32">
        <f t="shared" si="31"/>
        <v>22.196471898319007</v>
      </c>
      <c r="U111" s="32">
        <f t="shared" si="31"/>
        <v>28.748146874402231</v>
      </c>
      <c r="V111" s="32">
        <f t="shared" si="31"/>
        <v>27.953650390714845</v>
      </c>
      <c r="W111" s="32">
        <f t="shared" si="31"/>
        <v>40.721804501221079</v>
      </c>
      <c r="X111" s="32">
        <f t="shared" si="31"/>
        <v>49.689839882251114</v>
      </c>
      <c r="Y111" s="32">
        <f t="shared" si="31"/>
        <v>59.485259040850679</v>
      </c>
      <c r="Z111" s="32">
        <f t="shared" si="31"/>
        <v>64.4315489585763</v>
      </c>
      <c r="AA111" s="32">
        <f t="shared" si="31"/>
        <v>73.697226364506378</v>
      </c>
      <c r="AB111" s="32">
        <f t="shared" si="31"/>
        <v>80.78497684722484</v>
      </c>
      <c r="AC111" s="32">
        <f t="shared" si="31"/>
        <v>92.434344014007777</v>
      </c>
      <c r="AD111" s="32">
        <f t="shared" si="31"/>
        <v>104.64390336892183</v>
      </c>
      <c r="AE111" s="32">
        <f t="shared" si="31"/>
        <v>116.58053311525239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0</v>
      </c>
      <c r="D112" s="33">
        <f t="shared" ref="D112:AE112" si="32">+D113+D114+D115+D116+D121</f>
        <v>0</v>
      </c>
      <c r="E112" s="33">
        <f t="shared" si="32"/>
        <v>0</v>
      </c>
      <c r="F112" s="33">
        <f t="shared" si="32"/>
        <v>0</v>
      </c>
      <c r="G112" s="33">
        <f t="shared" si="32"/>
        <v>0</v>
      </c>
      <c r="H112" s="33">
        <f t="shared" si="32"/>
        <v>0</v>
      </c>
      <c r="I112" s="33">
        <f t="shared" si="32"/>
        <v>0</v>
      </c>
      <c r="J112" s="33">
        <f t="shared" si="32"/>
        <v>0</v>
      </c>
      <c r="K112" s="33">
        <f t="shared" si="32"/>
        <v>0</v>
      </c>
      <c r="L112" s="33">
        <f t="shared" si="32"/>
        <v>0</v>
      </c>
      <c r="M112" s="33">
        <f t="shared" si="32"/>
        <v>0</v>
      </c>
      <c r="N112" s="33">
        <f t="shared" si="32"/>
        <v>0</v>
      </c>
      <c r="O112" s="33">
        <f t="shared" si="32"/>
        <v>0</v>
      </c>
      <c r="P112" s="33">
        <f t="shared" si="32"/>
        <v>0</v>
      </c>
      <c r="Q112" s="33">
        <f t="shared" si="32"/>
        <v>0</v>
      </c>
      <c r="R112" s="33">
        <f t="shared" si="32"/>
        <v>0</v>
      </c>
      <c r="S112" s="33">
        <f t="shared" si="32"/>
        <v>0</v>
      </c>
      <c r="T112" s="33">
        <f t="shared" si="32"/>
        <v>0</v>
      </c>
      <c r="U112" s="33">
        <f t="shared" si="32"/>
        <v>0</v>
      </c>
      <c r="V112" s="33">
        <f t="shared" si="32"/>
        <v>0</v>
      </c>
      <c r="W112" s="33">
        <f t="shared" si="32"/>
        <v>0</v>
      </c>
      <c r="X112" s="33">
        <f t="shared" si="32"/>
        <v>0</v>
      </c>
      <c r="Y112" s="33">
        <f t="shared" si="32"/>
        <v>0</v>
      </c>
      <c r="Z112" s="33">
        <f t="shared" si="32"/>
        <v>0</v>
      </c>
      <c r="AA112" s="33">
        <f t="shared" si="32"/>
        <v>0</v>
      </c>
      <c r="AB112" s="33">
        <f t="shared" si="32"/>
        <v>0</v>
      </c>
      <c r="AC112" s="33">
        <f t="shared" si="32"/>
        <v>0</v>
      </c>
      <c r="AD112" s="33">
        <f t="shared" si="32"/>
        <v>0</v>
      </c>
      <c r="AE112" s="33">
        <f t="shared" si="32"/>
        <v>0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0</v>
      </c>
      <c r="D113" s="94">
        <f>+'CO2'!D113+'abs CO2'!D113+'CH4'!D113*PCG!$C$5+N2O!D113*PCG!$C$6+HFC!D113+PFC!D113+'SF6'!D113</f>
        <v>0</v>
      </c>
      <c r="E113" s="94">
        <f>+'CO2'!E113+'abs CO2'!E113+'CH4'!E113*PCG!$C$5+N2O!E113*PCG!$C$6+HFC!E113+PFC!E113+'SF6'!E113</f>
        <v>0</v>
      </c>
      <c r="F113" s="94">
        <f>+'CO2'!F113+'abs CO2'!F113+'CH4'!F113*PCG!$C$5+N2O!F113*PCG!$C$6+HFC!F113+PFC!F113+'SF6'!F113</f>
        <v>0</v>
      </c>
      <c r="G113" s="94">
        <f>+'CO2'!G113+'abs CO2'!G113+'CH4'!G113*PCG!$C$5+N2O!G113*PCG!$C$6+HFC!G113+PFC!G113+'SF6'!G113</f>
        <v>0</v>
      </c>
      <c r="H113" s="94">
        <f>+'CO2'!H113+'abs CO2'!H113+'CH4'!H113*PCG!$C$5+N2O!H113*PCG!$C$6+HFC!H113+PFC!H113+'SF6'!H113</f>
        <v>0</v>
      </c>
      <c r="I113" s="94">
        <f>+'CO2'!I113+'abs CO2'!I113+'CH4'!I113*PCG!$C$5+N2O!I113*PCG!$C$6+HFC!I113+PFC!I113+'SF6'!I113</f>
        <v>0</v>
      </c>
      <c r="J113" s="94">
        <f>+'CO2'!J113+'abs CO2'!J113+'CH4'!J113*PCG!$C$5+N2O!J113*PCG!$C$6+HFC!J113+PFC!J113+'SF6'!J113</f>
        <v>0</v>
      </c>
      <c r="K113" s="94">
        <f>+'CO2'!K113+'abs CO2'!K113+'CH4'!K113*PCG!$C$5+N2O!K113*PCG!$C$6+HFC!K113+PFC!K113+'SF6'!K113</f>
        <v>0</v>
      </c>
      <c r="L113" s="94">
        <f>+'CO2'!L113+'abs CO2'!L113+'CH4'!L113*PCG!$C$5+N2O!L113*PCG!$C$6+HFC!L113+PFC!L113+'SF6'!L113</f>
        <v>0</v>
      </c>
      <c r="M113" s="94">
        <f>+'CO2'!M113+'abs CO2'!M113+'CH4'!M113*PCG!$C$5+N2O!M113*PCG!$C$6+HFC!M113+PFC!M113+'SF6'!M113</f>
        <v>0</v>
      </c>
      <c r="N113" s="94">
        <f>+'CO2'!N113+'abs CO2'!N113+'CH4'!N113*PCG!$C$5+N2O!N113*PCG!$C$6+HFC!N113+PFC!N113+'SF6'!N113</f>
        <v>0</v>
      </c>
      <c r="O113" s="94">
        <f>+'CO2'!O113+'abs CO2'!O113+'CH4'!O113*PCG!$C$5+N2O!O113*PCG!$C$6+HFC!O113+PFC!O113+'SF6'!O113</f>
        <v>0</v>
      </c>
      <c r="P113" s="94">
        <f>+'CO2'!P113+'abs CO2'!P113+'CH4'!P113*PCG!$C$5+N2O!P113*PCG!$C$6+HFC!P113+PFC!P113+'SF6'!P113</f>
        <v>0</v>
      </c>
      <c r="Q113" s="94">
        <f>+'CO2'!Q113+'abs CO2'!Q113+'CH4'!Q113*PCG!$C$5+N2O!Q113*PCG!$C$6+HFC!Q113+PFC!Q113+'SF6'!Q113</f>
        <v>0</v>
      </c>
      <c r="R113" s="94">
        <f>+'CO2'!R113+'abs CO2'!R113+'CH4'!R113*PCG!$C$5+N2O!R113*PCG!$C$6+HFC!R113+PFC!R113+'SF6'!R113</f>
        <v>0</v>
      </c>
      <c r="S113" s="94">
        <f>+'CO2'!S113+'abs CO2'!S113+'CH4'!S113*PCG!$C$5+N2O!S113*PCG!$C$6+HFC!S113+PFC!S113+'SF6'!S113</f>
        <v>0</v>
      </c>
      <c r="T113" s="94">
        <f>+'CO2'!T113+'abs CO2'!T113+'CH4'!T113*PCG!$C$5+N2O!T113*PCG!$C$6+HFC!T113+PFC!T113+'SF6'!T113</f>
        <v>0</v>
      </c>
      <c r="U113" s="94">
        <f>+'CO2'!U113+'abs CO2'!U113+'CH4'!U113*PCG!$C$5+N2O!U113*PCG!$C$6+HFC!U113+PFC!U113+'SF6'!U113</f>
        <v>0</v>
      </c>
      <c r="V113" s="94">
        <f>+'CO2'!V113+'abs CO2'!V113+'CH4'!V113*PCG!$C$5+N2O!V113*PCG!$C$6+HFC!V113+PFC!V113+'SF6'!V113</f>
        <v>0</v>
      </c>
      <c r="W113" s="94">
        <f>+'CO2'!W113+'abs CO2'!W113+'CH4'!W113*PCG!$C$5+N2O!W113*PCG!$C$6+HFC!W113+PFC!W113+'SF6'!W113</f>
        <v>0</v>
      </c>
      <c r="X113" s="94">
        <f>+'CO2'!X113+'abs CO2'!X113+'CH4'!X113*PCG!$C$5+N2O!X113*PCG!$C$6+HFC!X113+PFC!X113+'SF6'!X113</f>
        <v>0</v>
      </c>
      <c r="Y113" s="94">
        <f>+'CO2'!Y113+'abs CO2'!Y113+'CH4'!Y113*PCG!$C$5+N2O!Y113*PCG!$C$6+HFC!Y113+PFC!Y113+'SF6'!Y113</f>
        <v>0</v>
      </c>
      <c r="Z113" s="94">
        <f>+'CO2'!Z113+'abs CO2'!Z113+'CH4'!Z113*PCG!$C$5+N2O!Z113*PCG!$C$6+HFC!Z113+PFC!Z113+'SF6'!Z113</f>
        <v>0</v>
      </c>
      <c r="AA113" s="94">
        <f>+'CO2'!AA113+'abs CO2'!AA113+'CH4'!AA113*PCG!$C$5+N2O!AA113*PCG!$C$6+HFC!AA113+PFC!AA113+'SF6'!AA113</f>
        <v>0</v>
      </c>
      <c r="AB113" s="94">
        <f>+'CO2'!AB113+'abs CO2'!AB113+'CH4'!AB113*PCG!$C$5+N2O!AB113*PCG!$C$6+HFC!AB113+PFC!AB113+'SF6'!AB113</f>
        <v>0</v>
      </c>
      <c r="AC113" s="94">
        <f>+'CO2'!AC113+'abs CO2'!AC113+'CH4'!AC113*PCG!$C$5+N2O!AC113*PCG!$C$6+HFC!AC113+PFC!AC113+'SF6'!AC113</f>
        <v>0</v>
      </c>
      <c r="AD113" s="94">
        <f>+'CO2'!AD113+'abs CO2'!AD113+'CH4'!AD113*PCG!$C$5+N2O!AD113*PCG!$C$6+HFC!AD113+PFC!AD113+'SF6'!AD113</f>
        <v>0</v>
      </c>
      <c r="AE113" s="94">
        <f>+'CO2'!AE113+'abs CO2'!AE113+'CH4'!AE113*PCG!$C$5+N2O!AE113*PCG!$C$6+HFC!AE113+PFC!AE113+'SF6'!AE113</f>
        <v>0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0</v>
      </c>
      <c r="D114" s="94">
        <f>+'CO2'!D114+'abs CO2'!D114+'CH4'!D114*PCG!$C$5+N2O!D114*PCG!$C$6+HFC!D114+PFC!D114+'SF6'!D114</f>
        <v>0</v>
      </c>
      <c r="E114" s="94">
        <f>+'CO2'!E114+'abs CO2'!E114+'CH4'!E114*PCG!$C$5+N2O!E114*PCG!$C$6+HFC!E114+PFC!E114+'SF6'!E114</f>
        <v>0</v>
      </c>
      <c r="F114" s="94">
        <f>+'CO2'!F114+'abs CO2'!F114+'CH4'!F114*PCG!$C$5+N2O!F114*PCG!$C$6+HFC!F114+PFC!F114+'SF6'!F114</f>
        <v>0</v>
      </c>
      <c r="G114" s="94">
        <f>+'CO2'!G114+'abs CO2'!G114+'CH4'!G114*PCG!$C$5+N2O!G114*PCG!$C$6+HFC!G114+PFC!G114+'SF6'!G114</f>
        <v>0</v>
      </c>
      <c r="H114" s="94">
        <f>+'CO2'!H114+'abs CO2'!H114+'CH4'!H114*PCG!$C$5+N2O!H114*PCG!$C$6+HFC!H114+PFC!H114+'SF6'!H114</f>
        <v>0</v>
      </c>
      <c r="I114" s="94">
        <f>+'CO2'!I114+'abs CO2'!I114+'CH4'!I114*PCG!$C$5+N2O!I114*PCG!$C$6+HFC!I114+PFC!I114+'SF6'!I114</f>
        <v>0</v>
      </c>
      <c r="J114" s="94">
        <f>+'CO2'!J114+'abs CO2'!J114+'CH4'!J114*PCG!$C$5+N2O!J114*PCG!$C$6+HFC!J114+PFC!J114+'SF6'!J114</f>
        <v>0</v>
      </c>
      <c r="K114" s="94">
        <f>+'CO2'!K114+'abs CO2'!K114+'CH4'!K114*PCG!$C$5+N2O!K114*PCG!$C$6+HFC!K114+PFC!K114+'SF6'!K114</f>
        <v>0</v>
      </c>
      <c r="L114" s="94">
        <f>+'CO2'!L114+'abs CO2'!L114+'CH4'!L114*PCG!$C$5+N2O!L114*PCG!$C$6+HFC!L114+PFC!L114+'SF6'!L114</f>
        <v>0</v>
      </c>
      <c r="M114" s="94">
        <f>+'CO2'!M114+'abs CO2'!M114+'CH4'!M114*PCG!$C$5+N2O!M114*PCG!$C$6+HFC!M114+PFC!M114+'SF6'!M114</f>
        <v>0</v>
      </c>
      <c r="N114" s="94">
        <f>+'CO2'!N114+'abs CO2'!N114+'CH4'!N114*PCG!$C$5+N2O!N114*PCG!$C$6+HFC!N114+PFC!N114+'SF6'!N114</f>
        <v>0</v>
      </c>
      <c r="O114" s="94">
        <f>+'CO2'!O114+'abs CO2'!O114+'CH4'!O114*PCG!$C$5+N2O!O114*PCG!$C$6+HFC!O114+PFC!O114+'SF6'!O114</f>
        <v>0</v>
      </c>
      <c r="P114" s="94">
        <f>+'CO2'!P114+'abs CO2'!P114+'CH4'!P114*PCG!$C$5+N2O!P114*PCG!$C$6+HFC!P114+PFC!P114+'SF6'!P114</f>
        <v>0</v>
      </c>
      <c r="Q114" s="94">
        <f>+'CO2'!Q114+'abs CO2'!Q114+'CH4'!Q114*PCG!$C$5+N2O!Q114*PCG!$C$6+HFC!Q114+PFC!Q114+'SF6'!Q114</f>
        <v>0</v>
      </c>
      <c r="R114" s="94">
        <f>+'CO2'!R114+'abs CO2'!R114+'CH4'!R114*PCG!$C$5+N2O!R114*PCG!$C$6+HFC!R114+PFC!R114+'SF6'!R114</f>
        <v>0</v>
      </c>
      <c r="S114" s="94">
        <f>+'CO2'!S114+'abs CO2'!S114+'CH4'!S114*PCG!$C$5+N2O!S114*PCG!$C$6+HFC!S114+PFC!S114+'SF6'!S114</f>
        <v>0</v>
      </c>
      <c r="T114" s="94">
        <f>+'CO2'!T114+'abs CO2'!T114+'CH4'!T114*PCG!$C$5+N2O!T114*PCG!$C$6+HFC!T114+PFC!T114+'SF6'!T114</f>
        <v>0</v>
      </c>
      <c r="U114" s="94">
        <f>+'CO2'!U114+'abs CO2'!U114+'CH4'!U114*PCG!$C$5+N2O!U114*PCG!$C$6+HFC!U114+PFC!U114+'SF6'!U114</f>
        <v>0</v>
      </c>
      <c r="V114" s="94">
        <f>+'CO2'!V114+'abs CO2'!V114+'CH4'!V114*PCG!$C$5+N2O!V114*PCG!$C$6+HFC!V114+PFC!V114+'SF6'!V114</f>
        <v>0</v>
      </c>
      <c r="W114" s="94">
        <f>+'CO2'!W114+'abs CO2'!W114+'CH4'!W114*PCG!$C$5+N2O!W114*PCG!$C$6+HFC!W114+PFC!W114+'SF6'!W114</f>
        <v>0</v>
      </c>
      <c r="X114" s="94">
        <f>+'CO2'!X114+'abs CO2'!X114+'CH4'!X114*PCG!$C$5+N2O!X114*PCG!$C$6+HFC!X114+PFC!X114+'SF6'!X114</f>
        <v>0</v>
      </c>
      <c r="Y114" s="94">
        <f>+'CO2'!Y114+'abs CO2'!Y114+'CH4'!Y114*PCG!$C$5+N2O!Y114*PCG!$C$6+HFC!Y114+PFC!Y114+'SF6'!Y114</f>
        <v>0</v>
      </c>
      <c r="Z114" s="94">
        <f>+'CO2'!Z114+'abs CO2'!Z114+'CH4'!Z114*PCG!$C$5+N2O!Z114*PCG!$C$6+HFC!Z114+PFC!Z114+'SF6'!Z114</f>
        <v>0</v>
      </c>
      <c r="AA114" s="94">
        <f>+'CO2'!AA114+'abs CO2'!AA114+'CH4'!AA114*PCG!$C$5+N2O!AA114*PCG!$C$6+HFC!AA114+PFC!AA114+'SF6'!AA114</f>
        <v>0</v>
      </c>
      <c r="AB114" s="94">
        <f>+'CO2'!AB114+'abs CO2'!AB114+'CH4'!AB114*PCG!$C$5+N2O!AB114*PCG!$C$6+HFC!AB114+PFC!AB114+'SF6'!AB114</f>
        <v>0</v>
      </c>
      <c r="AC114" s="94">
        <f>+'CO2'!AC114+'abs CO2'!AC114+'CH4'!AC114*PCG!$C$5+N2O!AC114*PCG!$C$6+HFC!AC114+PFC!AC114+'SF6'!AC114</f>
        <v>0</v>
      </c>
      <c r="AD114" s="94">
        <f>+'CO2'!AD114+'abs CO2'!AD114+'CH4'!AD114*PCG!$C$5+N2O!AD114*PCG!$C$6+HFC!AD114+PFC!AD114+'SF6'!AD114</f>
        <v>0</v>
      </c>
      <c r="AE114" s="94">
        <f>+'CO2'!AE114+'abs CO2'!AE114+'CH4'!AE114*PCG!$C$5+N2O!AE114*PCG!$C$6+HFC!AE114+PFC!AE114+'SF6'!AE114</f>
        <v>0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0</v>
      </c>
      <c r="D115" s="94">
        <f>+'CO2'!D115+'abs CO2'!D115+'CH4'!D115*PCG!$C$5+N2O!D115*PCG!$C$6+HFC!D115+PFC!D115+'SF6'!D115</f>
        <v>0</v>
      </c>
      <c r="E115" s="94">
        <f>+'CO2'!E115+'abs CO2'!E115+'CH4'!E115*PCG!$C$5+N2O!E115*PCG!$C$6+HFC!E115+PFC!E115+'SF6'!E115</f>
        <v>0</v>
      </c>
      <c r="F115" s="94">
        <f>+'CO2'!F115+'abs CO2'!F115+'CH4'!F115*PCG!$C$5+N2O!F115*PCG!$C$6+HFC!F115+PFC!F115+'SF6'!F115</f>
        <v>0</v>
      </c>
      <c r="G115" s="94">
        <f>+'CO2'!G115+'abs CO2'!G115+'CH4'!G115*PCG!$C$5+N2O!G115*PCG!$C$6+HFC!G115+PFC!G115+'SF6'!G115</f>
        <v>0</v>
      </c>
      <c r="H115" s="94">
        <f>+'CO2'!H115+'abs CO2'!H115+'CH4'!H115*PCG!$C$5+N2O!H115*PCG!$C$6+HFC!H115+PFC!H115+'SF6'!H115</f>
        <v>0</v>
      </c>
      <c r="I115" s="94">
        <f>+'CO2'!I115+'abs CO2'!I115+'CH4'!I115*PCG!$C$5+N2O!I115*PCG!$C$6+HFC!I115+PFC!I115+'SF6'!I115</f>
        <v>0</v>
      </c>
      <c r="J115" s="94">
        <f>+'CO2'!J115+'abs CO2'!J115+'CH4'!J115*PCG!$C$5+N2O!J115*PCG!$C$6+HFC!J115+PFC!J115+'SF6'!J115</f>
        <v>0</v>
      </c>
      <c r="K115" s="94">
        <f>+'CO2'!K115+'abs CO2'!K115+'CH4'!K115*PCG!$C$5+N2O!K115*PCG!$C$6+HFC!K115+PFC!K115+'SF6'!K115</f>
        <v>0</v>
      </c>
      <c r="L115" s="94">
        <f>+'CO2'!L115+'abs CO2'!L115+'CH4'!L115*PCG!$C$5+N2O!L115*PCG!$C$6+HFC!L115+PFC!L115+'SF6'!L115</f>
        <v>0</v>
      </c>
      <c r="M115" s="94">
        <f>+'CO2'!M115+'abs CO2'!M115+'CH4'!M115*PCG!$C$5+N2O!M115*PCG!$C$6+HFC!M115+PFC!M115+'SF6'!M115</f>
        <v>0</v>
      </c>
      <c r="N115" s="94">
        <f>+'CO2'!N115+'abs CO2'!N115+'CH4'!N115*PCG!$C$5+N2O!N115*PCG!$C$6+HFC!N115+PFC!N115+'SF6'!N115</f>
        <v>0</v>
      </c>
      <c r="O115" s="94">
        <f>+'CO2'!O115+'abs CO2'!O115+'CH4'!O115*PCG!$C$5+N2O!O115*PCG!$C$6+HFC!O115+PFC!O115+'SF6'!O115</f>
        <v>0</v>
      </c>
      <c r="P115" s="94">
        <f>+'CO2'!P115+'abs CO2'!P115+'CH4'!P115*PCG!$C$5+N2O!P115*PCG!$C$6+HFC!P115+PFC!P115+'SF6'!P115</f>
        <v>0</v>
      </c>
      <c r="Q115" s="94">
        <f>+'CO2'!Q115+'abs CO2'!Q115+'CH4'!Q115*PCG!$C$5+N2O!Q115*PCG!$C$6+HFC!Q115+PFC!Q115+'SF6'!Q115</f>
        <v>0</v>
      </c>
      <c r="R115" s="94">
        <f>+'CO2'!R115+'abs CO2'!R115+'CH4'!R115*PCG!$C$5+N2O!R115*PCG!$C$6+HFC!R115+PFC!R115+'SF6'!R115</f>
        <v>0</v>
      </c>
      <c r="S115" s="94">
        <f>+'CO2'!S115+'abs CO2'!S115+'CH4'!S115*PCG!$C$5+N2O!S115*PCG!$C$6+HFC!S115+PFC!S115+'SF6'!S115</f>
        <v>0</v>
      </c>
      <c r="T115" s="94">
        <f>+'CO2'!T115+'abs CO2'!T115+'CH4'!T115*PCG!$C$5+N2O!T115*PCG!$C$6+HFC!T115+PFC!T115+'SF6'!T115</f>
        <v>0</v>
      </c>
      <c r="U115" s="94">
        <f>+'CO2'!U115+'abs CO2'!U115+'CH4'!U115*PCG!$C$5+N2O!U115*PCG!$C$6+HFC!U115+PFC!U115+'SF6'!U115</f>
        <v>0</v>
      </c>
      <c r="V115" s="94">
        <f>+'CO2'!V115+'abs CO2'!V115+'CH4'!V115*PCG!$C$5+N2O!V115*PCG!$C$6+HFC!V115+PFC!V115+'SF6'!V115</f>
        <v>0</v>
      </c>
      <c r="W115" s="94">
        <f>+'CO2'!W115+'abs CO2'!W115+'CH4'!W115*PCG!$C$5+N2O!W115*PCG!$C$6+HFC!W115+PFC!W115+'SF6'!W115</f>
        <v>0</v>
      </c>
      <c r="X115" s="94">
        <f>+'CO2'!X115+'abs CO2'!X115+'CH4'!X115*PCG!$C$5+N2O!X115*PCG!$C$6+HFC!X115+PFC!X115+'SF6'!X115</f>
        <v>0</v>
      </c>
      <c r="Y115" s="94">
        <f>+'CO2'!Y115+'abs CO2'!Y115+'CH4'!Y115*PCG!$C$5+N2O!Y115*PCG!$C$6+HFC!Y115+PFC!Y115+'SF6'!Y115</f>
        <v>0</v>
      </c>
      <c r="Z115" s="94">
        <f>+'CO2'!Z115+'abs CO2'!Z115+'CH4'!Z115*PCG!$C$5+N2O!Z115*PCG!$C$6+HFC!Z115+PFC!Z115+'SF6'!Z115</f>
        <v>0</v>
      </c>
      <c r="AA115" s="94">
        <f>+'CO2'!AA115+'abs CO2'!AA115+'CH4'!AA115*PCG!$C$5+N2O!AA115*PCG!$C$6+HFC!AA115+PFC!AA115+'SF6'!AA115</f>
        <v>0</v>
      </c>
      <c r="AB115" s="94">
        <f>+'CO2'!AB115+'abs CO2'!AB115+'CH4'!AB115*PCG!$C$5+N2O!AB115*PCG!$C$6+HFC!AB115+PFC!AB115+'SF6'!AB115</f>
        <v>0</v>
      </c>
      <c r="AC115" s="94">
        <f>+'CO2'!AC115+'abs CO2'!AC115+'CH4'!AC115*PCG!$C$5+N2O!AC115*PCG!$C$6+HFC!AC115+PFC!AC115+'SF6'!AC115</f>
        <v>0</v>
      </c>
      <c r="AD115" s="94">
        <f>+'CO2'!AD115+'abs CO2'!AD115+'CH4'!AD115*PCG!$C$5+N2O!AD115*PCG!$C$6+HFC!AD115+PFC!AD115+'SF6'!AD115</f>
        <v>0</v>
      </c>
      <c r="AE115" s="94">
        <f>+'CO2'!AE115+'abs CO2'!AE115+'CH4'!AE115*PCG!$C$5+N2O!AE115*PCG!$C$6+HFC!AE115+PFC!AE115+'SF6'!AE115</f>
        <v>0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0</v>
      </c>
      <c r="D122" s="33">
        <f t="shared" si="34"/>
        <v>0</v>
      </c>
      <c r="E122" s="33">
        <f t="shared" si="34"/>
        <v>0</v>
      </c>
      <c r="F122" s="33">
        <f t="shared" si="34"/>
        <v>0</v>
      </c>
      <c r="G122" s="33">
        <f t="shared" si="34"/>
        <v>0</v>
      </c>
      <c r="H122" s="33">
        <f t="shared" si="34"/>
        <v>0</v>
      </c>
      <c r="I122" s="33">
        <f t="shared" si="34"/>
        <v>0</v>
      </c>
      <c r="J122" s="33">
        <f t="shared" si="34"/>
        <v>0</v>
      </c>
      <c r="K122" s="33">
        <f t="shared" si="34"/>
        <v>0</v>
      </c>
      <c r="L122" s="33">
        <f t="shared" si="34"/>
        <v>0</v>
      </c>
      <c r="M122" s="33">
        <f t="shared" si="34"/>
        <v>0</v>
      </c>
      <c r="N122" s="33">
        <f t="shared" si="34"/>
        <v>0</v>
      </c>
      <c r="O122" s="33">
        <f t="shared" si="34"/>
        <v>0</v>
      </c>
      <c r="P122" s="33">
        <f t="shared" si="34"/>
        <v>0</v>
      </c>
      <c r="Q122" s="33">
        <f t="shared" si="34"/>
        <v>0</v>
      </c>
      <c r="R122" s="33">
        <f t="shared" si="34"/>
        <v>0</v>
      </c>
      <c r="S122" s="33">
        <f t="shared" si="34"/>
        <v>0</v>
      </c>
      <c r="T122" s="33">
        <f t="shared" si="34"/>
        <v>0</v>
      </c>
      <c r="U122" s="33">
        <f t="shared" si="34"/>
        <v>0</v>
      </c>
      <c r="V122" s="33">
        <f t="shared" si="34"/>
        <v>0</v>
      </c>
      <c r="W122" s="33">
        <f t="shared" si="34"/>
        <v>0</v>
      </c>
      <c r="X122" s="33">
        <f t="shared" si="34"/>
        <v>0</v>
      </c>
      <c r="Y122" s="33">
        <f t="shared" si="34"/>
        <v>0</v>
      </c>
      <c r="Z122" s="33">
        <f t="shared" si="34"/>
        <v>0</v>
      </c>
      <c r="AA122" s="33">
        <f t="shared" si="34"/>
        <v>0</v>
      </c>
      <c r="AB122" s="33">
        <f t="shared" si="34"/>
        <v>0</v>
      </c>
      <c r="AC122" s="33">
        <f t="shared" si="34"/>
        <v>0</v>
      </c>
      <c r="AD122" s="33">
        <f t="shared" si="34"/>
        <v>0</v>
      </c>
      <c r="AE122" s="33">
        <f t="shared" si="34"/>
        <v>0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0</v>
      </c>
      <c r="D130" s="33">
        <f t="shared" si="35"/>
        <v>0</v>
      </c>
      <c r="E130" s="33">
        <f t="shared" si="35"/>
        <v>0</v>
      </c>
      <c r="F130" s="33">
        <f t="shared" si="35"/>
        <v>0</v>
      </c>
      <c r="G130" s="33">
        <f t="shared" si="35"/>
        <v>0</v>
      </c>
      <c r="H130" s="33">
        <f t="shared" si="35"/>
        <v>0</v>
      </c>
      <c r="I130" s="33">
        <f t="shared" si="35"/>
        <v>0</v>
      </c>
      <c r="J130" s="33">
        <f t="shared" si="35"/>
        <v>0</v>
      </c>
      <c r="K130" s="33">
        <f t="shared" si="35"/>
        <v>0</v>
      </c>
      <c r="L130" s="33">
        <f t="shared" si="35"/>
        <v>0</v>
      </c>
      <c r="M130" s="33">
        <f t="shared" si="35"/>
        <v>0</v>
      </c>
      <c r="N130" s="33">
        <f t="shared" si="35"/>
        <v>0</v>
      </c>
      <c r="O130" s="33">
        <f t="shared" si="35"/>
        <v>0</v>
      </c>
      <c r="P130" s="33">
        <f t="shared" si="35"/>
        <v>0</v>
      </c>
      <c r="Q130" s="33">
        <f t="shared" si="35"/>
        <v>0</v>
      </c>
      <c r="R130" s="33">
        <f t="shared" si="35"/>
        <v>0</v>
      </c>
      <c r="S130" s="33">
        <f t="shared" si="35"/>
        <v>0</v>
      </c>
      <c r="T130" s="33">
        <f t="shared" si="35"/>
        <v>0</v>
      </c>
      <c r="U130" s="33">
        <f t="shared" si="35"/>
        <v>0</v>
      </c>
      <c r="V130" s="33">
        <f t="shared" si="35"/>
        <v>0</v>
      </c>
      <c r="W130" s="33">
        <f t="shared" si="35"/>
        <v>0</v>
      </c>
      <c r="X130" s="33">
        <f t="shared" si="35"/>
        <v>0</v>
      </c>
      <c r="Y130" s="33">
        <f t="shared" si="35"/>
        <v>0</v>
      </c>
      <c r="Z130" s="33">
        <f t="shared" si="35"/>
        <v>0</v>
      </c>
      <c r="AA130" s="33">
        <f t="shared" si="35"/>
        <v>0</v>
      </c>
      <c r="AB130" s="33">
        <f t="shared" si="35"/>
        <v>0</v>
      </c>
      <c r="AC130" s="33">
        <f t="shared" si="35"/>
        <v>0</v>
      </c>
      <c r="AD130" s="33">
        <f t="shared" si="35"/>
        <v>0</v>
      </c>
      <c r="AE130" s="33">
        <f t="shared" si="35"/>
        <v>0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0</v>
      </c>
      <c r="D131" s="94">
        <f>+'CO2'!D131+'abs CO2'!D131+'CH4'!D131*PCG!$C$5+N2O!D131*PCG!$C$6+HFC!D131+PFC!D131+'SF6'!D131</f>
        <v>0</v>
      </c>
      <c r="E131" s="94">
        <f>+'CO2'!E131+'abs CO2'!E131+'CH4'!E131*PCG!$C$5+N2O!E131*PCG!$C$6+HFC!E131+PFC!E131+'SF6'!E131</f>
        <v>0</v>
      </c>
      <c r="F131" s="94">
        <f>+'CO2'!F131+'abs CO2'!F131+'CH4'!F131*PCG!$C$5+N2O!F131*PCG!$C$6+HFC!F131+PFC!F131+'SF6'!F131</f>
        <v>0</v>
      </c>
      <c r="G131" s="94">
        <f>+'CO2'!G131+'abs CO2'!G131+'CH4'!G131*PCG!$C$5+N2O!G131*PCG!$C$6+HFC!G131+PFC!G131+'SF6'!G131</f>
        <v>0</v>
      </c>
      <c r="H131" s="94">
        <f>+'CO2'!H131+'abs CO2'!H131+'CH4'!H131*PCG!$C$5+N2O!H131*PCG!$C$6+HFC!H131+PFC!H131+'SF6'!H131</f>
        <v>0</v>
      </c>
      <c r="I131" s="94">
        <f>+'CO2'!I131+'abs CO2'!I131+'CH4'!I131*PCG!$C$5+N2O!I131*PCG!$C$6+HFC!I131+PFC!I131+'SF6'!I131</f>
        <v>0</v>
      </c>
      <c r="J131" s="94">
        <f>+'CO2'!J131+'abs CO2'!J131+'CH4'!J131*PCG!$C$5+N2O!J131*PCG!$C$6+HFC!J131+PFC!J131+'SF6'!J131</f>
        <v>0</v>
      </c>
      <c r="K131" s="94">
        <f>+'CO2'!K131+'abs CO2'!K131+'CH4'!K131*PCG!$C$5+N2O!K131*PCG!$C$6+HFC!K131+PFC!K131+'SF6'!K131</f>
        <v>0</v>
      </c>
      <c r="L131" s="94">
        <f>+'CO2'!L131+'abs CO2'!L131+'CH4'!L131*PCG!$C$5+N2O!L131*PCG!$C$6+HFC!L131+PFC!L131+'SF6'!L131</f>
        <v>0</v>
      </c>
      <c r="M131" s="94">
        <f>+'CO2'!M131+'abs CO2'!M131+'CH4'!M131*PCG!$C$5+N2O!M131*PCG!$C$6+HFC!M131+PFC!M131+'SF6'!M131</f>
        <v>0</v>
      </c>
      <c r="N131" s="94">
        <f>+'CO2'!N131+'abs CO2'!N131+'CH4'!N131*PCG!$C$5+N2O!N131*PCG!$C$6+HFC!N131+PFC!N131+'SF6'!N131</f>
        <v>0</v>
      </c>
      <c r="O131" s="94">
        <f>+'CO2'!O131+'abs CO2'!O131+'CH4'!O131*PCG!$C$5+N2O!O131*PCG!$C$6+HFC!O131+PFC!O131+'SF6'!O131</f>
        <v>0</v>
      </c>
      <c r="P131" s="94">
        <f>+'CO2'!P131+'abs CO2'!P131+'CH4'!P131*PCG!$C$5+N2O!P131*PCG!$C$6+HFC!P131+PFC!P131+'SF6'!P131</f>
        <v>0</v>
      </c>
      <c r="Q131" s="94">
        <f>+'CO2'!Q131+'abs CO2'!Q131+'CH4'!Q131*PCG!$C$5+N2O!Q131*PCG!$C$6+HFC!Q131+PFC!Q131+'SF6'!Q131</f>
        <v>0</v>
      </c>
      <c r="R131" s="94">
        <f>+'CO2'!R131+'abs CO2'!R131+'CH4'!R131*PCG!$C$5+N2O!R131*PCG!$C$6+HFC!R131+PFC!R131+'SF6'!R131</f>
        <v>0</v>
      </c>
      <c r="S131" s="94">
        <f>+'CO2'!S131+'abs CO2'!S131+'CH4'!S131*PCG!$C$5+N2O!S131*PCG!$C$6+HFC!S131+PFC!S131+'SF6'!S131</f>
        <v>0</v>
      </c>
      <c r="T131" s="94">
        <f>+'CO2'!T131+'abs CO2'!T131+'CH4'!T131*PCG!$C$5+N2O!T131*PCG!$C$6+HFC!T131+PFC!T131+'SF6'!T131</f>
        <v>0</v>
      </c>
      <c r="U131" s="94">
        <f>+'CO2'!U131+'abs CO2'!U131+'CH4'!U131*PCG!$C$5+N2O!U131*PCG!$C$6+HFC!U131+PFC!U131+'SF6'!U131</f>
        <v>0</v>
      </c>
      <c r="V131" s="94">
        <f>+'CO2'!V131+'abs CO2'!V131+'CH4'!V131*PCG!$C$5+N2O!V131*PCG!$C$6+HFC!V131+PFC!V131+'SF6'!V131</f>
        <v>0</v>
      </c>
      <c r="W131" s="94">
        <f>+'CO2'!W131+'abs CO2'!W131+'CH4'!W131*PCG!$C$5+N2O!W131*PCG!$C$6+HFC!W131+PFC!W131+'SF6'!W131</f>
        <v>0</v>
      </c>
      <c r="X131" s="94">
        <f>+'CO2'!X131+'abs CO2'!X131+'CH4'!X131*PCG!$C$5+N2O!X131*PCG!$C$6+HFC!X131+PFC!X131+'SF6'!X131</f>
        <v>0</v>
      </c>
      <c r="Y131" s="94">
        <f>+'CO2'!Y131+'abs CO2'!Y131+'CH4'!Y131*PCG!$C$5+N2O!Y131*PCG!$C$6+HFC!Y131+PFC!Y131+'SF6'!Y131</f>
        <v>0</v>
      </c>
      <c r="Z131" s="94">
        <f>+'CO2'!Z131+'abs CO2'!Z131+'CH4'!Z131*PCG!$C$5+N2O!Z131*PCG!$C$6+HFC!Z131+PFC!Z131+'SF6'!Z131</f>
        <v>0</v>
      </c>
      <c r="AA131" s="94">
        <f>+'CO2'!AA131+'abs CO2'!AA131+'CH4'!AA131*PCG!$C$5+N2O!AA131*PCG!$C$6+HFC!AA131+PFC!AA131+'SF6'!AA131</f>
        <v>0</v>
      </c>
      <c r="AB131" s="94">
        <f>+'CO2'!AB131+'abs CO2'!AB131+'CH4'!AB131*PCG!$C$5+N2O!AB131*PCG!$C$6+HFC!AB131+PFC!AB131+'SF6'!AB131</f>
        <v>0</v>
      </c>
      <c r="AC131" s="94">
        <f>+'CO2'!AC131+'abs CO2'!AC131+'CH4'!AC131*PCG!$C$5+N2O!AC131*PCG!$C$6+HFC!AC131+PFC!AC131+'SF6'!AC131</f>
        <v>0</v>
      </c>
      <c r="AD131" s="94">
        <f>+'CO2'!AD131+'abs CO2'!AD131+'CH4'!AD131*PCG!$C$5+N2O!AD131*PCG!$C$6+HFC!AD131+PFC!AD131+'SF6'!AD131</f>
        <v>0</v>
      </c>
      <c r="AE131" s="94">
        <f>+'CO2'!AE131+'abs CO2'!AE131+'CH4'!AE131*PCG!$C$5+N2O!AE131*PCG!$C$6+HFC!AE131+PFC!AE131+'SF6'!AE131</f>
        <v>0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0</v>
      </c>
      <c r="D132" s="94">
        <f>+'CO2'!D132+'abs CO2'!D132+'CH4'!D132*PCG!$C$5+N2O!D132*PCG!$C$6+HFC!D132+PFC!D132+'SF6'!D132</f>
        <v>0</v>
      </c>
      <c r="E132" s="94">
        <f>+'CO2'!E132+'abs CO2'!E132+'CH4'!E132*PCG!$C$5+N2O!E132*PCG!$C$6+HFC!E132+PFC!E132+'SF6'!E132</f>
        <v>0</v>
      </c>
      <c r="F132" s="94">
        <f>+'CO2'!F132+'abs CO2'!F132+'CH4'!F132*PCG!$C$5+N2O!F132*PCG!$C$6+HFC!F132+PFC!F132+'SF6'!F132</f>
        <v>0</v>
      </c>
      <c r="G132" s="94">
        <f>+'CO2'!G132+'abs CO2'!G132+'CH4'!G132*PCG!$C$5+N2O!G132*PCG!$C$6+HFC!G132+PFC!G132+'SF6'!G132</f>
        <v>0</v>
      </c>
      <c r="H132" s="94">
        <f>+'CO2'!H132+'abs CO2'!H132+'CH4'!H132*PCG!$C$5+N2O!H132*PCG!$C$6+HFC!H132+PFC!H132+'SF6'!H132</f>
        <v>0</v>
      </c>
      <c r="I132" s="94">
        <f>+'CO2'!I132+'abs CO2'!I132+'CH4'!I132*PCG!$C$5+N2O!I132*PCG!$C$6+HFC!I132+PFC!I132+'SF6'!I132</f>
        <v>0</v>
      </c>
      <c r="J132" s="94">
        <f>+'CO2'!J132+'abs CO2'!J132+'CH4'!J132*PCG!$C$5+N2O!J132*PCG!$C$6+HFC!J132+PFC!J132+'SF6'!J132</f>
        <v>0</v>
      </c>
      <c r="K132" s="94">
        <f>+'CO2'!K132+'abs CO2'!K132+'CH4'!K132*PCG!$C$5+N2O!K132*PCG!$C$6+HFC!K132+PFC!K132+'SF6'!K132</f>
        <v>0</v>
      </c>
      <c r="L132" s="94">
        <f>+'CO2'!L132+'abs CO2'!L132+'CH4'!L132*PCG!$C$5+N2O!L132*PCG!$C$6+HFC!L132+PFC!L132+'SF6'!L132</f>
        <v>0</v>
      </c>
      <c r="M132" s="94">
        <f>+'CO2'!M132+'abs CO2'!M132+'CH4'!M132*PCG!$C$5+N2O!M132*PCG!$C$6+HFC!M132+PFC!M132+'SF6'!M132</f>
        <v>0</v>
      </c>
      <c r="N132" s="94">
        <f>+'CO2'!N132+'abs CO2'!N132+'CH4'!N132*PCG!$C$5+N2O!N132*PCG!$C$6+HFC!N132+PFC!N132+'SF6'!N132</f>
        <v>0</v>
      </c>
      <c r="O132" s="94">
        <f>+'CO2'!O132+'abs CO2'!O132+'CH4'!O132*PCG!$C$5+N2O!O132*PCG!$C$6+HFC!O132+PFC!O132+'SF6'!O132</f>
        <v>0</v>
      </c>
      <c r="P132" s="94">
        <f>+'CO2'!P132+'abs CO2'!P132+'CH4'!P132*PCG!$C$5+N2O!P132*PCG!$C$6+HFC!P132+PFC!P132+'SF6'!P132</f>
        <v>0</v>
      </c>
      <c r="Q132" s="94">
        <f>+'CO2'!Q132+'abs CO2'!Q132+'CH4'!Q132*PCG!$C$5+N2O!Q132*PCG!$C$6+HFC!Q132+PFC!Q132+'SF6'!Q132</f>
        <v>0</v>
      </c>
      <c r="R132" s="94">
        <f>+'CO2'!R132+'abs CO2'!R132+'CH4'!R132*PCG!$C$5+N2O!R132*PCG!$C$6+HFC!R132+PFC!R132+'SF6'!R132</f>
        <v>0</v>
      </c>
      <c r="S132" s="94">
        <f>+'CO2'!S132+'abs CO2'!S132+'CH4'!S132*PCG!$C$5+N2O!S132*PCG!$C$6+HFC!S132+PFC!S132+'SF6'!S132</f>
        <v>0</v>
      </c>
      <c r="T132" s="94">
        <f>+'CO2'!T132+'abs CO2'!T132+'CH4'!T132*PCG!$C$5+N2O!T132*PCG!$C$6+HFC!T132+PFC!T132+'SF6'!T132</f>
        <v>0</v>
      </c>
      <c r="U132" s="94">
        <f>+'CO2'!U132+'abs CO2'!U132+'CH4'!U132*PCG!$C$5+N2O!U132*PCG!$C$6+HFC!U132+PFC!U132+'SF6'!U132</f>
        <v>0</v>
      </c>
      <c r="V132" s="94">
        <f>+'CO2'!V132+'abs CO2'!V132+'CH4'!V132*PCG!$C$5+N2O!V132*PCG!$C$6+HFC!V132+PFC!V132+'SF6'!V132</f>
        <v>0</v>
      </c>
      <c r="W132" s="94">
        <f>+'CO2'!W132+'abs CO2'!W132+'CH4'!W132*PCG!$C$5+N2O!W132*PCG!$C$6+HFC!W132+PFC!W132+'SF6'!W132</f>
        <v>0</v>
      </c>
      <c r="X132" s="94">
        <f>+'CO2'!X132+'abs CO2'!X132+'CH4'!X132*PCG!$C$5+N2O!X132*PCG!$C$6+HFC!X132+PFC!X132+'SF6'!X132</f>
        <v>0</v>
      </c>
      <c r="Y132" s="94">
        <f>+'CO2'!Y132+'abs CO2'!Y132+'CH4'!Y132*PCG!$C$5+N2O!Y132*PCG!$C$6+HFC!Y132+PFC!Y132+'SF6'!Y132</f>
        <v>0</v>
      </c>
      <c r="Z132" s="94">
        <f>+'CO2'!Z132+'abs CO2'!Z132+'CH4'!Z132*PCG!$C$5+N2O!Z132*PCG!$C$6+HFC!Z132+PFC!Z132+'SF6'!Z132</f>
        <v>0</v>
      </c>
      <c r="AA132" s="94">
        <f>+'CO2'!AA132+'abs CO2'!AA132+'CH4'!AA132*PCG!$C$5+N2O!AA132*PCG!$C$6+HFC!AA132+PFC!AA132+'SF6'!AA132</f>
        <v>0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0</v>
      </c>
      <c r="D141" s="33">
        <f t="shared" si="37"/>
        <v>0</v>
      </c>
      <c r="E141" s="33">
        <f t="shared" si="37"/>
        <v>0</v>
      </c>
      <c r="F141" s="33">
        <f t="shared" si="37"/>
        <v>0</v>
      </c>
      <c r="G141" s="33">
        <f t="shared" si="37"/>
        <v>0</v>
      </c>
      <c r="H141" s="33">
        <f t="shared" si="37"/>
        <v>0</v>
      </c>
      <c r="I141" s="33">
        <f t="shared" si="37"/>
        <v>0</v>
      </c>
      <c r="J141" s="33">
        <f t="shared" si="37"/>
        <v>0</v>
      </c>
      <c r="K141" s="33">
        <f t="shared" si="37"/>
        <v>0</v>
      </c>
      <c r="L141" s="33">
        <f t="shared" si="37"/>
        <v>0</v>
      </c>
      <c r="M141" s="33">
        <f t="shared" si="37"/>
        <v>0</v>
      </c>
      <c r="N141" s="33">
        <f t="shared" si="37"/>
        <v>0</v>
      </c>
      <c r="O141" s="33">
        <f t="shared" si="37"/>
        <v>0</v>
      </c>
      <c r="P141" s="33">
        <f t="shared" si="37"/>
        <v>0</v>
      </c>
      <c r="Q141" s="33">
        <f t="shared" si="37"/>
        <v>0</v>
      </c>
      <c r="R141" s="33">
        <f t="shared" si="37"/>
        <v>0</v>
      </c>
      <c r="S141" s="33">
        <f t="shared" si="37"/>
        <v>0</v>
      </c>
      <c r="T141" s="33">
        <f t="shared" si="37"/>
        <v>0</v>
      </c>
      <c r="U141" s="33">
        <f t="shared" si="37"/>
        <v>0</v>
      </c>
      <c r="V141" s="33">
        <f t="shared" si="37"/>
        <v>0</v>
      </c>
      <c r="W141" s="33">
        <f t="shared" si="37"/>
        <v>0</v>
      </c>
      <c r="X141" s="33">
        <f t="shared" si="37"/>
        <v>0</v>
      </c>
      <c r="Y141" s="33">
        <f t="shared" si="37"/>
        <v>0</v>
      </c>
      <c r="Z141" s="33">
        <f t="shared" si="37"/>
        <v>0</v>
      </c>
      <c r="AA141" s="33">
        <f t="shared" si="37"/>
        <v>0</v>
      </c>
      <c r="AB141" s="33">
        <f t="shared" si="37"/>
        <v>0</v>
      </c>
      <c r="AC141" s="33">
        <f t="shared" si="37"/>
        <v>0</v>
      </c>
      <c r="AD141" s="33">
        <f t="shared" si="37"/>
        <v>0</v>
      </c>
      <c r="AE141" s="33">
        <f t="shared" si="37"/>
        <v>0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0</v>
      </c>
      <c r="D142" s="94">
        <f>+'CO2'!D142+'abs CO2'!D142+'CH4'!D142*PCG!$C$5+N2O!D142*PCG!$C$6+HFC!D142+PFC!D142+'SF6'!D142</f>
        <v>0</v>
      </c>
      <c r="E142" s="94">
        <f>+'CO2'!E142+'abs CO2'!E142+'CH4'!E142*PCG!$C$5+N2O!E142*PCG!$C$6+HFC!E142+PFC!E142+'SF6'!E142</f>
        <v>0</v>
      </c>
      <c r="F142" s="94">
        <f>+'CO2'!F142+'abs CO2'!F142+'CH4'!F142*PCG!$C$5+N2O!F142*PCG!$C$6+HFC!F142+PFC!F142+'SF6'!F142</f>
        <v>0</v>
      </c>
      <c r="G142" s="94">
        <f>+'CO2'!G142+'abs CO2'!G142+'CH4'!G142*PCG!$C$5+N2O!G142*PCG!$C$6+HFC!G142+PFC!G142+'SF6'!G142</f>
        <v>0</v>
      </c>
      <c r="H142" s="94">
        <f>+'CO2'!H142+'abs CO2'!H142+'CH4'!H142*PCG!$C$5+N2O!H142*PCG!$C$6+HFC!H142+PFC!H142+'SF6'!H142</f>
        <v>0</v>
      </c>
      <c r="I142" s="94">
        <f>+'CO2'!I142+'abs CO2'!I142+'CH4'!I142*PCG!$C$5+N2O!I142*PCG!$C$6+HFC!I142+PFC!I142+'SF6'!I142</f>
        <v>0</v>
      </c>
      <c r="J142" s="94">
        <f>+'CO2'!J142+'abs CO2'!J142+'CH4'!J142*PCG!$C$5+N2O!J142*PCG!$C$6+HFC!J142+PFC!J142+'SF6'!J142</f>
        <v>0</v>
      </c>
      <c r="K142" s="94">
        <f>+'CO2'!K142+'abs CO2'!K142+'CH4'!K142*PCG!$C$5+N2O!K142*PCG!$C$6+HFC!K142+PFC!K142+'SF6'!K142</f>
        <v>0</v>
      </c>
      <c r="L142" s="94">
        <f>+'CO2'!L142+'abs CO2'!L142+'CH4'!L142*PCG!$C$5+N2O!L142*PCG!$C$6+HFC!L142+PFC!L142+'SF6'!L142</f>
        <v>0</v>
      </c>
      <c r="M142" s="94">
        <f>+'CO2'!M142+'abs CO2'!M142+'CH4'!M142*PCG!$C$5+N2O!M142*PCG!$C$6+HFC!M142+PFC!M142+'SF6'!M142</f>
        <v>0</v>
      </c>
      <c r="N142" s="94">
        <f>+'CO2'!N142+'abs CO2'!N142+'CH4'!N142*PCG!$C$5+N2O!N142*PCG!$C$6+HFC!N142+PFC!N142+'SF6'!N142</f>
        <v>0</v>
      </c>
      <c r="O142" s="94">
        <f>+'CO2'!O142+'abs CO2'!O142+'CH4'!O142*PCG!$C$5+N2O!O142*PCG!$C$6+HFC!O142+PFC!O142+'SF6'!O142</f>
        <v>0</v>
      </c>
      <c r="P142" s="94">
        <f>+'CO2'!P142+'abs CO2'!P142+'CH4'!P142*PCG!$C$5+N2O!P142*PCG!$C$6+HFC!P142+PFC!P142+'SF6'!P142</f>
        <v>0</v>
      </c>
      <c r="Q142" s="94">
        <f>+'CO2'!Q142+'abs CO2'!Q142+'CH4'!Q142*PCG!$C$5+N2O!Q142*PCG!$C$6+HFC!Q142+PFC!Q142+'SF6'!Q142</f>
        <v>0</v>
      </c>
      <c r="R142" s="94">
        <f>+'CO2'!R142+'abs CO2'!R142+'CH4'!R142*PCG!$C$5+N2O!R142*PCG!$C$6+HFC!R142+PFC!R142+'SF6'!R142</f>
        <v>0</v>
      </c>
      <c r="S142" s="94">
        <f>+'CO2'!S142+'abs CO2'!S142+'CH4'!S142*PCG!$C$5+N2O!S142*PCG!$C$6+HFC!S142+PFC!S142+'SF6'!S142</f>
        <v>0</v>
      </c>
      <c r="T142" s="94">
        <f>+'CO2'!T142+'abs CO2'!T142+'CH4'!T142*PCG!$C$5+N2O!T142*PCG!$C$6+HFC!T142+PFC!T142+'SF6'!T142</f>
        <v>0</v>
      </c>
      <c r="U142" s="94">
        <f>+'CO2'!U142+'abs CO2'!U142+'CH4'!U142*PCG!$C$5+N2O!U142*PCG!$C$6+HFC!U142+PFC!U142+'SF6'!U142</f>
        <v>0</v>
      </c>
      <c r="V142" s="94">
        <f>+'CO2'!V142+'abs CO2'!V142+'CH4'!V142*PCG!$C$5+N2O!V142*PCG!$C$6+HFC!V142+PFC!V142+'SF6'!V142</f>
        <v>0</v>
      </c>
      <c r="W142" s="94">
        <f>+'CO2'!W142+'abs CO2'!W142+'CH4'!W142*PCG!$C$5+N2O!W142*PCG!$C$6+HFC!W142+PFC!W142+'SF6'!W142</f>
        <v>0</v>
      </c>
      <c r="X142" s="94">
        <f>+'CO2'!X142+'abs CO2'!X142+'CH4'!X142*PCG!$C$5+N2O!X142*PCG!$C$6+HFC!X142+PFC!X142+'SF6'!X142</f>
        <v>0</v>
      </c>
      <c r="Y142" s="94">
        <f>+'CO2'!Y142+'abs CO2'!Y142+'CH4'!Y142*PCG!$C$5+N2O!Y142*PCG!$C$6+HFC!Y142+PFC!Y142+'SF6'!Y142</f>
        <v>0</v>
      </c>
      <c r="Z142" s="94">
        <f>+'CO2'!Z142+'abs CO2'!Z142+'CH4'!Z142*PCG!$C$5+N2O!Z142*PCG!$C$6+HFC!Z142+PFC!Z142+'SF6'!Z142</f>
        <v>0</v>
      </c>
      <c r="AA142" s="94">
        <f>+'CO2'!AA142+'abs CO2'!AA142+'CH4'!AA142*PCG!$C$5+N2O!AA142*PCG!$C$6+HFC!AA142+PFC!AA142+'SF6'!AA142</f>
        <v>0</v>
      </c>
      <c r="AB142" s="94">
        <f>+'CO2'!AB142+'abs CO2'!AB142+'CH4'!AB142*PCG!$C$5+N2O!AB142*PCG!$C$6+HFC!AB142+PFC!AB142+'SF6'!AB142</f>
        <v>0</v>
      </c>
      <c r="AC142" s="94">
        <f>+'CO2'!AC142+'abs CO2'!AC142+'CH4'!AC142*PCG!$C$5+N2O!AC142*PCG!$C$6+HFC!AC142+PFC!AC142+'SF6'!AC142</f>
        <v>0</v>
      </c>
      <c r="AD142" s="94">
        <f>+'CO2'!AD142+'abs CO2'!AD142+'CH4'!AD142*PCG!$C$5+N2O!AD142*PCG!$C$6+HFC!AD142+PFC!AD142+'SF6'!AD142</f>
        <v>0</v>
      </c>
      <c r="AE142" s="94">
        <f>+'CO2'!AE142+'abs CO2'!AE142+'CH4'!AE142*PCG!$C$5+N2O!AE142*PCG!$C$6+HFC!AE142+PFC!AE142+'SF6'!AE142</f>
        <v>0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0</v>
      </c>
      <c r="D143" s="94">
        <f>+'CO2'!D143+'abs CO2'!D143+'CH4'!D143*PCG!$C$5+N2O!D143*PCG!$C$6+HFC!D143+PFC!D143+'SF6'!D143</f>
        <v>0</v>
      </c>
      <c r="E143" s="94">
        <f>+'CO2'!E143+'abs CO2'!E143+'CH4'!E143*PCG!$C$5+N2O!E143*PCG!$C$6+HFC!E143+PFC!E143+'SF6'!E143</f>
        <v>0</v>
      </c>
      <c r="F143" s="94">
        <f>+'CO2'!F143+'abs CO2'!F143+'CH4'!F143*PCG!$C$5+N2O!F143*PCG!$C$6+HFC!F143+PFC!F143+'SF6'!F143</f>
        <v>0</v>
      </c>
      <c r="G143" s="94">
        <f>+'CO2'!G143+'abs CO2'!G143+'CH4'!G143*PCG!$C$5+N2O!G143*PCG!$C$6+HFC!G143+PFC!G143+'SF6'!G143</f>
        <v>0</v>
      </c>
      <c r="H143" s="94">
        <f>+'CO2'!H143+'abs CO2'!H143+'CH4'!H143*PCG!$C$5+N2O!H143*PCG!$C$6+HFC!H143+PFC!H143+'SF6'!H143</f>
        <v>0</v>
      </c>
      <c r="I143" s="94">
        <f>+'CO2'!I143+'abs CO2'!I143+'CH4'!I143*PCG!$C$5+N2O!I143*PCG!$C$6+HFC!I143+PFC!I143+'SF6'!I143</f>
        <v>0</v>
      </c>
      <c r="J143" s="94">
        <f>+'CO2'!J143+'abs CO2'!J143+'CH4'!J143*PCG!$C$5+N2O!J143*PCG!$C$6+HFC!J143+PFC!J143+'SF6'!J143</f>
        <v>0</v>
      </c>
      <c r="K143" s="94">
        <f>+'CO2'!K143+'abs CO2'!K143+'CH4'!K143*PCG!$C$5+N2O!K143*PCG!$C$6+HFC!K143+PFC!K143+'SF6'!K143</f>
        <v>0</v>
      </c>
      <c r="L143" s="94">
        <f>+'CO2'!L143+'abs CO2'!L143+'CH4'!L143*PCG!$C$5+N2O!L143*PCG!$C$6+HFC!L143+PFC!L143+'SF6'!L143</f>
        <v>0</v>
      </c>
      <c r="M143" s="94">
        <f>+'CO2'!M143+'abs CO2'!M143+'CH4'!M143*PCG!$C$5+N2O!M143*PCG!$C$6+HFC!M143+PFC!M143+'SF6'!M143</f>
        <v>0</v>
      </c>
      <c r="N143" s="94">
        <f>+'CO2'!N143+'abs CO2'!N143+'CH4'!N143*PCG!$C$5+N2O!N143*PCG!$C$6+HFC!N143+PFC!N143+'SF6'!N143</f>
        <v>0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0.49510177698244207</v>
      </c>
      <c r="D149" s="33">
        <f t="shared" ref="D149:AE149" si="38">+D150+D151+D152+D153</f>
        <v>0.49339142314925133</v>
      </c>
      <c r="E149" s="33">
        <f t="shared" si="38"/>
        <v>0.51878397807858001</v>
      </c>
      <c r="F149" s="33">
        <f t="shared" si="38"/>
        <v>0.52139821684435739</v>
      </c>
      <c r="G149" s="33">
        <f t="shared" si="38"/>
        <v>0.54478541061662233</v>
      </c>
      <c r="H149" s="33">
        <f t="shared" si="38"/>
        <v>0.55324769310732091</v>
      </c>
      <c r="I149" s="33">
        <f t="shared" si="38"/>
        <v>0.57569508191581475</v>
      </c>
      <c r="J149" s="33">
        <f t="shared" si="38"/>
        <v>0.58449804427924557</v>
      </c>
      <c r="K149" s="33">
        <f t="shared" si="38"/>
        <v>0.58861375067183563</v>
      </c>
      <c r="L149" s="33">
        <f t="shared" si="38"/>
        <v>0.54251612952830575</v>
      </c>
      <c r="M149" s="33">
        <f t="shared" si="38"/>
        <v>0.61743933422217612</v>
      </c>
      <c r="N149" s="33">
        <f t="shared" si="38"/>
        <v>0.63062893348855242</v>
      </c>
      <c r="O149" s="33">
        <f t="shared" si="38"/>
        <v>0.67413022476026141</v>
      </c>
      <c r="P149" s="33">
        <f t="shared" si="38"/>
        <v>0.66315977093458467</v>
      </c>
      <c r="Q149" s="33">
        <f t="shared" si="38"/>
        <v>0.68540233469377587</v>
      </c>
      <c r="R149" s="33">
        <f t="shared" si="38"/>
        <v>0.75089132642914369</v>
      </c>
      <c r="S149" s="33">
        <f t="shared" si="38"/>
        <v>0.79455041482680255</v>
      </c>
      <c r="T149" s="33">
        <f t="shared" si="38"/>
        <v>0.80960014123528246</v>
      </c>
      <c r="U149" s="33">
        <f t="shared" si="38"/>
        <v>0.88302829817241635</v>
      </c>
      <c r="V149" s="33">
        <f t="shared" si="38"/>
        <v>0.90538709009078855</v>
      </c>
      <c r="W149" s="33">
        <f t="shared" si="38"/>
        <v>1.0003510687306505</v>
      </c>
      <c r="X149" s="33">
        <f t="shared" si="38"/>
        <v>1.1780999049097043</v>
      </c>
      <c r="Y149" s="33">
        <f t="shared" si="38"/>
        <v>1.2044984891455717</v>
      </c>
      <c r="Z149" s="33">
        <f t="shared" si="38"/>
        <v>1.2437149328065169</v>
      </c>
      <c r="AA149" s="33">
        <f t="shared" si="38"/>
        <v>1.2272792581585643</v>
      </c>
      <c r="AB149" s="33">
        <f t="shared" si="38"/>
        <v>1.2863556654271118</v>
      </c>
      <c r="AC149" s="33">
        <f t="shared" si="38"/>
        <v>1.4987801906096481</v>
      </c>
      <c r="AD149" s="33">
        <f t="shared" si="38"/>
        <v>1.540295755777956</v>
      </c>
      <c r="AE149" s="33">
        <f t="shared" si="38"/>
        <v>1.7104413770114959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0.41290147412399614</v>
      </c>
      <c r="D150" s="94">
        <f>+'CO2'!D150+'abs CO2'!D150+'CH4'!D150*PCG!$C$5+N2O!D150*PCG!$C$6+HFC!D150+PFC!D150+'SF6'!D150</f>
        <v>0.42106373751266901</v>
      </c>
      <c r="E150" s="94">
        <f>+'CO2'!E150+'abs CO2'!E150+'CH4'!E150*PCG!$C$5+N2O!E150*PCG!$C$6+HFC!E150+PFC!E150+'SF6'!E150</f>
        <v>0.42945561174240071</v>
      </c>
      <c r="F150" s="94">
        <f>+'CO2'!F150+'abs CO2'!F150+'CH4'!F150*PCG!$C$5+N2O!F150*PCG!$C$6+HFC!F150+PFC!F150+'SF6'!F150</f>
        <v>0.43808115548357202</v>
      </c>
      <c r="G150" s="94">
        <f>+'CO2'!G150+'abs CO2'!G150+'CH4'!G150*PCG!$C$5+N2O!G150*PCG!$C$6+HFC!G150+PFC!G150+'SF6'!G150</f>
        <v>0.44694464712958026</v>
      </c>
      <c r="H150" s="94">
        <f>+'CO2'!H150+'abs CO2'!H150+'CH4'!H150*PCG!$C$5+N2O!H150*PCG!$C$6+HFC!H150+PFC!H150+'SF6'!H150</f>
        <v>0.45605058802165638</v>
      </c>
      <c r="I150" s="94">
        <f>+'CO2'!I150+'abs CO2'!I150+'CH4'!I150*PCG!$C$5+N2O!I150*PCG!$C$6+HFC!I150+PFC!I150+'SF6'!I150</f>
        <v>0.4654037060611646</v>
      </c>
      <c r="J150" s="94">
        <f>+'CO2'!J150+'abs CO2'!J150+'CH4'!J150*PCG!$C$5+N2O!J150*PCG!$C$6+HFC!J150+PFC!J150+'SF6'!J150</f>
        <v>0.4750089597153499</v>
      </c>
      <c r="K150" s="94">
        <f>+'CO2'!K150+'abs CO2'!K150+'CH4'!K150*PCG!$C$5+N2O!K150*PCG!$C$6+HFC!K150+PFC!K150+'SF6'!K150</f>
        <v>0.48487154242340669</v>
      </c>
      <c r="L150" s="94">
        <f>+'CO2'!L150+'abs CO2'!L150+'CH4'!L150*PCG!$C$5+N2O!L150*PCG!$C$6+HFC!L150+PFC!L150+'SF6'!L150</f>
        <v>0.5145530322777796</v>
      </c>
      <c r="M150" s="94">
        <f>+'CO2'!M150+'abs CO2'!M150+'CH4'!M150*PCG!$C$5+N2O!M150*PCG!$C$6+HFC!M150+PFC!M150+'SF6'!M150</f>
        <v>0.51140395540341421</v>
      </c>
      <c r="N150" s="94">
        <f>+'CO2'!N150+'abs CO2'!N150+'CH4'!N150*PCG!$C$5+N2O!N150*PCG!$C$6+HFC!N150+PFC!N150+'SF6'!N150</f>
        <v>0.52232435091075025</v>
      </c>
      <c r="O150" s="94">
        <f>+'CO2'!O150+'abs CO2'!O150+'CH4'!O150*PCG!$C$5+N2O!O150*PCG!$C$6+HFC!O150+PFC!O150+'SF6'!O150</f>
        <v>0.55472788907297887</v>
      </c>
      <c r="P150" s="94">
        <f>+'CO2'!P150+'abs CO2'!P150+'CH4'!P150*PCG!$C$5+N2O!P150*PCG!$C$6+HFC!P150+PFC!P150+'SF6'!P150</f>
        <v>0.54954352503052284</v>
      </c>
      <c r="Q150" s="94">
        <f>+'CO2'!Q150+'abs CO2'!Q150+'CH4'!Q150*PCG!$C$5+N2O!Q150*PCG!$C$6+HFC!Q150+PFC!Q150+'SF6'!Q150</f>
        <v>0.56636107007963399</v>
      </c>
      <c r="R150" s="94">
        <f>+'CO2'!R150+'abs CO2'!R150+'CH4'!R150*PCG!$C$5+N2O!R150*PCG!$C$6+HFC!R150+PFC!R150+'SF6'!R150</f>
        <v>0.6156675292951288</v>
      </c>
      <c r="S150" s="94">
        <f>+'CO2'!S150+'abs CO2'!S150+'CH4'!S150*PCG!$C$5+N2O!S150*PCG!$C$6+HFC!S150+PFC!S150+'SF6'!S150</f>
        <v>0.6734372354342506</v>
      </c>
      <c r="T150" s="94">
        <f>+'CO2'!T150+'abs CO2'!T150+'CH4'!T150*PCG!$C$5+N2O!T150*PCG!$C$6+HFC!T150+PFC!T150+'SF6'!T150</f>
        <v>0.69917134612141052</v>
      </c>
      <c r="U150" s="94">
        <f>+'CO2'!U150+'abs CO2'!U150+'CH4'!U150*PCG!$C$5+N2O!U150*PCG!$C$6+HFC!U150+PFC!U150+'SF6'!U150</f>
        <v>0.76945369614837911</v>
      </c>
      <c r="V150" s="94">
        <f>+'CO2'!V150+'abs CO2'!V150+'CH4'!V150*PCG!$C$5+N2O!V150*PCG!$C$6+HFC!V150+PFC!V150+'SF6'!V150</f>
        <v>0.82034243353242697</v>
      </c>
      <c r="W150" s="94">
        <f>+'CO2'!W150+'abs CO2'!W150+'CH4'!W150*PCG!$C$5+N2O!W150*PCG!$C$6+HFC!W150+PFC!W150+'SF6'!W150</f>
        <v>0.88287043179672309</v>
      </c>
      <c r="X150" s="94">
        <f>+'CO2'!X150+'abs CO2'!X150+'CH4'!X150*PCG!$C$5+N2O!X150*PCG!$C$6+HFC!X150+PFC!X150+'SF6'!X150</f>
        <v>1.0636023867475017</v>
      </c>
      <c r="Y150" s="94">
        <f>+'CO2'!Y150+'abs CO2'!Y150+'CH4'!Y150*PCG!$C$5+N2O!Y150*PCG!$C$6+HFC!Y150+PFC!Y150+'SF6'!Y150</f>
        <v>1.0949028913732526</v>
      </c>
      <c r="Z150" s="94">
        <f>+'CO2'!Z150+'abs CO2'!Z150+'CH4'!Z150*PCG!$C$5+N2O!Z150*PCG!$C$6+HFC!Z150+PFC!Z150+'SF6'!Z150</f>
        <v>1.0962956931952925</v>
      </c>
      <c r="AA150" s="94">
        <f>+'CO2'!AA150+'abs CO2'!AA150+'CH4'!AA150*PCG!$C$5+N2O!AA150*PCG!$C$6+HFC!AA150+PFC!AA150+'SF6'!AA150</f>
        <v>1.1019243355751818</v>
      </c>
      <c r="AB150" s="94">
        <f>+'CO2'!AB150+'abs CO2'!AB150+'CH4'!AB150*PCG!$C$5+N2O!AB150*PCG!$C$6+HFC!AB150+PFC!AB150+'SF6'!AB150</f>
        <v>1.1470789787032112</v>
      </c>
      <c r="AC150" s="94">
        <f>+'CO2'!AC150+'abs CO2'!AC150+'CH4'!AC150*PCG!$C$5+N2O!AC150*PCG!$C$6+HFC!AC150+PFC!AC150+'SF6'!AC150</f>
        <v>1.3656067791355706</v>
      </c>
      <c r="AD150" s="94">
        <f>+'CO2'!AD150+'abs CO2'!AD150+'CH4'!AD150*PCG!$C$5+N2O!AD150*PCG!$C$6+HFC!AD150+PFC!AD150+'SF6'!AD150</f>
        <v>1.4363173326970207</v>
      </c>
      <c r="AE150" s="94">
        <f>+'CO2'!AE150+'abs CO2'!AE150+'CH4'!AE150*PCG!$C$5+N2O!AE150*PCG!$C$6+HFC!AE150+PFC!AE150+'SF6'!AE150</f>
        <v>1.5829137992214144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8.2200302858445914E-2</v>
      </c>
      <c r="D151" s="94">
        <f>+'CO2'!D151+'abs CO2'!D151+'CH4'!D151*PCG!$C$5+N2O!D151*PCG!$C$6+HFC!D151+PFC!D151+'SF6'!D151</f>
        <v>7.2327685636582345E-2</v>
      </c>
      <c r="E151" s="94">
        <f>+'CO2'!E151+'abs CO2'!E151+'CH4'!E151*PCG!$C$5+N2O!E151*PCG!$C$6+HFC!E151+PFC!E151+'SF6'!E151</f>
        <v>8.9328366336179313E-2</v>
      </c>
      <c r="F151" s="94">
        <f>+'CO2'!F151+'abs CO2'!F151+'CH4'!F151*PCG!$C$5+N2O!F151*PCG!$C$6+HFC!F151+PFC!F151+'SF6'!F151</f>
        <v>8.3317061360785372E-2</v>
      </c>
      <c r="G151" s="94">
        <f>+'CO2'!G151+'abs CO2'!G151+'CH4'!G151*PCG!$C$5+N2O!G151*PCG!$C$6+HFC!G151+PFC!G151+'SF6'!G151</f>
        <v>9.7840763487042098E-2</v>
      </c>
      <c r="H151" s="94">
        <f>+'CO2'!H151+'abs CO2'!H151+'CH4'!H151*PCG!$C$5+N2O!H151*PCG!$C$6+HFC!H151+PFC!H151+'SF6'!H151</f>
        <v>9.7197105085664509E-2</v>
      </c>
      <c r="I151" s="94">
        <f>+'CO2'!I151+'abs CO2'!I151+'CH4'!I151*PCG!$C$5+N2O!I151*PCG!$C$6+HFC!I151+PFC!I151+'SF6'!I151</f>
        <v>0.11029137585465018</v>
      </c>
      <c r="J151" s="94">
        <f>+'CO2'!J151+'abs CO2'!J151+'CH4'!J151*PCG!$C$5+N2O!J151*PCG!$C$6+HFC!J151+PFC!J151+'SF6'!J151</f>
        <v>0.10948908456389561</v>
      </c>
      <c r="K151" s="94">
        <f>+'CO2'!K151+'abs CO2'!K151+'CH4'!K151*PCG!$C$5+N2O!K151*PCG!$C$6+HFC!K151+PFC!K151+'SF6'!K151</f>
        <v>0.10374220824842896</v>
      </c>
      <c r="L151" s="94">
        <f>+'CO2'!L151+'abs CO2'!L151+'CH4'!L151*PCG!$C$5+N2O!L151*PCG!$C$6+HFC!L151+PFC!L151+'SF6'!L151</f>
        <v>2.7963097250526113E-2</v>
      </c>
      <c r="M151" s="94">
        <f>+'CO2'!M151+'abs CO2'!M151+'CH4'!M151*PCG!$C$5+N2O!M151*PCG!$C$6+HFC!M151+PFC!M151+'SF6'!M151</f>
        <v>0.10603537881876191</v>
      </c>
      <c r="N151" s="94">
        <f>+'CO2'!N151+'abs CO2'!N151+'CH4'!N151*PCG!$C$5+N2O!N151*PCG!$C$6+HFC!N151+PFC!N151+'SF6'!N151</f>
        <v>0.10830458257780214</v>
      </c>
      <c r="O151" s="94">
        <f>+'CO2'!O151+'abs CO2'!O151+'CH4'!O151*PCG!$C$5+N2O!O151*PCG!$C$6+HFC!O151+PFC!O151+'SF6'!O151</f>
        <v>0.11940233568728259</v>
      </c>
      <c r="P151" s="94">
        <f>+'CO2'!P151+'abs CO2'!P151+'CH4'!P151*PCG!$C$5+N2O!P151*PCG!$C$6+HFC!P151+PFC!P151+'SF6'!P151</f>
        <v>0.11361624590406186</v>
      </c>
      <c r="Q151" s="94">
        <f>+'CO2'!Q151+'abs CO2'!Q151+'CH4'!Q151*PCG!$C$5+N2O!Q151*PCG!$C$6+HFC!Q151+PFC!Q151+'SF6'!Q151</f>
        <v>0.1190412646141419</v>
      </c>
      <c r="R151" s="94">
        <f>+'CO2'!R151+'abs CO2'!R151+'CH4'!R151*PCG!$C$5+N2O!R151*PCG!$C$6+HFC!R151+PFC!R151+'SF6'!R151</f>
        <v>0.13522379713401489</v>
      </c>
      <c r="S151" s="94">
        <f>+'CO2'!S151+'abs CO2'!S151+'CH4'!S151*PCG!$C$5+N2O!S151*PCG!$C$6+HFC!S151+PFC!S151+'SF6'!S151</f>
        <v>0.12111317939255196</v>
      </c>
      <c r="T151" s="94">
        <f>+'CO2'!T151+'abs CO2'!T151+'CH4'!T151*PCG!$C$5+N2O!T151*PCG!$C$6+HFC!T151+PFC!T151+'SF6'!T151</f>
        <v>0.11042879511387199</v>
      </c>
      <c r="U151" s="94">
        <f>+'CO2'!U151+'abs CO2'!U151+'CH4'!U151*PCG!$C$5+N2O!U151*PCG!$C$6+HFC!U151+PFC!U151+'SF6'!U151</f>
        <v>0.11357460202403728</v>
      </c>
      <c r="V151" s="94">
        <f>+'CO2'!V151+'abs CO2'!V151+'CH4'!V151*PCG!$C$5+N2O!V151*PCG!$C$6+HFC!V151+PFC!V151+'SF6'!V151</f>
        <v>8.5044656558361617E-2</v>
      </c>
      <c r="W151" s="94">
        <f>+'CO2'!W151+'abs CO2'!W151+'CH4'!W151*PCG!$C$5+N2O!W151*PCG!$C$6+HFC!W151+PFC!W151+'SF6'!W151</f>
        <v>0.1174806369339275</v>
      </c>
      <c r="X151" s="94">
        <f>+'CO2'!X151+'abs CO2'!X151+'CH4'!X151*PCG!$C$5+N2O!X151*PCG!$C$6+HFC!X151+PFC!X151+'SF6'!X151</f>
        <v>0.11449751816220256</v>
      </c>
      <c r="Y151" s="94">
        <f>+'CO2'!Y151+'abs CO2'!Y151+'CH4'!Y151*PCG!$C$5+N2O!Y151*PCG!$C$6+HFC!Y151+PFC!Y151+'SF6'!Y151</f>
        <v>0.10959559777231906</v>
      </c>
      <c r="Z151" s="94">
        <f>+'CO2'!Z151+'abs CO2'!Z151+'CH4'!Z151*PCG!$C$5+N2O!Z151*PCG!$C$6+HFC!Z151+PFC!Z151+'SF6'!Z151</f>
        <v>0.14741923961122444</v>
      </c>
      <c r="AA151" s="94">
        <f>+'CO2'!AA151+'abs CO2'!AA151+'CH4'!AA151*PCG!$C$5+N2O!AA151*PCG!$C$6+HFC!AA151+PFC!AA151+'SF6'!AA151</f>
        <v>0.1253549225833826</v>
      </c>
      <c r="AB151" s="94">
        <f>+'CO2'!AB151+'abs CO2'!AB151+'CH4'!AB151*PCG!$C$5+N2O!AB151*PCG!$C$6+HFC!AB151+PFC!AB151+'SF6'!AB151</f>
        <v>0.13927668672390053</v>
      </c>
      <c r="AC151" s="94">
        <f>+'CO2'!AC151+'abs CO2'!AC151+'CH4'!AC151*PCG!$C$5+N2O!AC151*PCG!$C$6+HFC!AC151+PFC!AC151+'SF6'!AC151</f>
        <v>0.13317341147407738</v>
      </c>
      <c r="AD151" s="94">
        <f>+'CO2'!AD151+'abs CO2'!AD151+'CH4'!AD151*PCG!$C$5+N2O!AD151*PCG!$C$6+HFC!AD151+PFC!AD151+'SF6'!AD151</f>
        <v>0.10397842308093536</v>
      </c>
      <c r="AE151" s="94">
        <f>+'CO2'!AE151+'abs CO2'!AE151+'CH4'!AE151*PCG!$C$5+N2O!AE151*PCG!$C$6+HFC!AE151+PFC!AE151+'SF6'!AE151</f>
        <v>0.12752757779008148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0</v>
      </c>
      <c r="D160" s="33">
        <f t="shared" ref="D160:AE160" si="40">+D161+D168+D169+D170+D171+D172</f>
        <v>2.1983922359360902E-5</v>
      </c>
      <c r="E160" s="33">
        <f t="shared" si="40"/>
        <v>1.9106018745719452E-4</v>
      </c>
      <c r="F160" s="33">
        <f t="shared" si="40"/>
        <v>1.055310752999675E-3</v>
      </c>
      <c r="G160" s="33">
        <f t="shared" si="40"/>
        <v>6.2442755419294622E-2</v>
      </c>
      <c r="H160" s="33">
        <f t="shared" si="40"/>
        <v>0.13748991383675363</v>
      </c>
      <c r="I160" s="33">
        <f t="shared" si="40"/>
        <v>0.30707689328253368</v>
      </c>
      <c r="J160" s="33">
        <f t="shared" si="40"/>
        <v>0.68199043628204215</v>
      </c>
      <c r="K160" s="33">
        <f t="shared" si="40"/>
        <v>0.69834446753962531</v>
      </c>
      <c r="L160" s="33">
        <f t="shared" si="40"/>
        <v>2.3616649807097998</v>
      </c>
      <c r="M160" s="33">
        <f t="shared" si="40"/>
        <v>3.218165538386863</v>
      </c>
      <c r="N160" s="33">
        <f t="shared" si="40"/>
        <v>7.0941504959061756</v>
      </c>
      <c r="O160" s="33">
        <f t="shared" si="40"/>
        <v>7.0097710105767153</v>
      </c>
      <c r="P160" s="33">
        <f t="shared" si="40"/>
        <v>8.1851873074331429</v>
      </c>
      <c r="Q160" s="33">
        <f t="shared" si="40"/>
        <v>11.24248999250411</v>
      </c>
      <c r="R160" s="33">
        <f t="shared" si="40"/>
        <v>13.39104209486436</v>
      </c>
      <c r="S160" s="33">
        <f t="shared" si="40"/>
        <v>16.33792145814785</v>
      </c>
      <c r="T160" s="33">
        <f t="shared" si="40"/>
        <v>19.204541733755796</v>
      </c>
      <c r="U160" s="33">
        <f t="shared" si="40"/>
        <v>25.602643597569465</v>
      </c>
      <c r="V160" s="33">
        <f t="shared" si="40"/>
        <v>24.405586624478811</v>
      </c>
      <c r="W160" s="33">
        <f t="shared" si="40"/>
        <v>35.98057275420787</v>
      </c>
      <c r="X160" s="33">
        <f t="shared" si="40"/>
        <v>46.076237824709359</v>
      </c>
      <c r="Y160" s="33">
        <f t="shared" si="40"/>
        <v>55.616327496788855</v>
      </c>
      <c r="Z160" s="33">
        <f t="shared" si="40"/>
        <v>60.359113591006505</v>
      </c>
      <c r="AA160" s="33">
        <f t="shared" si="40"/>
        <v>69.680816139331327</v>
      </c>
      <c r="AB160" s="33">
        <f t="shared" si="40"/>
        <v>76.560895334293463</v>
      </c>
      <c r="AC160" s="33">
        <f t="shared" si="40"/>
        <v>88.476067727993609</v>
      </c>
      <c r="AD160" s="33">
        <f t="shared" si="40"/>
        <v>97.701064829947512</v>
      </c>
      <c r="AE160" s="33">
        <f t="shared" si="40"/>
        <v>109.73801036557043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0</v>
      </c>
      <c r="D161" s="33">
        <f t="shared" ref="D161:AE161" si="41">+D162+D163+D164+D165+D166+D167</f>
        <v>2.1983922359360902E-5</v>
      </c>
      <c r="E161" s="33">
        <f t="shared" si="41"/>
        <v>1.9106018745719452E-4</v>
      </c>
      <c r="F161" s="33">
        <f t="shared" si="41"/>
        <v>1.055310752999675E-3</v>
      </c>
      <c r="G161" s="33">
        <f t="shared" si="41"/>
        <v>6.2442755419294622E-2</v>
      </c>
      <c r="H161" s="33">
        <f t="shared" si="41"/>
        <v>0.13748991383675363</v>
      </c>
      <c r="I161" s="33">
        <f t="shared" si="41"/>
        <v>0.30707689328253368</v>
      </c>
      <c r="J161" s="33">
        <f t="shared" si="41"/>
        <v>0.67965700492177084</v>
      </c>
      <c r="K161" s="33">
        <f t="shared" si="41"/>
        <v>0.69021384013798148</v>
      </c>
      <c r="L161" s="33">
        <f t="shared" si="41"/>
        <v>2.3316223929450217</v>
      </c>
      <c r="M161" s="33">
        <f t="shared" si="41"/>
        <v>3.1598656032279551</v>
      </c>
      <c r="N161" s="33">
        <f t="shared" si="41"/>
        <v>7.0148056395924394</v>
      </c>
      <c r="O161" s="33">
        <f t="shared" si="41"/>
        <v>6.9182806007047306</v>
      </c>
      <c r="P161" s="33">
        <f t="shared" si="41"/>
        <v>8.0821394306148679</v>
      </c>
      <c r="Q161" s="33">
        <f t="shared" si="41"/>
        <v>11.053487545803918</v>
      </c>
      <c r="R161" s="33">
        <f t="shared" si="41"/>
        <v>13.011429262828608</v>
      </c>
      <c r="S161" s="33">
        <f t="shared" si="41"/>
        <v>15.999035424588209</v>
      </c>
      <c r="T161" s="33">
        <f t="shared" si="41"/>
        <v>18.917583175631481</v>
      </c>
      <c r="U161" s="33">
        <f t="shared" si="41"/>
        <v>24.903023621379525</v>
      </c>
      <c r="V161" s="33">
        <f t="shared" si="41"/>
        <v>23.444542444797484</v>
      </c>
      <c r="W161" s="33">
        <f t="shared" si="41"/>
        <v>34.02561552842046</v>
      </c>
      <c r="X161" s="33">
        <f t="shared" si="41"/>
        <v>44.617457278698893</v>
      </c>
      <c r="Y161" s="33">
        <f t="shared" si="41"/>
        <v>53.101726926256212</v>
      </c>
      <c r="Z161" s="33">
        <f t="shared" si="41"/>
        <v>57.917106022860118</v>
      </c>
      <c r="AA161" s="33">
        <f t="shared" si="41"/>
        <v>66.879237770664389</v>
      </c>
      <c r="AB161" s="33">
        <f t="shared" si="41"/>
        <v>73.799803129249455</v>
      </c>
      <c r="AC161" s="33">
        <f t="shared" si="41"/>
        <v>84.659122198527555</v>
      </c>
      <c r="AD161" s="33">
        <f t="shared" si="41"/>
        <v>93.928760197385614</v>
      </c>
      <c r="AE161" s="33">
        <f t="shared" si="41"/>
        <v>106.29542650511212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0</v>
      </c>
      <c r="D162" s="94">
        <f>+'CO2'!D162+'abs CO2'!D162+'CH4'!D162*PCG!$C$5+N2O!D162*PCG!$C$6+HFC!D162+PFC!D162+'SF6'!D162</f>
        <v>0</v>
      </c>
      <c r="E162" s="94">
        <f>+'CO2'!E162+'abs CO2'!E162+'CH4'!E162*PCG!$C$5+N2O!E162*PCG!$C$6+HFC!E162+PFC!E162+'SF6'!E162</f>
        <v>0</v>
      </c>
      <c r="F162" s="94">
        <f>+'CO2'!F162+'abs CO2'!F162+'CH4'!F162*PCG!$C$5+N2O!F162*PCG!$C$6+HFC!F162+PFC!F162+'SF6'!F162</f>
        <v>0</v>
      </c>
      <c r="G162" s="94">
        <f>+'CO2'!G162+'abs CO2'!G162+'CH4'!G162*PCG!$C$5+N2O!G162*PCG!$C$6+HFC!G162+PFC!G162+'SF6'!G162</f>
        <v>0</v>
      </c>
      <c r="H162" s="94">
        <f>+'CO2'!H162+'abs CO2'!H162+'CH4'!H162*PCG!$C$5+N2O!H162*PCG!$C$6+HFC!H162+PFC!H162+'SF6'!H162</f>
        <v>0</v>
      </c>
      <c r="I162" s="94">
        <f>+'CO2'!I162+'abs CO2'!I162+'CH4'!I162*PCG!$C$5+N2O!I162*PCG!$C$6+HFC!I162+PFC!I162+'SF6'!I162</f>
        <v>0</v>
      </c>
      <c r="J162" s="94">
        <f>+'CO2'!J162+'abs CO2'!J162+'CH4'!J162*PCG!$C$5+N2O!J162*PCG!$C$6+HFC!J162+PFC!J162+'SF6'!J162</f>
        <v>0</v>
      </c>
      <c r="K162" s="94">
        <f>+'CO2'!K162+'abs CO2'!K162+'CH4'!K162*PCG!$C$5+N2O!K162*PCG!$C$6+HFC!K162+PFC!K162+'SF6'!K162</f>
        <v>0</v>
      </c>
      <c r="L162" s="94">
        <f>+'CO2'!L162+'abs CO2'!L162+'CH4'!L162*PCG!$C$5+N2O!L162*PCG!$C$6+HFC!L162+PFC!L162+'SF6'!L162</f>
        <v>0</v>
      </c>
      <c r="M162" s="94">
        <f>+'CO2'!M162+'abs CO2'!M162+'CH4'!M162*PCG!$C$5+N2O!M162*PCG!$C$6+HFC!M162+PFC!M162+'SF6'!M162</f>
        <v>0</v>
      </c>
      <c r="N162" s="94">
        <f>+'CO2'!N162+'abs CO2'!N162+'CH4'!N162*PCG!$C$5+N2O!N162*PCG!$C$6+HFC!N162+PFC!N162+'SF6'!N162</f>
        <v>0</v>
      </c>
      <c r="O162" s="94">
        <f>+'CO2'!O162+'abs CO2'!O162+'CH4'!O162*PCG!$C$5+N2O!O162*PCG!$C$6+HFC!O162+PFC!O162+'SF6'!O162</f>
        <v>0</v>
      </c>
      <c r="P162" s="94">
        <f>+'CO2'!P162+'abs CO2'!P162+'CH4'!P162*PCG!$C$5+N2O!P162*PCG!$C$6+HFC!P162+PFC!P162+'SF6'!P162</f>
        <v>0</v>
      </c>
      <c r="Q162" s="94">
        <f>+'CO2'!Q162+'abs CO2'!Q162+'CH4'!Q162*PCG!$C$5+N2O!Q162*PCG!$C$6+HFC!Q162+PFC!Q162+'SF6'!Q162</f>
        <v>0</v>
      </c>
      <c r="R162" s="94">
        <f>+'CO2'!R162+'abs CO2'!R162+'CH4'!R162*PCG!$C$5+N2O!R162*PCG!$C$6+HFC!R162+PFC!R162+'SF6'!R162</f>
        <v>0</v>
      </c>
      <c r="S162" s="94">
        <f>+'CO2'!S162+'abs CO2'!S162+'CH4'!S162*PCG!$C$5+N2O!S162*PCG!$C$6+HFC!S162+PFC!S162+'SF6'!S162</f>
        <v>0</v>
      </c>
      <c r="T162" s="94">
        <f>+'CO2'!T162+'abs CO2'!T162+'CH4'!T162*PCG!$C$5+N2O!T162*PCG!$C$6+HFC!T162+PFC!T162+'SF6'!T162</f>
        <v>0</v>
      </c>
      <c r="U162" s="94">
        <f>+'CO2'!U162+'abs CO2'!U162+'CH4'!U162*PCG!$C$5+N2O!U162*PCG!$C$6+HFC!U162+PFC!U162+'SF6'!U162</f>
        <v>0</v>
      </c>
      <c r="V162" s="94">
        <f>+'CO2'!V162+'abs CO2'!V162+'CH4'!V162*PCG!$C$5+N2O!V162*PCG!$C$6+HFC!V162+PFC!V162+'SF6'!V162</f>
        <v>1.13156432151385</v>
      </c>
      <c r="W162" s="94">
        <f>+'CO2'!W162+'abs CO2'!W162+'CH4'!W162*PCG!$C$5+N2O!W162*PCG!$C$6+HFC!W162+PFC!W162+'SF6'!W162</f>
        <v>2.1079512184207148</v>
      </c>
      <c r="X162" s="94">
        <f>+'CO2'!X162+'abs CO2'!X162+'CH4'!X162*PCG!$C$5+N2O!X162*PCG!$C$6+HFC!X162+PFC!X162+'SF6'!X162</f>
        <v>2.4841332434475816</v>
      </c>
      <c r="Y162" s="94">
        <f>+'CO2'!Y162+'abs CO2'!Y162+'CH4'!Y162*PCG!$C$5+N2O!Y162*PCG!$C$6+HFC!Y162+PFC!Y162+'SF6'!Y162</f>
        <v>3.9825170999714694</v>
      </c>
      <c r="Z162" s="94">
        <f>+'CO2'!Z162+'abs CO2'!Z162+'CH4'!Z162*PCG!$C$5+N2O!Z162*PCG!$C$6+HFC!Z162+PFC!Z162+'SF6'!Z162</f>
        <v>5.4481970324617395</v>
      </c>
      <c r="AA162" s="94">
        <f>+'CO2'!AA162+'abs CO2'!AA162+'CH4'!AA162*PCG!$C$5+N2O!AA162*PCG!$C$6+HFC!AA162+PFC!AA162+'SF6'!AA162</f>
        <v>6.3744126234436491</v>
      </c>
      <c r="AB162" s="94">
        <f>+'CO2'!AB162+'abs CO2'!AB162+'CH4'!AB162*PCG!$C$5+N2O!AB162*PCG!$C$6+HFC!AB162+PFC!AB162+'SF6'!AB162</f>
        <v>6.6537518136100529</v>
      </c>
      <c r="AC162" s="94">
        <f>+'CO2'!AC162+'abs CO2'!AC162+'CH4'!AC162*PCG!$C$5+N2O!AC162*PCG!$C$6+HFC!AC162+PFC!AC162+'SF6'!AC162</f>
        <v>8.3983203418816519</v>
      </c>
      <c r="AD162" s="94">
        <f>+'CO2'!AD162+'abs CO2'!AD162+'CH4'!AD162*PCG!$C$5+N2O!AD162*PCG!$C$6+HFC!AD162+PFC!AD162+'SF6'!AD162</f>
        <v>8.8478118803047554</v>
      </c>
      <c r="AE162" s="94">
        <f>+'CO2'!AE162+'abs CO2'!AE162+'CH4'!AE162*PCG!$C$5+N2O!AE162*PCG!$C$6+HFC!AE162+PFC!AE162+'SF6'!AE162</f>
        <v>11.057630865103835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2.1983922359360902E-5</v>
      </c>
      <c r="E163" s="94">
        <f>+'CO2'!E163+'abs CO2'!E163+'CH4'!E163*PCG!$C$5+N2O!E163*PCG!$C$6+HFC!E163+PFC!E163+'SF6'!E163</f>
        <v>1.9105852268142543E-4</v>
      </c>
      <c r="F163" s="94">
        <f>+'CO2'!F163+'abs CO2'!F163+'CH4'!F163*PCG!$C$5+N2O!F163*PCG!$C$6+HFC!F163+PFC!F163+'SF6'!F163</f>
        <v>1.043122964277297E-3</v>
      </c>
      <c r="G163" s="94">
        <f>+'CO2'!G163+'abs CO2'!G163+'CH4'!G163*PCG!$C$5+N2O!G163*PCG!$C$6+HFC!G163+PFC!G163+'SF6'!G163</f>
        <v>9.3712567825494988E-3</v>
      </c>
      <c r="H163" s="94">
        <f>+'CO2'!H163+'abs CO2'!H163+'CH4'!H163*PCG!$C$5+N2O!H163*PCG!$C$6+HFC!H163+PFC!H163+'SF6'!H163</f>
        <v>1.5755769083034436E-2</v>
      </c>
      <c r="I163" s="94">
        <f>+'CO2'!I163+'abs CO2'!I163+'CH4'!I163*PCG!$C$5+N2O!I163*PCG!$C$6+HFC!I163+PFC!I163+'SF6'!I163</f>
        <v>4.8841318401991407E-2</v>
      </c>
      <c r="J163" s="94">
        <f>+'CO2'!J163+'abs CO2'!J163+'CH4'!J163*PCG!$C$5+N2O!J163*PCG!$C$6+HFC!J163+PFC!J163+'SF6'!J163</f>
        <v>9.2972215651282761E-2</v>
      </c>
      <c r="K163" s="94">
        <f>+'CO2'!K163+'abs CO2'!K163+'CH4'!K163*PCG!$C$5+N2O!K163*PCG!$C$6+HFC!K163+PFC!K163+'SF6'!K163</f>
        <v>7.6092029114774751E-2</v>
      </c>
      <c r="L163" s="94">
        <f>+'CO2'!L163+'abs CO2'!L163+'CH4'!L163*PCG!$C$5+N2O!L163*PCG!$C$6+HFC!L163+PFC!L163+'SF6'!L163</f>
        <v>7.7132512681783172E-2</v>
      </c>
      <c r="M163" s="94">
        <f>+'CO2'!M163+'abs CO2'!M163+'CH4'!M163*PCG!$C$5+N2O!M163*PCG!$C$6+HFC!M163+PFC!M163+'SF6'!M163</f>
        <v>0.19051859942686175</v>
      </c>
      <c r="N163" s="94">
        <f>+'CO2'!N163+'abs CO2'!N163+'CH4'!N163*PCG!$C$5+N2O!N163*PCG!$C$6+HFC!N163+PFC!N163+'SF6'!N163</f>
        <v>0.19880281694014038</v>
      </c>
      <c r="O163" s="94">
        <f>+'CO2'!O163+'abs CO2'!O163+'CH4'!O163*PCG!$C$5+N2O!O163*PCG!$C$6+HFC!O163+PFC!O163+'SF6'!O163</f>
        <v>0.14978046562029507</v>
      </c>
      <c r="P163" s="94">
        <f>+'CO2'!P163+'abs CO2'!P163+'CH4'!P163*PCG!$C$5+N2O!P163*PCG!$C$6+HFC!P163+PFC!P163+'SF6'!P163</f>
        <v>0.20244120128695767</v>
      </c>
      <c r="Q163" s="94">
        <f>+'CO2'!Q163+'abs CO2'!Q163+'CH4'!Q163*PCG!$C$5+N2O!Q163*PCG!$C$6+HFC!Q163+PFC!Q163+'SF6'!Q163</f>
        <v>0.26283059559947397</v>
      </c>
      <c r="R163" s="94">
        <f>+'CO2'!R163+'abs CO2'!R163+'CH4'!R163*PCG!$C$5+N2O!R163*PCG!$C$6+HFC!R163+PFC!R163+'SF6'!R163</f>
        <v>0.39593854456859984</v>
      </c>
      <c r="S163" s="94">
        <f>+'CO2'!S163+'abs CO2'!S163+'CH4'!S163*PCG!$C$5+N2O!S163*PCG!$C$6+HFC!S163+PFC!S163+'SF6'!S163</f>
        <v>0.39628219918722263</v>
      </c>
      <c r="T163" s="94">
        <f>+'CO2'!T163+'abs CO2'!T163+'CH4'!T163*PCG!$C$5+N2O!T163*PCG!$C$6+HFC!T163+PFC!T163+'SF6'!T163</f>
        <v>0.50039113016300441</v>
      </c>
      <c r="U163" s="94">
        <f>+'CO2'!U163+'abs CO2'!U163+'CH4'!U163*PCG!$C$5+N2O!U163*PCG!$C$6+HFC!U163+PFC!U163+'SF6'!U163</f>
        <v>0.4449882284945923</v>
      </c>
      <c r="V163" s="94">
        <f>+'CO2'!V163+'abs CO2'!V163+'CH4'!V163*PCG!$C$5+N2O!V163*PCG!$C$6+HFC!V163+PFC!V163+'SF6'!V163</f>
        <v>0.52941614655191449</v>
      </c>
      <c r="W163" s="94">
        <f>+'CO2'!W163+'abs CO2'!W163+'CH4'!W163*PCG!$C$5+N2O!W163*PCG!$C$6+HFC!W163+PFC!W163+'SF6'!W163</f>
        <v>0.76099305519807814</v>
      </c>
      <c r="X163" s="94">
        <f>+'CO2'!X163+'abs CO2'!X163+'CH4'!X163*PCG!$C$5+N2O!X163*PCG!$C$6+HFC!X163+PFC!X163+'SF6'!X163</f>
        <v>1.3027286246315728</v>
      </c>
      <c r="Y163" s="94">
        <f>+'CO2'!Y163+'abs CO2'!Y163+'CH4'!Y163*PCG!$C$5+N2O!Y163*PCG!$C$6+HFC!Y163+PFC!Y163+'SF6'!Y163</f>
        <v>1.3275215427965312</v>
      </c>
      <c r="Z163" s="94">
        <f>+'CO2'!Z163+'abs CO2'!Z163+'CH4'!Z163*PCG!$C$5+N2O!Z163*PCG!$C$6+HFC!Z163+PFC!Z163+'SF6'!Z163</f>
        <v>1.1060662936619583</v>
      </c>
      <c r="AA163" s="94">
        <f>+'CO2'!AA163+'abs CO2'!AA163+'CH4'!AA163*PCG!$C$5+N2O!AA163*PCG!$C$6+HFC!AA163+PFC!AA163+'SF6'!AA163</f>
        <v>1.2453783038608741</v>
      </c>
      <c r="AB163" s="94">
        <f>+'CO2'!AB163+'abs CO2'!AB163+'CH4'!AB163*PCG!$C$5+N2O!AB163*PCG!$C$6+HFC!AB163+PFC!AB163+'SF6'!AB163</f>
        <v>1.7808266927821506</v>
      </c>
      <c r="AC163" s="94">
        <f>+'CO2'!AC163+'abs CO2'!AC163+'CH4'!AC163*PCG!$C$5+N2O!AC163*PCG!$C$6+HFC!AC163+PFC!AC163+'SF6'!AC163</f>
        <v>1.7192201999366754</v>
      </c>
      <c r="AD163" s="94">
        <f>+'CO2'!AD163+'abs CO2'!AD163+'CH4'!AD163*PCG!$C$5+N2O!AD163*PCG!$C$6+HFC!AD163+PFC!AD163+'SF6'!AD163</f>
        <v>1.5129368315825471</v>
      </c>
      <c r="AE163" s="94">
        <f>+'CO2'!AE163+'abs CO2'!AE163+'CH4'!AE163*PCG!$C$5+N2O!AE163*PCG!$C$6+HFC!AE163+PFC!AE163+'SF6'!AE163</f>
        <v>1.6283687221484509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1.5125574381853195</v>
      </c>
      <c r="M164" s="94">
        <f>+'CO2'!M164+'abs CO2'!M164+'CH4'!M164*PCG!$C$5+N2O!M164*PCG!$C$6+HFC!M164+PFC!M164+'SF6'!M164</f>
        <v>1.9973649052106524</v>
      </c>
      <c r="N164" s="94">
        <f>+'CO2'!N164+'abs CO2'!N164+'CH4'!N164*PCG!$C$5+N2O!N164*PCG!$C$6+HFC!N164+PFC!N164+'SF6'!N164</f>
        <v>5.7147212996994421</v>
      </c>
      <c r="O164" s="94">
        <f>+'CO2'!O164+'abs CO2'!O164+'CH4'!O164*PCG!$C$5+N2O!O164*PCG!$C$6+HFC!O164+PFC!O164+'SF6'!O164</f>
        <v>5.4278218257243704</v>
      </c>
      <c r="P164" s="94">
        <f>+'CO2'!P164+'abs CO2'!P164+'CH4'!P164*PCG!$C$5+N2O!P164*PCG!$C$6+HFC!P164+PFC!P164+'SF6'!P164</f>
        <v>6.1899833983285166</v>
      </c>
      <c r="Q164" s="94">
        <f>+'CO2'!Q164+'abs CO2'!Q164+'CH4'!Q164*PCG!$C$5+N2O!Q164*PCG!$C$6+HFC!Q164+PFC!Q164+'SF6'!Q164</f>
        <v>8.7595779589268528</v>
      </c>
      <c r="R164" s="94">
        <f>+'CO2'!R164+'abs CO2'!R164+'CH4'!R164*PCG!$C$5+N2O!R164*PCG!$C$6+HFC!R164+PFC!R164+'SF6'!R164</f>
        <v>10.110517649645075</v>
      </c>
      <c r="S164" s="94">
        <f>+'CO2'!S164+'abs CO2'!S164+'CH4'!S164*PCG!$C$5+N2O!S164*PCG!$C$6+HFC!S164+PFC!S164+'SF6'!S164</f>
        <v>12.205048689011198</v>
      </c>
      <c r="T164" s="94">
        <f>+'CO2'!T164+'abs CO2'!T164+'CH4'!T164*PCG!$C$5+N2O!T164*PCG!$C$6+HFC!T164+PFC!T164+'SF6'!T164</f>
        <v>14.395848419049399</v>
      </c>
      <c r="U164" s="94">
        <f>+'CO2'!U164+'abs CO2'!U164+'CH4'!U164*PCG!$C$5+N2O!U164*PCG!$C$6+HFC!U164+PFC!U164+'SF6'!U164</f>
        <v>19.328145856626893</v>
      </c>
      <c r="V164" s="94">
        <f>+'CO2'!V164+'abs CO2'!V164+'CH4'!V164*PCG!$C$5+N2O!V164*PCG!$C$6+HFC!V164+PFC!V164+'SF6'!V164</f>
        <v>15.519026881063658</v>
      </c>
      <c r="W164" s="94">
        <f>+'CO2'!W164+'abs CO2'!W164+'CH4'!W164*PCG!$C$5+N2O!W164*PCG!$C$6+HFC!W164+PFC!W164+'SF6'!W164</f>
        <v>24.58389491074815</v>
      </c>
      <c r="X164" s="94">
        <f>+'CO2'!X164+'abs CO2'!X164+'CH4'!X164*PCG!$C$5+N2O!X164*PCG!$C$6+HFC!X164+PFC!X164+'SF6'!X164</f>
        <v>32.629958110351744</v>
      </c>
      <c r="Y164" s="94">
        <f>+'CO2'!Y164+'abs CO2'!Y164+'CH4'!Y164*PCG!$C$5+N2O!Y164*PCG!$C$6+HFC!Y164+PFC!Y164+'SF6'!Y164</f>
        <v>38.402506035264125</v>
      </c>
      <c r="Z164" s="94">
        <f>+'CO2'!Z164+'abs CO2'!Z164+'CH4'!Z164*PCG!$C$5+N2O!Z164*PCG!$C$6+HFC!Z164+PFC!Z164+'SF6'!Z164</f>
        <v>40.592105192697012</v>
      </c>
      <c r="AA164" s="94">
        <f>+'CO2'!AA164+'abs CO2'!AA164+'CH4'!AA164*PCG!$C$5+N2O!AA164*PCG!$C$6+HFC!AA164+PFC!AA164+'SF6'!AA164</f>
        <v>47.258040103672172</v>
      </c>
      <c r="AB164" s="94">
        <f>+'CO2'!AB164+'abs CO2'!AB164+'CH4'!AB164*PCG!$C$5+N2O!AB164*PCG!$C$6+HFC!AB164+PFC!AB164+'SF6'!AB164</f>
        <v>52.68830891879513</v>
      </c>
      <c r="AC164" s="94">
        <f>+'CO2'!AC164+'abs CO2'!AC164+'CH4'!AC164*PCG!$C$5+N2O!AC164*PCG!$C$6+HFC!AC164+PFC!AC164+'SF6'!AC164</f>
        <v>60.32845829804652</v>
      </c>
      <c r="AD164" s="94">
        <f>+'CO2'!AD164+'abs CO2'!AD164+'CH4'!AD164*PCG!$C$5+N2O!AD164*PCG!$C$6+HFC!AD164+PFC!AD164+'SF6'!AD164</f>
        <v>67.286479580229155</v>
      </c>
      <c r="AE164" s="94">
        <f>+'CO2'!AE164+'abs CO2'!AE164+'CH4'!AE164*PCG!$C$5+N2O!AE164*PCG!$C$6+HFC!AE164+PFC!AE164+'SF6'!AE164</f>
        <v>75.510857935484964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1.6042658792478525E-2</v>
      </c>
      <c r="M165" s="94">
        <f>+'CO2'!M165+'abs CO2'!M165+'CH4'!M165*PCG!$C$5+N2O!M165*PCG!$C$6+HFC!M165+PFC!M165+'SF6'!M165</f>
        <v>2.0719605666685376E-2</v>
      </c>
      <c r="N165" s="94">
        <f>+'CO2'!N165+'abs CO2'!N165+'CH4'!N165*PCG!$C$5+N2O!N165*PCG!$C$6+HFC!N165+PFC!N165+'SF6'!N165</f>
        <v>3.0968095289438103E-2</v>
      </c>
      <c r="O165" s="94">
        <f>+'CO2'!O165+'abs CO2'!O165+'CH4'!O165*PCG!$C$5+N2O!O165*PCG!$C$6+HFC!O165+PFC!O165+'SF6'!O165</f>
        <v>7.5202517817575268E-2</v>
      </c>
      <c r="P165" s="94">
        <f>+'CO2'!P165+'abs CO2'!P165+'CH4'!P165*PCG!$C$5+N2O!P165*PCG!$C$6+HFC!P165+PFC!P165+'SF6'!P165</f>
        <v>0.1296828687549138</v>
      </c>
      <c r="Q165" s="94">
        <f>+'CO2'!Q165+'abs CO2'!Q165+'CH4'!Q165*PCG!$C$5+N2O!Q165*PCG!$C$6+HFC!Q165+PFC!Q165+'SF6'!Q165</f>
        <v>0.20377852633348967</v>
      </c>
      <c r="R165" s="94">
        <f>+'CO2'!R165+'abs CO2'!R165+'CH4'!R165*PCG!$C$5+N2O!R165*PCG!$C$6+HFC!R165+PFC!R165+'SF6'!R165</f>
        <v>0.28232368830345039</v>
      </c>
      <c r="S165" s="94">
        <f>+'CO2'!S165+'abs CO2'!S165+'CH4'!S165*PCG!$C$5+N2O!S165*PCG!$C$6+HFC!S165+PFC!S165+'SF6'!S165</f>
        <v>0.53411071954054701</v>
      </c>
      <c r="T165" s="94">
        <f>+'CO2'!T165+'abs CO2'!T165+'CH4'!T165*PCG!$C$5+N2O!T165*PCG!$C$6+HFC!T165+PFC!T165+'SF6'!T165</f>
        <v>0.6816250450961715</v>
      </c>
      <c r="U165" s="94">
        <f>+'CO2'!U165+'abs CO2'!U165+'CH4'!U165*PCG!$C$5+N2O!U165*PCG!$C$6+HFC!U165+PFC!U165+'SF6'!U165</f>
        <v>1.019762236265825</v>
      </c>
      <c r="V165" s="94">
        <f>+'CO2'!V165+'abs CO2'!V165+'CH4'!V165*PCG!$C$5+N2O!V165*PCG!$C$6+HFC!V165+PFC!V165+'SF6'!V165</f>
        <v>1.137338200893393</v>
      </c>
      <c r="W165" s="94">
        <f>+'CO2'!W165+'abs CO2'!W165+'CH4'!W165*PCG!$C$5+N2O!W165*PCG!$C$6+HFC!W165+PFC!W165+'SF6'!W165</f>
        <v>1.7506542462679486</v>
      </c>
      <c r="X165" s="94">
        <f>+'CO2'!X165+'abs CO2'!X165+'CH4'!X165*PCG!$C$5+N2O!X165*PCG!$C$6+HFC!X165+PFC!X165+'SF6'!X165</f>
        <v>2.1120335533537893</v>
      </c>
      <c r="Y165" s="94">
        <f>+'CO2'!Y165+'abs CO2'!Y165+'CH4'!Y165*PCG!$C$5+N2O!Y165*PCG!$C$6+HFC!Y165+PFC!Y165+'SF6'!Y165</f>
        <v>2.6370657290056538</v>
      </c>
      <c r="Z165" s="94">
        <f>+'CO2'!Z165+'abs CO2'!Z165+'CH4'!Z165*PCG!$C$5+N2O!Z165*PCG!$C$6+HFC!Z165+PFC!Z165+'SF6'!Z165</f>
        <v>2.9260660219822316</v>
      </c>
      <c r="AA165" s="94">
        <f>+'CO2'!AA165+'abs CO2'!AA165+'CH4'!AA165*PCG!$C$5+N2O!AA165*PCG!$C$6+HFC!AA165+PFC!AA165+'SF6'!AA165</f>
        <v>3.0742064561169307</v>
      </c>
      <c r="AB165" s="94">
        <f>+'CO2'!AB165+'abs CO2'!AB165+'CH4'!AB165*PCG!$C$5+N2O!AB165*PCG!$C$6+HFC!AB165+PFC!AB165+'SF6'!AB165</f>
        <v>3.2915380736013762</v>
      </c>
      <c r="AC165" s="94">
        <f>+'CO2'!AC165+'abs CO2'!AC165+'CH4'!AC165*PCG!$C$5+N2O!AC165*PCG!$C$6+HFC!AC165+PFC!AC165+'SF6'!AC165</f>
        <v>3.5861124619895075</v>
      </c>
      <c r="AD165" s="94">
        <f>+'CO2'!AD165+'abs CO2'!AD165+'CH4'!AD165*PCG!$C$5+N2O!AD165*PCG!$C$6+HFC!AD165+PFC!AD165+'SF6'!AD165</f>
        <v>3.3697698493629282</v>
      </c>
      <c r="AE165" s="94">
        <f>+'CO2'!AE165+'abs CO2'!AE165+'CH4'!AE165*PCG!$C$5+N2O!AE165*PCG!$C$6+HFC!AE165+PFC!AE165+'SF6'!AE165</f>
        <v>2.9909645197366737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1.2186245815954233E-5</v>
      </c>
      <c r="G166" s="94">
        <f>+'CO2'!G166+'abs CO2'!G166+'CH4'!G166*PCG!$C$5+N2O!G166*PCG!$C$6+HFC!G166+PFC!G166+'SF6'!G166</f>
        <v>1.0122609341350217E-5</v>
      </c>
      <c r="H166" s="94">
        <f>+'CO2'!H166+'abs CO2'!H166+'CH4'!H166*PCG!$C$5+N2O!H166*PCG!$C$6+HFC!H166+PFC!H166+'SF6'!H166</f>
        <v>3.3741592210270803E-4</v>
      </c>
      <c r="I166" s="94">
        <f>+'CO2'!I166+'abs CO2'!I166+'CH4'!I166*PCG!$C$5+N2O!I166*PCG!$C$6+HFC!I166+PFC!I166+'SF6'!I166</f>
        <v>6.530616528529808E-4</v>
      </c>
      <c r="J166" s="94">
        <f>+'CO2'!J166+'abs CO2'!J166+'CH4'!J166*PCG!$C$5+N2O!J166*PCG!$C$6+HFC!J166+PFC!J166+'SF6'!J166</f>
        <v>6.3989115380324972E-3</v>
      </c>
      <c r="K166" s="94">
        <f>+'CO2'!K166+'abs CO2'!K166+'CH4'!K166*PCG!$C$5+N2O!K166*PCG!$C$6+HFC!K166+PFC!K166+'SF6'!K166</f>
        <v>4.9982219873911981E-3</v>
      </c>
      <c r="L166" s="94">
        <f>+'CO2'!L166+'abs CO2'!L166+'CH4'!L166*PCG!$C$5+N2O!L166*PCG!$C$6+HFC!L166+PFC!L166+'SF6'!L166</f>
        <v>1.7093138700849303E-2</v>
      </c>
      <c r="M166" s="94">
        <f>+'CO2'!M166+'abs CO2'!M166+'CH4'!M166*PCG!$C$5+N2O!M166*PCG!$C$6+HFC!M166+PFC!M166+'SF6'!M166</f>
        <v>1.203134929799923E-2</v>
      </c>
      <c r="N166" s="94">
        <f>+'CO2'!N166+'abs CO2'!N166+'CH4'!N166*PCG!$C$5+N2O!N166*PCG!$C$6+HFC!N166+PFC!N166+'SF6'!N166</f>
        <v>1.4579626974767333E-2</v>
      </c>
      <c r="O166" s="94">
        <f>+'CO2'!O166+'abs CO2'!O166+'CH4'!O166*PCG!$C$5+N2O!O166*PCG!$C$6+HFC!O166+PFC!O166+'SF6'!O166</f>
        <v>7.0865562576154617E-2</v>
      </c>
      <c r="P166" s="94">
        <f>+'CO2'!P166+'abs CO2'!P166+'CH4'!P166*PCG!$C$5+N2O!P166*PCG!$C$6+HFC!P166+PFC!P166+'SF6'!P166</f>
        <v>0.19601220941785802</v>
      </c>
      <c r="Q166" s="94">
        <f>+'CO2'!Q166+'abs CO2'!Q166+'CH4'!Q166*PCG!$C$5+N2O!Q166*PCG!$C$6+HFC!Q166+PFC!Q166+'SF6'!Q166</f>
        <v>0.25921177619462815</v>
      </c>
      <c r="R166" s="94">
        <f>+'CO2'!R166+'abs CO2'!R166+'CH4'!R166*PCG!$C$5+N2O!R166*PCG!$C$6+HFC!R166+PFC!R166+'SF6'!R166</f>
        <v>0.29594149377553214</v>
      </c>
      <c r="S166" s="94">
        <f>+'CO2'!S166+'abs CO2'!S166+'CH4'!S166*PCG!$C$5+N2O!S166*PCG!$C$6+HFC!S166+PFC!S166+'SF6'!S166</f>
        <v>0.46441837098041239</v>
      </c>
      <c r="T166" s="94">
        <f>+'CO2'!T166+'abs CO2'!T166+'CH4'!T166*PCG!$C$5+N2O!T166*PCG!$C$6+HFC!T166+PFC!T166+'SF6'!T166</f>
        <v>0.58351875291240918</v>
      </c>
      <c r="U166" s="94">
        <f>+'CO2'!U166+'abs CO2'!U166+'CH4'!U166*PCG!$C$5+N2O!U166*PCG!$C$6+HFC!U166+PFC!U166+'SF6'!U166</f>
        <v>0.82472952680308054</v>
      </c>
      <c r="V166" s="94">
        <f>+'CO2'!V166+'abs CO2'!V166+'CH4'!V166*PCG!$C$5+N2O!V166*PCG!$C$6+HFC!V166+PFC!V166+'SF6'!V166</f>
        <v>0.98715680771074688</v>
      </c>
      <c r="W166" s="94">
        <f>+'CO2'!W166+'abs CO2'!W166+'CH4'!W166*PCG!$C$5+N2O!W166*PCG!$C$6+HFC!W166+PFC!W166+'SF6'!W166</f>
        <v>1.2169533046904217</v>
      </c>
      <c r="X166" s="94">
        <f>+'CO2'!X166+'abs CO2'!X166+'CH4'!X166*PCG!$C$5+N2O!X166*PCG!$C$6+HFC!X166+PFC!X166+'SF6'!X166</f>
        <v>1.7859050238510945</v>
      </c>
      <c r="Y166" s="94">
        <f>+'CO2'!Y166+'abs CO2'!Y166+'CH4'!Y166*PCG!$C$5+N2O!Y166*PCG!$C$6+HFC!Y166+PFC!Y166+'SF6'!Y166</f>
        <v>1.9348079127144719</v>
      </c>
      <c r="Z166" s="94">
        <f>+'CO2'!Z166+'abs CO2'!Z166+'CH4'!Z166*PCG!$C$5+N2O!Z166*PCG!$C$6+HFC!Z166+PFC!Z166+'SF6'!Z166</f>
        <v>2.5367867993627722</v>
      </c>
      <c r="AA166" s="94">
        <f>+'CO2'!AA166+'abs CO2'!AA166+'CH4'!AA166*PCG!$C$5+N2O!AA166*PCG!$C$6+HFC!AA166+PFC!AA166+'SF6'!AA166</f>
        <v>3.0390932306307668</v>
      </c>
      <c r="AB166" s="94">
        <f>+'CO2'!AB166+'abs CO2'!AB166+'CH4'!AB166*PCG!$C$5+N2O!AB166*PCG!$C$6+HFC!AB166+PFC!AB166+'SF6'!AB166</f>
        <v>2.8358473500857277</v>
      </c>
      <c r="AC166" s="94">
        <f>+'CO2'!AC166+'abs CO2'!AC166+'CH4'!AC166*PCG!$C$5+N2O!AC166*PCG!$C$6+HFC!AC166+PFC!AC166+'SF6'!AC166</f>
        <v>3.2382163000981663</v>
      </c>
      <c r="AD166" s="94">
        <f>+'CO2'!AD166+'abs CO2'!AD166+'CH4'!AD166*PCG!$C$5+N2O!AD166*PCG!$C$6+HFC!AD166+PFC!AD166+'SF6'!AD166</f>
        <v>4.6729324772663317</v>
      </c>
      <c r="AE166" s="94">
        <f>+'CO2'!AE166+'abs CO2'!AE166+'CH4'!AE166*PCG!$C$5+N2O!AE166*PCG!$C$6+HFC!AE166+PFC!AE166+'SF6'!AE166</f>
        <v>6.0309227835568455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1.6647757690946528E-9</v>
      </c>
      <c r="F167" s="94">
        <f>+'CO2'!F167+'abs CO2'!F167+'CH4'!F167*PCG!$C$5+N2O!F167*PCG!$C$6+HFC!F167+PFC!F167+'SF6'!F167</f>
        <v>1.5429064239273249E-9</v>
      </c>
      <c r="G167" s="94">
        <f>+'CO2'!G167+'abs CO2'!G167+'CH4'!G167*PCG!$C$5+N2O!G167*PCG!$C$6+HFC!G167+PFC!G167+'SF6'!G167</f>
        <v>5.3061376027403774E-2</v>
      </c>
      <c r="H167" s="94">
        <f>+'CO2'!H167+'abs CO2'!H167+'CH4'!H167*PCG!$C$5+N2O!H167*PCG!$C$6+HFC!H167+PFC!H167+'SF6'!H167</f>
        <v>0.12139672883161649</v>
      </c>
      <c r="I167" s="94">
        <f>+'CO2'!I167+'abs CO2'!I167+'CH4'!I167*PCG!$C$5+N2O!I167*PCG!$C$6+HFC!I167+PFC!I167+'SF6'!I167</f>
        <v>0.25758251322768927</v>
      </c>
      <c r="J167" s="94">
        <f>+'CO2'!J167+'abs CO2'!J167+'CH4'!J167*PCG!$C$5+N2O!J167*PCG!$C$6+HFC!J167+PFC!J167+'SF6'!J167</f>
        <v>0.58028587773245555</v>
      </c>
      <c r="K167" s="94">
        <f>+'CO2'!K167+'abs CO2'!K167+'CH4'!K167*PCG!$C$5+N2O!K167*PCG!$C$6+HFC!K167+PFC!K167+'SF6'!K167</f>
        <v>0.60912358903581554</v>
      </c>
      <c r="L167" s="94">
        <f>+'CO2'!L167+'abs CO2'!L167+'CH4'!L167*PCG!$C$5+N2O!L167*PCG!$C$6+HFC!L167+PFC!L167+'SF6'!L167</f>
        <v>0.70879664458459113</v>
      </c>
      <c r="M167" s="94">
        <f>+'CO2'!M167+'abs CO2'!M167+'CH4'!M167*PCG!$C$5+N2O!M167*PCG!$C$6+HFC!M167+PFC!M167+'SF6'!M167</f>
        <v>0.9392311436257561</v>
      </c>
      <c r="N167" s="94">
        <f>+'CO2'!N167+'abs CO2'!N167+'CH4'!N167*PCG!$C$5+N2O!N167*PCG!$C$6+HFC!N167+PFC!N167+'SF6'!N167</f>
        <v>1.0557338006886516</v>
      </c>
      <c r="O167" s="94">
        <f>+'CO2'!O167+'abs CO2'!O167+'CH4'!O167*PCG!$C$5+N2O!O167*PCG!$C$6+HFC!O167+PFC!O167+'SF6'!O167</f>
        <v>1.194610228966335</v>
      </c>
      <c r="P167" s="94">
        <f>+'CO2'!P167+'abs CO2'!P167+'CH4'!P167*PCG!$C$5+N2O!P167*PCG!$C$6+HFC!P167+PFC!P167+'SF6'!P167</f>
        <v>1.3640197528266207</v>
      </c>
      <c r="Q167" s="94">
        <f>+'CO2'!Q167+'abs CO2'!Q167+'CH4'!Q167*PCG!$C$5+N2O!Q167*PCG!$C$6+HFC!Q167+PFC!Q167+'SF6'!Q167</f>
        <v>1.5680886887494723</v>
      </c>
      <c r="R167" s="94">
        <f>+'CO2'!R167+'abs CO2'!R167+'CH4'!R167*PCG!$C$5+N2O!R167*PCG!$C$6+HFC!R167+PFC!R167+'SF6'!R167</f>
        <v>1.9267078865359519</v>
      </c>
      <c r="S167" s="94">
        <f>+'CO2'!S167+'abs CO2'!S167+'CH4'!S167*PCG!$C$5+N2O!S167*PCG!$C$6+HFC!S167+PFC!S167+'SF6'!S167</f>
        <v>2.399175445868829</v>
      </c>
      <c r="T167" s="94">
        <f>+'CO2'!T167+'abs CO2'!T167+'CH4'!T167*PCG!$C$5+N2O!T167*PCG!$C$6+HFC!T167+PFC!T167+'SF6'!T167</f>
        <v>2.7561998284104989</v>
      </c>
      <c r="U167" s="94">
        <f>+'CO2'!U167+'abs CO2'!U167+'CH4'!U167*PCG!$C$5+N2O!U167*PCG!$C$6+HFC!U167+PFC!U167+'SF6'!U167</f>
        <v>3.2853977731891351</v>
      </c>
      <c r="V167" s="94">
        <f>+'CO2'!V167+'abs CO2'!V167+'CH4'!V167*PCG!$C$5+N2O!V167*PCG!$C$6+HFC!V167+PFC!V167+'SF6'!V167</f>
        <v>4.140040087063924</v>
      </c>
      <c r="W167" s="94">
        <f>+'CO2'!W167+'abs CO2'!W167+'CH4'!W167*PCG!$C$5+N2O!W167*PCG!$C$6+HFC!W167+PFC!W167+'SF6'!W167</f>
        <v>3.605168793095149</v>
      </c>
      <c r="X167" s="94">
        <f>+'CO2'!X167+'abs CO2'!X167+'CH4'!X167*PCG!$C$5+N2O!X167*PCG!$C$6+HFC!X167+PFC!X167+'SF6'!X167</f>
        <v>4.302698723063112</v>
      </c>
      <c r="Y167" s="94">
        <f>+'CO2'!Y167+'abs CO2'!Y167+'CH4'!Y167*PCG!$C$5+N2O!Y167*PCG!$C$6+HFC!Y167+PFC!Y167+'SF6'!Y167</f>
        <v>4.8173086065039659</v>
      </c>
      <c r="Z167" s="94">
        <f>+'CO2'!Z167+'abs CO2'!Z167+'CH4'!Z167*PCG!$C$5+N2O!Z167*PCG!$C$6+HFC!Z167+PFC!Z167+'SF6'!Z167</f>
        <v>5.3078846826944046</v>
      </c>
      <c r="AA167" s="94">
        <f>+'CO2'!AA167+'abs CO2'!AA167+'CH4'!AA167*PCG!$C$5+N2O!AA167*PCG!$C$6+HFC!AA167+PFC!AA167+'SF6'!AA167</f>
        <v>5.8881070529399953</v>
      </c>
      <c r="AB167" s="94">
        <f>+'CO2'!AB167+'abs CO2'!AB167+'CH4'!AB167*PCG!$C$5+N2O!AB167*PCG!$C$6+HFC!AB167+PFC!AB167+'SF6'!AB167</f>
        <v>6.5495302803750199</v>
      </c>
      <c r="AC167" s="94">
        <f>+'CO2'!AC167+'abs CO2'!AC167+'CH4'!AC167*PCG!$C$5+N2O!AC167*PCG!$C$6+HFC!AC167+PFC!AC167+'SF6'!AC167</f>
        <v>7.3887945965750381</v>
      </c>
      <c r="AD167" s="94">
        <f>+'CO2'!AD167+'abs CO2'!AD167+'CH4'!AD167*PCG!$C$5+N2O!AD167*PCG!$C$6+HFC!AD167+PFC!AD167+'SF6'!AD167</f>
        <v>8.2388295786399066</v>
      </c>
      <c r="AE167" s="94">
        <f>+'CO2'!AE167+'abs CO2'!AE167+'CH4'!AE167*PCG!$C$5+N2O!AE167*PCG!$C$6+HFC!AE167+PFC!AE167+'SF6'!AE167</f>
        <v>9.0766816790813394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1.830350294956221E-4</v>
      </c>
      <c r="Q168" s="94">
        <f>+'CO2'!Q168+'abs CO2'!Q168+'CH4'!Q168*PCG!$C$5+N2O!Q168*PCG!$C$6+HFC!Q168+PFC!Q168+'SF6'!Q168</f>
        <v>8.7784101050623106E-2</v>
      </c>
      <c r="R168" s="94">
        <f>+'CO2'!R168+'abs CO2'!R168+'CH4'!R168*PCG!$C$5+N2O!R168*PCG!$C$6+HFC!R168+PFC!R168+'SF6'!R168</f>
        <v>0.26442298381900264</v>
      </c>
      <c r="S168" s="94">
        <f>+'CO2'!S168+'abs CO2'!S168+'CH4'!S168*PCG!$C$5+N2O!S168*PCG!$C$6+HFC!S168+PFC!S168+'SF6'!S168</f>
        <v>0.19835816113772087</v>
      </c>
      <c r="T168" s="94">
        <f>+'CO2'!T168+'abs CO2'!T168+'CH4'!T168*PCG!$C$5+N2O!T168*PCG!$C$6+HFC!T168+PFC!T168+'SF6'!T168</f>
        <v>0.1298887156962083</v>
      </c>
      <c r="U168" s="94">
        <f>+'CO2'!U168+'abs CO2'!U168+'CH4'!U168*PCG!$C$5+N2O!U168*PCG!$C$6+HFC!U168+PFC!U168+'SF6'!U168</f>
        <v>0.35664830976862349</v>
      </c>
      <c r="V168" s="94">
        <f>+'CO2'!V168+'abs CO2'!V168+'CH4'!V168*PCG!$C$5+N2O!V168*PCG!$C$6+HFC!V168+PFC!V168+'SF6'!V168</f>
        <v>0.46092476697057644</v>
      </c>
      <c r="W168" s="94">
        <f>+'CO2'!W168+'abs CO2'!W168+'CH4'!W168*PCG!$C$5+N2O!W168*PCG!$C$6+HFC!W168+PFC!W168+'SF6'!W168</f>
        <v>1.3085843567089803</v>
      </c>
      <c r="X168" s="94">
        <f>+'CO2'!X168+'abs CO2'!X168+'CH4'!X168*PCG!$C$5+N2O!X168*PCG!$C$6+HFC!X168+PFC!X168+'SF6'!X168</f>
        <v>0.61582577757960322</v>
      </c>
      <c r="Y168" s="94">
        <f>+'CO2'!Y168+'abs CO2'!Y168+'CH4'!Y168*PCG!$C$5+N2O!Y168*PCG!$C$6+HFC!Y168+PFC!Y168+'SF6'!Y168</f>
        <v>1.3081467678221035</v>
      </c>
      <c r="Z168" s="94">
        <f>+'CO2'!Z168+'abs CO2'!Z168+'CH4'!Z168*PCG!$C$5+N2O!Z168*PCG!$C$6+HFC!Z168+PFC!Z168+'SF6'!Z168</f>
        <v>0.8963674354697424</v>
      </c>
      <c r="AA168" s="94">
        <f>+'CO2'!AA168+'abs CO2'!AA168+'CH4'!AA168*PCG!$C$5+N2O!AA168*PCG!$C$6+HFC!AA168+PFC!AA168+'SF6'!AA168</f>
        <v>1.1699543153046772</v>
      </c>
      <c r="AB168" s="94">
        <f>+'CO2'!AB168+'abs CO2'!AB168+'CH4'!AB168*PCG!$C$5+N2O!AB168*PCG!$C$6+HFC!AB168+PFC!AB168+'SF6'!AB168</f>
        <v>1.2553074236410613</v>
      </c>
      <c r="AC168" s="94">
        <f>+'CO2'!AC168+'abs CO2'!AC168+'CH4'!AC168*PCG!$C$5+N2O!AC168*PCG!$C$6+HFC!AC168+PFC!AC168+'SF6'!AC168</f>
        <v>2.0000100377409464</v>
      </c>
      <c r="AD168" s="94">
        <f>+'CO2'!AD168+'abs CO2'!AD168+'CH4'!AD168*PCG!$C$5+N2O!AD168*PCG!$C$6+HFC!AD168+PFC!AD168+'SF6'!AD168</f>
        <v>1.7501322307771039</v>
      </c>
      <c r="AE168" s="94">
        <f>+'CO2'!AE168+'abs CO2'!AE168+'CH4'!AE168*PCG!$C$5+N2O!AE168*PCG!$C$6+HFC!AE168+PFC!AE168+'SF6'!AE168</f>
        <v>1.4392116240198964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2.3334313602713227E-3</v>
      </c>
      <c r="K169" s="94">
        <f>+'CO2'!K169+'abs CO2'!K169+'CH4'!K169*PCG!$C$5+N2O!K169*PCG!$C$6+HFC!K169+PFC!K169+'SF6'!K169</f>
        <v>5.5978290932654192E-3</v>
      </c>
      <c r="L169" s="94">
        <f>+'CO2'!L169+'abs CO2'!L169+'CH4'!L169*PCG!$C$5+N2O!L169*PCG!$C$6+HFC!L169+PFC!L169+'SF6'!L169</f>
        <v>1.1972967048961084E-2</v>
      </c>
      <c r="M169" s="94">
        <f>+'CO2'!M169+'abs CO2'!M169+'CH4'!M169*PCG!$C$5+N2O!M169*PCG!$C$6+HFC!M169+PFC!M169+'SF6'!M169</f>
        <v>2.1434314644966337E-2</v>
      </c>
      <c r="N169" s="94">
        <f>+'CO2'!N169+'abs CO2'!N169+'CH4'!N169*PCG!$C$5+N2O!N169*PCG!$C$6+HFC!N169+PFC!N169+'SF6'!N169</f>
        <v>3.4120008904651493E-2</v>
      </c>
      <c r="O169" s="94">
        <f>+'CO2'!O169+'abs CO2'!O169+'CH4'!O169*PCG!$C$5+N2O!O169*PCG!$C$6+HFC!O169+PFC!O169+'SF6'!O169</f>
        <v>4.7465654424870093E-2</v>
      </c>
      <c r="P169" s="94">
        <f>+'CO2'!P169+'abs CO2'!P169+'CH4'!P169*PCG!$C$5+N2O!P169*PCG!$C$6+HFC!P169+PFC!P169+'SF6'!P169</f>
        <v>7.8679696768495525E-2</v>
      </c>
      <c r="Q169" s="94">
        <f>+'CO2'!Q169+'abs CO2'!Q169+'CH4'!Q169*PCG!$C$5+N2O!Q169*PCG!$C$6+HFC!Q169+PFC!Q169+'SF6'!Q169</f>
        <v>8.7830033094549564E-2</v>
      </c>
      <c r="R169" s="94">
        <f>+'CO2'!R169+'abs CO2'!R169+'CH4'!R169*PCG!$C$5+N2O!R169*PCG!$C$6+HFC!R169+PFC!R169+'SF6'!R169</f>
        <v>9.9575848732664396E-2</v>
      </c>
      <c r="S169" s="94">
        <f>+'CO2'!S169+'abs CO2'!S169+'CH4'!S169*PCG!$C$5+N2O!S169*PCG!$C$6+HFC!S169+PFC!S169+'SF6'!S169</f>
        <v>0.11951654452873867</v>
      </c>
      <c r="T169" s="94">
        <f>+'CO2'!T169+'abs CO2'!T169+'CH4'!T169*PCG!$C$5+N2O!T169*PCG!$C$6+HFC!T169+PFC!T169+'SF6'!T169</f>
        <v>0.14091689011621397</v>
      </c>
      <c r="U169" s="94">
        <f>+'CO2'!U169+'abs CO2'!U169+'CH4'!U169*PCG!$C$5+N2O!U169*PCG!$C$6+HFC!U169+PFC!U169+'SF6'!U169</f>
        <v>0.19897093456230341</v>
      </c>
      <c r="V169" s="94">
        <f>+'CO2'!V169+'abs CO2'!V169+'CH4'!V169*PCG!$C$5+N2O!V169*PCG!$C$6+HFC!V169+PFC!V169+'SF6'!V169</f>
        <v>0.22133433605448852</v>
      </c>
      <c r="W169" s="94">
        <f>+'CO2'!W169+'abs CO2'!W169+'CH4'!W169*PCG!$C$5+N2O!W169*PCG!$C$6+HFC!W169+PFC!W169+'SF6'!W169</f>
        <v>0.28654584856272103</v>
      </c>
      <c r="X169" s="94">
        <f>+'CO2'!X169+'abs CO2'!X169+'CH4'!X169*PCG!$C$5+N2O!X169*PCG!$C$6+HFC!X169+PFC!X169+'SF6'!X169</f>
        <v>0.39149661969765021</v>
      </c>
      <c r="Y169" s="94">
        <f>+'CO2'!Y169+'abs CO2'!Y169+'CH4'!Y169*PCG!$C$5+N2O!Y169*PCG!$C$6+HFC!Y169+PFC!Y169+'SF6'!Y169</f>
        <v>0.60939033944633736</v>
      </c>
      <c r="Z169" s="94">
        <f>+'CO2'!Z169+'abs CO2'!Z169+'CH4'!Z169*PCG!$C$5+N2O!Z169*PCG!$C$6+HFC!Z169+PFC!Z169+'SF6'!Z169</f>
        <v>0.73255183225538734</v>
      </c>
      <c r="AA169" s="94">
        <f>+'CO2'!AA169+'abs CO2'!AA169+'CH4'!AA169*PCG!$C$5+N2O!AA169*PCG!$C$6+HFC!AA169+PFC!AA169+'SF6'!AA169</f>
        <v>0.8186397551326311</v>
      </c>
      <c r="AB169" s="94">
        <f>+'CO2'!AB169+'abs CO2'!AB169+'CH4'!AB169*PCG!$C$5+N2O!AB169*PCG!$C$6+HFC!AB169+PFC!AB169+'SF6'!AB169</f>
        <v>0.81898241697912155</v>
      </c>
      <c r="AC169" s="94">
        <f>+'CO2'!AC169+'abs CO2'!AC169+'CH4'!AC169*PCG!$C$5+N2O!AC169*PCG!$C$6+HFC!AC169+PFC!AC169+'SF6'!AC169</f>
        <v>0.90985113340758461</v>
      </c>
      <c r="AD169" s="94">
        <f>+'CO2'!AD169+'abs CO2'!AD169+'CH4'!AD169*PCG!$C$5+N2O!AD169*PCG!$C$6+HFC!AD169+PFC!AD169+'SF6'!AD169</f>
        <v>0.93427365870634449</v>
      </c>
      <c r="AE169" s="94">
        <f>+'CO2'!AE169+'abs CO2'!AE169+'CH4'!AE169*PCG!$C$5+N2O!AE169*PCG!$C$6+HFC!AE169+PFC!AE169+'SF6'!AE169</f>
        <v>0.93310260901897868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0.12068137961923137</v>
      </c>
      <c r="V170" s="94">
        <f>+'CO2'!V170+'abs CO2'!V170+'CH4'!V170*PCG!$C$5+N2O!V170*PCG!$C$6+HFC!V170+PFC!V170+'SF6'!V170</f>
        <v>0.25845087940800587</v>
      </c>
      <c r="W170" s="94">
        <f>+'CO2'!W170+'abs CO2'!W170+'CH4'!W170*PCG!$C$5+N2O!W170*PCG!$C$6+HFC!W170+PFC!W170+'SF6'!W170</f>
        <v>0.3012173803180534</v>
      </c>
      <c r="X170" s="94">
        <f>+'CO2'!X170+'abs CO2'!X170+'CH4'!X170*PCG!$C$5+N2O!X170*PCG!$C$6+HFC!X170+PFC!X170+'SF6'!X170</f>
        <v>0.3269253092856052</v>
      </c>
      <c r="Y170" s="94">
        <f>+'CO2'!Y170+'abs CO2'!Y170+'CH4'!Y170*PCG!$C$5+N2O!Y170*PCG!$C$6+HFC!Y170+PFC!Y170+'SF6'!Y170</f>
        <v>0.3538959042797491</v>
      </c>
      <c r="Z170" s="94">
        <f>+'CO2'!Z170+'abs CO2'!Z170+'CH4'!Z170*PCG!$C$5+N2O!Z170*PCG!$C$6+HFC!Z170+PFC!Z170+'SF6'!Z170</f>
        <v>0.39865633279406493</v>
      </c>
      <c r="AA170" s="94">
        <f>+'CO2'!AA170+'abs CO2'!AA170+'CH4'!AA170*PCG!$C$5+N2O!AA170*PCG!$C$6+HFC!AA170+PFC!AA170+'SF6'!AA170</f>
        <v>0.38151499794644683</v>
      </c>
      <c r="AB170" s="94">
        <f>+'CO2'!AB170+'abs CO2'!AB170+'CH4'!AB170*PCG!$C$5+N2O!AB170*PCG!$C$6+HFC!AB170+PFC!AB170+'SF6'!AB170</f>
        <v>0.27166004059040089</v>
      </c>
      <c r="AC170" s="94">
        <f>+'CO2'!AC170+'abs CO2'!AC170+'CH4'!AC170*PCG!$C$5+N2O!AC170*PCG!$C$6+HFC!AC170+PFC!AC170+'SF6'!AC170</f>
        <v>0.47913991991473492</v>
      </c>
      <c r="AD170" s="94">
        <f>+'CO2'!AD170+'abs CO2'!AD170+'CH4'!AD170*PCG!$C$5+N2O!AD170*PCG!$C$6+HFC!AD170+PFC!AD170+'SF6'!AD170</f>
        <v>0.61891300349945988</v>
      </c>
      <c r="AE170" s="94">
        <f>+'CO2'!AE170+'abs CO2'!AE170+'CH4'!AE170*PCG!$C$5+N2O!AE170*PCG!$C$6+HFC!AE170+PFC!AE170+'SF6'!AE170</f>
        <v>0.45626010002460671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2.532798308378366E-3</v>
      </c>
      <c r="L171" s="94">
        <f>+'CO2'!L171+'abs CO2'!L171+'CH4'!L171*PCG!$C$5+N2O!L171*PCG!$C$6+HFC!L171+PFC!L171+'SF6'!L171</f>
        <v>1.8069620715817299E-2</v>
      </c>
      <c r="M171" s="94">
        <f>+'CO2'!M171+'abs CO2'!M171+'CH4'!M171*PCG!$C$5+N2O!M171*PCG!$C$6+HFC!M171+PFC!M171+'SF6'!M171</f>
        <v>3.6865620513941683E-2</v>
      </c>
      <c r="N171" s="94">
        <f>+'CO2'!N171+'abs CO2'!N171+'CH4'!N171*PCG!$C$5+N2O!N171*PCG!$C$6+HFC!N171+PFC!N171+'SF6'!N171</f>
        <v>4.5224847409084182E-2</v>
      </c>
      <c r="O171" s="94">
        <f>+'CO2'!O171+'abs CO2'!O171+'CH4'!O171*PCG!$C$5+N2O!O171*PCG!$C$6+HFC!O171+PFC!O171+'SF6'!O171</f>
        <v>4.4024755447115128E-2</v>
      </c>
      <c r="P171" s="94">
        <f>+'CO2'!P171+'abs CO2'!P171+'CH4'!P171*PCG!$C$5+N2O!P171*PCG!$C$6+HFC!P171+PFC!P171+'SF6'!P171</f>
        <v>2.4185145020282146E-2</v>
      </c>
      <c r="Q171" s="94">
        <f>+'CO2'!Q171+'abs CO2'!Q171+'CH4'!Q171*PCG!$C$5+N2O!Q171*PCG!$C$6+HFC!Q171+PFC!Q171+'SF6'!Q171</f>
        <v>1.3388312555019382E-2</v>
      </c>
      <c r="R171" s="94">
        <f>+'CO2'!R171+'abs CO2'!R171+'CH4'!R171*PCG!$C$5+N2O!R171*PCG!$C$6+HFC!R171+PFC!R171+'SF6'!R171</f>
        <v>1.5613999484084201E-2</v>
      </c>
      <c r="S171" s="94">
        <f>+'CO2'!S171+'abs CO2'!S171+'CH4'!S171*PCG!$C$5+N2O!S171*PCG!$C$6+HFC!S171+PFC!S171+'SF6'!S171</f>
        <v>2.1011327893179357E-2</v>
      </c>
      <c r="T171" s="94">
        <f>+'CO2'!T171+'abs CO2'!T171+'CH4'!T171*PCG!$C$5+N2O!T171*PCG!$C$6+HFC!T171+PFC!T171+'SF6'!T171</f>
        <v>1.6152952311896007E-2</v>
      </c>
      <c r="U171" s="94">
        <f>+'CO2'!U171+'abs CO2'!U171+'CH4'!U171*PCG!$C$5+N2O!U171*PCG!$C$6+HFC!U171+PFC!U171+'SF6'!U171</f>
        <v>2.3319352239780978E-2</v>
      </c>
      <c r="V171" s="94">
        <f>+'CO2'!V171+'abs CO2'!V171+'CH4'!V171*PCG!$C$5+N2O!V171*PCG!$C$6+HFC!V171+PFC!V171+'SF6'!V171</f>
        <v>2.033419724825377E-2</v>
      </c>
      <c r="W171" s="94">
        <f>+'CO2'!W171+'abs CO2'!W171+'CH4'!W171*PCG!$C$5+N2O!W171*PCG!$C$6+HFC!W171+PFC!W171+'SF6'!W171</f>
        <v>5.8609640197661038E-2</v>
      </c>
      <c r="X171" s="94">
        <f>+'CO2'!X171+'abs CO2'!X171+'CH4'!X171*PCG!$C$5+N2O!X171*PCG!$C$6+HFC!X171+PFC!X171+'SF6'!X171</f>
        <v>0.12453283944760922</v>
      </c>
      <c r="Y171" s="94">
        <f>+'CO2'!Y171+'abs CO2'!Y171+'CH4'!Y171*PCG!$C$5+N2O!Y171*PCG!$C$6+HFC!Y171+PFC!Y171+'SF6'!Y171</f>
        <v>0.24316755898446352</v>
      </c>
      <c r="Z171" s="94">
        <f>+'CO2'!Z171+'abs CO2'!Z171+'CH4'!Z171*PCG!$C$5+N2O!Z171*PCG!$C$6+HFC!Z171+PFC!Z171+'SF6'!Z171</f>
        <v>0.41443196762719392</v>
      </c>
      <c r="AA171" s="94">
        <f>+'CO2'!AA171+'abs CO2'!AA171+'CH4'!AA171*PCG!$C$5+N2O!AA171*PCG!$C$6+HFC!AA171+PFC!AA171+'SF6'!AA171</f>
        <v>0.43146930028317521</v>
      </c>
      <c r="AB171" s="94">
        <f>+'CO2'!AB171+'abs CO2'!AB171+'CH4'!AB171*PCG!$C$5+N2O!AB171*PCG!$C$6+HFC!AB171+PFC!AB171+'SF6'!AB171</f>
        <v>0.41514232383341615</v>
      </c>
      <c r="AC171" s="94">
        <f>+'CO2'!AC171+'abs CO2'!AC171+'CH4'!AC171*PCG!$C$5+N2O!AC171*PCG!$C$6+HFC!AC171+PFC!AC171+'SF6'!AC171</f>
        <v>0.42794443840278507</v>
      </c>
      <c r="AD171" s="94">
        <f>+'CO2'!AD171+'abs CO2'!AD171+'CH4'!AD171*PCG!$C$5+N2O!AD171*PCG!$C$6+HFC!AD171+PFC!AD171+'SF6'!AD171</f>
        <v>0.46898573957899653</v>
      </c>
      <c r="AE171" s="94">
        <f>+'CO2'!AE171+'abs CO2'!AE171+'CH4'!AE171*PCG!$C$5+N2O!AE171*PCG!$C$6+HFC!AE171+PFC!AE171+'SF6'!AE171</f>
        <v>0.61400952739484027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1.5046813287303338E-2</v>
      </c>
      <c r="D173" s="33">
        <f t="shared" ref="D173:AE173" si="42">+D174+D178+D182+D186</f>
        <v>1.504681328730334E-2</v>
      </c>
      <c r="E173" s="33">
        <f t="shared" si="42"/>
        <v>1.504681328730334E-2</v>
      </c>
      <c r="F173" s="33">
        <f t="shared" si="42"/>
        <v>1.5046813287303337E-2</v>
      </c>
      <c r="G173" s="33">
        <f t="shared" si="42"/>
        <v>1.5046813287303338E-2</v>
      </c>
      <c r="H173" s="33">
        <f t="shared" si="42"/>
        <v>1.5046813287303335E-2</v>
      </c>
      <c r="I173" s="33">
        <f t="shared" si="42"/>
        <v>1.5046813287303335E-2</v>
      </c>
      <c r="J173" s="33">
        <f t="shared" si="42"/>
        <v>1.5046813287303331E-2</v>
      </c>
      <c r="K173" s="33">
        <f t="shared" si="42"/>
        <v>1.5046813287303335E-2</v>
      </c>
      <c r="L173" s="33">
        <f t="shared" si="42"/>
        <v>1.5046813287303335E-2</v>
      </c>
      <c r="M173" s="33">
        <f t="shared" si="42"/>
        <v>1.5046813287303335E-2</v>
      </c>
      <c r="N173" s="33">
        <f t="shared" si="42"/>
        <v>1.5046813287303337E-2</v>
      </c>
      <c r="O173" s="33">
        <f t="shared" si="42"/>
        <v>1.5046813287303335E-2</v>
      </c>
      <c r="P173" s="33">
        <f t="shared" si="42"/>
        <v>2.4824532496651623</v>
      </c>
      <c r="Q173" s="33">
        <f t="shared" si="42"/>
        <v>2.3337674907912103</v>
      </c>
      <c r="R173" s="33">
        <f t="shared" si="42"/>
        <v>2.0570851373386967</v>
      </c>
      <c r="S173" s="33">
        <f t="shared" si="42"/>
        <v>2.1500965035305262</v>
      </c>
      <c r="T173" s="33">
        <f t="shared" si="42"/>
        <v>2.1823300233279292</v>
      </c>
      <c r="U173" s="33">
        <f t="shared" si="42"/>
        <v>2.2624749786603484</v>
      </c>
      <c r="V173" s="33">
        <f t="shared" si="42"/>
        <v>2.6426766761452471</v>
      </c>
      <c r="W173" s="33">
        <f t="shared" si="42"/>
        <v>3.7408806782825583</v>
      </c>
      <c r="X173" s="33">
        <f t="shared" si="42"/>
        <v>2.4355021526320439</v>
      </c>
      <c r="Y173" s="33">
        <f t="shared" si="42"/>
        <v>2.6644330549162536</v>
      </c>
      <c r="Z173" s="33">
        <f t="shared" si="42"/>
        <v>2.8287204347632766</v>
      </c>
      <c r="AA173" s="33">
        <f t="shared" si="42"/>
        <v>2.7891309670164928</v>
      </c>
      <c r="AB173" s="33">
        <f t="shared" si="42"/>
        <v>2.9377258475042622</v>
      </c>
      <c r="AC173" s="33">
        <f t="shared" si="42"/>
        <v>2.4594960954045235</v>
      </c>
      <c r="AD173" s="33">
        <f t="shared" si="42"/>
        <v>5.4025427831963553</v>
      </c>
      <c r="AE173" s="33">
        <f t="shared" si="42"/>
        <v>5.1320813726704735</v>
      </c>
    </row>
    <row r="174" spans="1:31" x14ac:dyDescent="0.2">
      <c r="A174" s="13" t="s">
        <v>360</v>
      </c>
      <c r="B174" s="4" t="s">
        <v>361</v>
      </c>
      <c r="C174" s="33">
        <f>+C175+C176+C177</f>
        <v>0</v>
      </c>
      <c r="D174" s="33">
        <f t="shared" ref="D174:AE174" si="43">+D175+D176+D177</f>
        <v>0</v>
      </c>
      <c r="E174" s="33">
        <f t="shared" si="43"/>
        <v>0</v>
      </c>
      <c r="F174" s="33">
        <f t="shared" si="43"/>
        <v>0</v>
      </c>
      <c r="G174" s="33">
        <f t="shared" si="43"/>
        <v>0</v>
      </c>
      <c r="H174" s="33">
        <f t="shared" si="43"/>
        <v>0</v>
      </c>
      <c r="I174" s="33">
        <f t="shared" si="43"/>
        <v>0</v>
      </c>
      <c r="J174" s="33">
        <f t="shared" si="43"/>
        <v>0</v>
      </c>
      <c r="K174" s="33">
        <f t="shared" si="43"/>
        <v>0</v>
      </c>
      <c r="L174" s="33">
        <f t="shared" si="43"/>
        <v>0</v>
      </c>
      <c r="M174" s="33">
        <f t="shared" si="43"/>
        <v>0</v>
      </c>
      <c r="N174" s="33">
        <f t="shared" si="43"/>
        <v>0</v>
      </c>
      <c r="O174" s="33">
        <f t="shared" si="43"/>
        <v>0</v>
      </c>
      <c r="P174" s="33">
        <f t="shared" si="43"/>
        <v>2.4675161079865013</v>
      </c>
      <c r="Q174" s="33">
        <f t="shared" si="43"/>
        <v>2.318941237345332</v>
      </c>
      <c r="R174" s="33">
        <f t="shared" si="43"/>
        <v>2.0423557992119239</v>
      </c>
      <c r="S174" s="33">
        <f t="shared" si="43"/>
        <v>2.1354595367175944</v>
      </c>
      <c r="T174" s="33">
        <f t="shared" si="43"/>
        <v>2.167781205047318</v>
      </c>
      <c r="U174" s="33">
        <f t="shared" si="43"/>
        <v>2.2480109526813878</v>
      </c>
      <c r="V174" s="33">
        <f t="shared" si="43"/>
        <v>2.6282908580441635</v>
      </c>
      <c r="W174" s="33">
        <f t="shared" si="43"/>
        <v>3.7265605763688758</v>
      </c>
      <c r="X174" s="33">
        <f t="shared" si="43"/>
        <v>2.4212489913544673</v>
      </c>
      <c r="Y174" s="33">
        <f t="shared" si="43"/>
        <v>2.6525962738564068</v>
      </c>
      <c r="Z174" s="33">
        <f t="shared" si="43"/>
        <v>2.8192727177242887</v>
      </c>
      <c r="AA174" s="33">
        <f t="shared" si="43"/>
        <v>2.7791254280078896</v>
      </c>
      <c r="AB174" s="33">
        <f t="shared" si="43"/>
        <v>2.9271739913633561</v>
      </c>
      <c r="AC174" s="33">
        <f t="shared" si="43"/>
        <v>2.4509994850367023</v>
      </c>
      <c r="AD174" s="33">
        <f t="shared" si="43"/>
        <v>5.3956646378575766</v>
      </c>
      <c r="AE174" s="33">
        <f t="shared" si="43"/>
        <v>5.1268171896567596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0</v>
      </c>
      <c r="D175" s="94">
        <f>+'CO2'!D175+'abs CO2'!D175+'CH4'!D175*PCG!$C$5+N2O!D175*PCG!$C$6+HFC!D175+PFC!D175+'SF6'!D175</f>
        <v>0</v>
      </c>
      <c r="E175" s="94">
        <f>+'CO2'!E175+'abs CO2'!E175+'CH4'!E175*PCG!$C$5+N2O!E175*PCG!$C$6+HFC!E175+PFC!E175+'SF6'!E175</f>
        <v>0</v>
      </c>
      <c r="F175" s="94">
        <f>+'CO2'!F175+'abs CO2'!F175+'CH4'!F175*PCG!$C$5+N2O!F175*PCG!$C$6+HFC!F175+PFC!F175+'SF6'!F175</f>
        <v>0</v>
      </c>
      <c r="G175" s="94">
        <f>+'CO2'!G175+'abs CO2'!G175+'CH4'!G175*PCG!$C$5+N2O!G175*PCG!$C$6+HFC!G175+PFC!G175+'SF6'!G175</f>
        <v>0</v>
      </c>
      <c r="H175" s="94">
        <f>+'CO2'!H175+'abs CO2'!H175+'CH4'!H175*PCG!$C$5+N2O!H175*PCG!$C$6+HFC!H175+PFC!H175+'SF6'!H175</f>
        <v>0</v>
      </c>
      <c r="I175" s="94">
        <f>+'CO2'!I175+'abs CO2'!I175+'CH4'!I175*PCG!$C$5+N2O!I175*PCG!$C$6+HFC!I175+PFC!I175+'SF6'!I175</f>
        <v>0</v>
      </c>
      <c r="J175" s="94">
        <f>+'CO2'!J175+'abs CO2'!J175+'CH4'!J175*PCG!$C$5+N2O!J175*PCG!$C$6+HFC!J175+PFC!J175+'SF6'!J175</f>
        <v>0</v>
      </c>
      <c r="K175" s="94">
        <f>+'CO2'!K175+'abs CO2'!K175+'CH4'!K175*PCG!$C$5+N2O!K175*PCG!$C$6+HFC!K175+PFC!K175+'SF6'!K175</f>
        <v>0</v>
      </c>
      <c r="L175" s="94">
        <f>+'CO2'!L175+'abs CO2'!L175+'CH4'!L175*PCG!$C$5+N2O!L175*PCG!$C$6+HFC!L175+PFC!L175+'SF6'!L175</f>
        <v>0</v>
      </c>
      <c r="M175" s="94">
        <f>+'CO2'!M175+'abs CO2'!M175+'CH4'!M175*PCG!$C$5+N2O!M175*PCG!$C$6+HFC!M175+PFC!M175+'SF6'!M175</f>
        <v>0</v>
      </c>
      <c r="N175" s="94">
        <f>+'CO2'!N175+'abs CO2'!N175+'CH4'!N175*PCG!$C$5+N2O!N175*PCG!$C$6+HFC!N175+PFC!N175+'SF6'!N175</f>
        <v>0</v>
      </c>
      <c r="O175" s="94">
        <f>+'CO2'!O175+'abs CO2'!O175+'CH4'!O175*PCG!$C$5+N2O!O175*PCG!$C$6+HFC!O175+PFC!O175+'SF6'!O175</f>
        <v>0</v>
      </c>
      <c r="P175" s="94">
        <f>+'CO2'!P175+'abs CO2'!P175+'CH4'!P175*PCG!$C$5+N2O!P175*PCG!$C$6+HFC!P175+PFC!P175+'SF6'!P175</f>
        <v>0.25576692913385829</v>
      </c>
      <c r="Q175" s="94">
        <f>+'CO2'!Q175+'abs CO2'!Q175+'CH4'!Q175*PCG!$C$5+N2O!Q175*PCG!$C$6+HFC!Q175+PFC!Q175+'SF6'!Q175</f>
        <v>0.3591021372328459</v>
      </c>
      <c r="R175" s="94">
        <f>+'CO2'!R175+'abs CO2'!R175+'CH4'!R175*PCG!$C$5+N2O!R175*PCG!$C$6+HFC!R175+PFC!R175+'SF6'!R175</f>
        <v>0.37084862086688369</v>
      </c>
      <c r="S175" s="94">
        <f>+'CO2'!S175+'abs CO2'!S175+'CH4'!S175*PCG!$C$5+N2O!S175*PCG!$C$6+HFC!S175+PFC!S175+'SF6'!S175</f>
        <v>0.37488713652045341</v>
      </c>
      <c r="T175" s="94">
        <f>+'CO2'!T175+'abs CO2'!T175+'CH4'!T175*PCG!$C$5+N2O!T175*PCG!$C$6+HFC!T175+PFC!T175+'SF6'!T175</f>
        <v>0.26818589905362772</v>
      </c>
      <c r="U175" s="94">
        <f>+'CO2'!U175+'abs CO2'!U175+'CH4'!U175*PCG!$C$5+N2O!U175*PCG!$C$6+HFC!U175+PFC!U175+'SF6'!U175</f>
        <v>0.33632157728706619</v>
      </c>
      <c r="V175" s="94">
        <f>+'CO2'!V175+'abs CO2'!V175+'CH4'!V175*PCG!$C$5+N2O!V175*PCG!$C$6+HFC!V175+PFC!V175+'SF6'!V175</f>
        <v>0.48688788643533121</v>
      </c>
      <c r="W175" s="94">
        <f>+'CO2'!W175+'abs CO2'!W175+'CH4'!W175*PCG!$C$5+N2O!W175*PCG!$C$6+HFC!W175+PFC!W175+'SF6'!W175</f>
        <v>0.54216311239193082</v>
      </c>
      <c r="X175" s="94">
        <f>+'CO2'!X175+'abs CO2'!X175+'CH4'!X175*PCG!$C$5+N2O!X175*PCG!$C$6+HFC!X175+PFC!X175+'SF6'!X175</f>
        <v>0.30176887608069164</v>
      </c>
      <c r="Y175" s="94">
        <f>+'CO2'!Y175+'abs CO2'!Y175+'CH4'!Y175*PCG!$C$5+N2O!Y175*PCG!$C$6+HFC!Y175+PFC!Y175+'SF6'!Y175</f>
        <v>0.37997294759163897</v>
      </c>
      <c r="Z175" s="94">
        <f>+'CO2'!Z175+'abs CO2'!Z175+'CH4'!Z175*PCG!$C$5+N2O!Z175*PCG!$C$6+HFC!Z175+PFC!Z175+'SF6'!Z175</f>
        <v>0.51371010940919037</v>
      </c>
      <c r="AA175" s="94">
        <f>+'CO2'!AA175+'abs CO2'!AA175+'CH4'!AA175*PCG!$C$5+N2O!AA175*PCG!$C$6+HFC!AA175+PFC!AA175+'SF6'!AA175</f>
        <v>0.35133885601577913</v>
      </c>
      <c r="AB175" s="94">
        <f>+'CO2'!AB175+'abs CO2'!AB175+'CH4'!AB175*PCG!$C$5+N2O!AB175*PCG!$C$6+HFC!AB175+PFC!AB175+'SF6'!AB175</f>
        <v>0.37787096853793956</v>
      </c>
      <c r="AC175" s="94">
        <f>+'CO2'!AC175+'abs CO2'!AC175+'CH4'!AC175*PCG!$C$5+N2O!AC175*PCG!$C$6+HFC!AC175+PFC!AC175+'SF6'!AC175</f>
        <v>0.36840088085827216</v>
      </c>
      <c r="AD175" s="94">
        <f>+'CO2'!AD175+'abs CO2'!AD175+'CH4'!AD175*PCG!$C$5+N2O!AD175*PCG!$C$6+HFC!AD175+PFC!AD175+'SF6'!AD175</f>
        <v>1.2313688374923919</v>
      </c>
      <c r="AE175" s="94">
        <f>+'CO2'!AE175+'abs CO2'!AE175+'CH4'!AE175*PCG!$C$5+N2O!AE175*PCG!$C$6+HFC!AE175+PFC!AE175+'SF6'!AE175</f>
        <v>0.99842053924726248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0</v>
      </c>
      <c r="D176" s="94">
        <f>+'CO2'!D176+'abs CO2'!D176+'CH4'!D176*PCG!$C$5+N2O!D176*PCG!$C$6+HFC!D176+PFC!D176+'SF6'!D176</f>
        <v>0</v>
      </c>
      <c r="E176" s="94">
        <f>+'CO2'!E176+'abs CO2'!E176+'CH4'!E176*PCG!$C$5+N2O!E176*PCG!$C$6+HFC!E176+PFC!E176+'SF6'!E176</f>
        <v>0</v>
      </c>
      <c r="F176" s="94">
        <f>+'CO2'!F176+'abs CO2'!F176+'CH4'!F176*PCG!$C$5+N2O!F176*PCG!$C$6+HFC!F176+PFC!F176+'SF6'!F176</f>
        <v>0</v>
      </c>
      <c r="G176" s="94">
        <f>+'CO2'!G176+'abs CO2'!G176+'CH4'!G176*PCG!$C$5+N2O!G176*PCG!$C$6+HFC!G176+PFC!G176+'SF6'!G176</f>
        <v>0</v>
      </c>
      <c r="H176" s="94">
        <f>+'CO2'!H176+'abs CO2'!H176+'CH4'!H176*PCG!$C$5+N2O!H176*PCG!$C$6+HFC!H176+PFC!H176+'SF6'!H176</f>
        <v>0</v>
      </c>
      <c r="I176" s="94">
        <f>+'CO2'!I176+'abs CO2'!I176+'CH4'!I176*PCG!$C$5+N2O!I176*PCG!$C$6+HFC!I176+PFC!I176+'SF6'!I176</f>
        <v>0</v>
      </c>
      <c r="J176" s="94">
        <f>+'CO2'!J176+'abs CO2'!J176+'CH4'!J176*PCG!$C$5+N2O!J176*PCG!$C$6+HFC!J176+PFC!J176+'SF6'!J176</f>
        <v>0</v>
      </c>
      <c r="K176" s="94">
        <f>+'CO2'!K176+'abs CO2'!K176+'CH4'!K176*PCG!$C$5+N2O!K176*PCG!$C$6+HFC!K176+PFC!K176+'SF6'!K176</f>
        <v>0</v>
      </c>
      <c r="L176" s="94">
        <f>+'CO2'!L176+'abs CO2'!L176+'CH4'!L176*PCG!$C$5+N2O!L176*PCG!$C$6+HFC!L176+PFC!L176+'SF6'!L176</f>
        <v>0</v>
      </c>
      <c r="M176" s="94">
        <f>+'CO2'!M176+'abs CO2'!M176+'CH4'!M176*PCG!$C$5+N2O!M176*PCG!$C$6+HFC!M176+PFC!M176+'SF6'!M176</f>
        <v>0</v>
      </c>
      <c r="N176" s="94">
        <f>+'CO2'!N176+'abs CO2'!N176+'CH4'!N176*PCG!$C$5+N2O!N176*PCG!$C$6+HFC!N176+PFC!N176+'SF6'!N176</f>
        <v>0</v>
      </c>
      <c r="O176" s="94">
        <f>+'CO2'!O176+'abs CO2'!O176+'CH4'!O176*PCG!$C$5+N2O!O176*PCG!$C$6+HFC!O176+PFC!O176+'SF6'!O176</f>
        <v>0</v>
      </c>
      <c r="P176" s="94">
        <f>+'CO2'!P176+'abs CO2'!P176+'CH4'!P176*PCG!$C$5+N2O!P176*PCG!$C$6+HFC!P176+PFC!P176+'SF6'!P176</f>
        <v>1.6026378177727783</v>
      </c>
      <c r="Q176" s="94">
        <f>+'CO2'!Q176+'abs CO2'!Q176+'CH4'!Q176*PCG!$C$5+N2O!Q176*PCG!$C$6+HFC!Q176+PFC!Q176+'SF6'!Q176</f>
        <v>1.7054464116985377</v>
      </c>
      <c r="R176" s="94">
        <f>+'CO2'!R176+'abs CO2'!R176+'CH4'!R176*PCG!$C$5+N2O!R176*PCG!$C$6+HFC!R176+PFC!R176+'SF6'!R176</f>
        <v>1.6715071783450404</v>
      </c>
      <c r="S176" s="94">
        <f>+'CO2'!S176+'abs CO2'!S176+'CH4'!S176*PCG!$C$5+N2O!S176*PCG!$C$6+HFC!S176+PFC!S176+'SF6'!S176</f>
        <v>1.7160923607688514</v>
      </c>
      <c r="T176" s="94">
        <f>+'CO2'!T176+'abs CO2'!T176+'CH4'!T176*PCG!$C$5+N2O!T176*PCG!$C$6+HFC!T176+PFC!T176+'SF6'!T176</f>
        <v>1.7247617413249208</v>
      </c>
      <c r="U176" s="94">
        <f>+'CO2'!U176+'abs CO2'!U176+'CH4'!U176*PCG!$C$5+N2O!U176*PCG!$C$6+HFC!U176+PFC!U176+'SF6'!U176</f>
        <v>1.8252759369085172</v>
      </c>
      <c r="V176" s="94">
        <f>+'CO2'!V176+'abs CO2'!V176+'CH4'!V176*PCG!$C$5+N2O!V176*PCG!$C$6+HFC!V176+PFC!V176+'SF6'!V176</f>
        <v>1.969077766561514</v>
      </c>
      <c r="W176" s="94">
        <f>+'CO2'!W176+'abs CO2'!W176+'CH4'!W176*PCG!$C$5+N2O!W176*PCG!$C$6+HFC!W176+PFC!W176+'SF6'!W176</f>
        <v>2.0273052449567723</v>
      </c>
      <c r="X176" s="94">
        <f>+'CO2'!X176+'abs CO2'!X176+'CH4'!X176*PCG!$C$5+N2O!X176*PCG!$C$6+HFC!X176+PFC!X176+'SF6'!X176</f>
        <v>2.1194801152737757</v>
      </c>
      <c r="Y176" s="94">
        <f>+'CO2'!Y176+'abs CO2'!Y176+'CH4'!Y176*PCG!$C$5+N2O!Y176*PCG!$C$6+HFC!Y176+PFC!Y176+'SF6'!Y176</f>
        <v>2.2311312632535594</v>
      </c>
      <c r="Z176" s="94">
        <f>+'CO2'!Z176+'abs CO2'!Z176+'CH4'!Z176*PCG!$C$5+N2O!Z176*PCG!$C$6+HFC!Z176+PFC!Z176+'SF6'!Z176</f>
        <v>2.3055626083150984</v>
      </c>
      <c r="AA176" s="94">
        <f>+'CO2'!AA176+'abs CO2'!AA176+'CH4'!AA176*PCG!$C$5+N2O!AA176*PCG!$C$6+HFC!AA176+PFC!AA176+'SF6'!AA176</f>
        <v>2.1785755266272187</v>
      </c>
      <c r="AB176" s="94">
        <f>+'CO2'!AB176+'abs CO2'!AB176+'CH4'!AB176*PCG!$C$5+N2O!AB176*PCG!$C$6+HFC!AB176+PFC!AB176+'SF6'!AB176</f>
        <v>2.148439358420728</v>
      </c>
      <c r="AC176" s="94">
        <f>+'CO2'!AC176+'abs CO2'!AC176+'CH4'!AC176*PCG!$C$5+N2O!AC176*PCG!$C$6+HFC!AC176+PFC!AC176+'SF6'!AC176</f>
        <v>2.0786475482778091</v>
      </c>
      <c r="AD176" s="94">
        <f>+'CO2'!AD176+'abs CO2'!AD176+'CH4'!AD176*PCG!$C$5+N2O!AD176*PCG!$C$6+HFC!AD176+PFC!AD176+'SF6'!AD176</f>
        <v>4.1087205112598895</v>
      </c>
      <c r="AE176" s="94">
        <f>+'CO2'!AE176+'abs CO2'!AE176+'CH4'!AE176*PCG!$C$5+N2O!AE176*PCG!$C$6+HFC!AE176+PFC!AE176+'SF6'!AE176</f>
        <v>4.0287371307628606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0</v>
      </c>
      <c r="H177" s="94">
        <f>+'CO2'!H177+'abs CO2'!H177+'CH4'!H177*PCG!$C$5+N2O!H177*PCG!$C$6+HFC!H177+PFC!H177+'SF6'!H177</f>
        <v>0</v>
      </c>
      <c r="I177" s="94">
        <f>+'CO2'!I177+'abs CO2'!I177+'CH4'!I177*PCG!$C$5+N2O!I177*PCG!$C$6+HFC!I177+PFC!I177+'SF6'!I177</f>
        <v>0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0</v>
      </c>
      <c r="M177" s="94">
        <f>+'CO2'!M177+'abs CO2'!M177+'CH4'!M177*PCG!$C$5+N2O!M177*PCG!$C$6+HFC!M177+PFC!M177+'SF6'!M177</f>
        <v>0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0.60911136107986508</v>
      </c>
      <c r="Q177" s="94">
        <f>+'CO2'!Q177+'abs CO2'!Q177+'CH4'!Q177*PCG!$C$5+N2O!Q177*PCG!$C$6+HFC!Q177+PFC!Q177+'SF6'!Q177</f>
        <v>0.25439268841394824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4.4480039428289798E-2</v>
      </c>
      <c r="T177" s="94">
        <f>+'CO2'!T177+'abs CO2'!T177+'CH4'!T177*PCG!$C$5+N2O!T177*PCG!$C$6+HFC!T177+PFC!T177+'SF6'!T177</f>
        <v>0.1748335646687697</v>
      </c>
      <c r="U177" s="94">
        <f>+'CO2'!U177+'abs CO2'!U177+'CH4'!U177*PCG!$C$5+N2O!U177*PCG!$C$6+HFC!U177+PFC!U177+'SF6'!U177</f>
        <v>8.6413438485804406E-2</v>
      </c>
      <c r="V177" s="94">
        <f>+'CO2'!V177+'abs CO2'!V177+'CH4'!V177*PCG!$C$5+N2O!V177*PCG!$C$6+HFC!V177+PFC!V177+'SF6'!V177</f>
        <v>0.1723252050473186</v>
      </c>
      <c r="W177" s="94">
        <f>+'CO2'!W177+'abs CO2'!W177+'CH4'!W177*PCG!$C$5+N2O!W177*PCG!$C$6+HFC!W177+PFC!W177+'SF6'!W177</f>
        <v>1.1570922190201727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4.1492063011208724E-2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0.24921104536489153</v>
      </c>
      <c r="AB177" s="94">
        <f>+'CO2'!AB177+'abs CO2'!AB177+'CH4'!AB177*PCG!$C$5+N2O!AB177*PCG!$C$6+HFC!AB177+PFC!AB177+'SF6'!AB177</f>
        <v>0.40086366440468846</v>
      </c>
      <c r="AC177" s="94">
        <f>+'CO2'!AC177+'abs CO2'!AC177+'CH4'!AC177*PCG!$C$5+N2O!AC177*PCG!$C$6+HFC!AC177+PFC!AC177+'SF6'!AC177</f>
        <v>3.9510559006211178E-3</v>
      </c>
      <c r="AD177" s="94">
        <f>+'CO2'!AD177+'abs CO2'!AD177+'CH4'!AD177*PCG!$C$5+N2O!AD177*PCG!$C$6+HFC!AD177+PFC!AD177+'SF6'!AD177</f>
        <v>5.5575289105295182E-2</v>
      </c>
      <c r="AE177" s="94">
        <f>+'CO2'!AE177+'abs CO2'!AE177+'CH4'!AE177*PCG!$C$5+N2O!AE177*PCG!$C$6+HFC!AE177+PFC!AE177+'SF6'!AE177</f>
        <v>9.9659519646636607E-2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1.5046813287303338E-2</v>
      </c>
      <c r="D182" s="33">
        <f t="shared" ref="D182:AE182" si="45">+D183+D184+D185</f>
        <v>1.504681328730334E-2</v>
      </c>
      <c r="E182" s="33">
        <f t="shared" si="45"/>
        <v>1.504681328730334E-2</v>
      </c>
      <c r="F182" s="33">
        <f t="shared" si="45"/>
        <v>1.5046813287303337E-2</v>
      </c>
      <c r="G182" s="33">
        <f t="shared" si="45"/>
        <v>1.5046813287303338E-2</v>
      </c>
      <c r="H182" s="33">
        <f t="shared" si="45"/>
        <v>1.5046813287303335E-2</v>
      </c>
      <c r="I182" s="33">
        <f t="shared" si="45"/>
        <v>1.5046813287303335E-2</v>
      </c>
      <c r="J182" s="33">
        <f t="shared" si="45"/>
        <v>1.5046813287303331E-2</v>
      </c>
      <c r="K182" s="33">
        <f t="shared" si="45"/>
        <v>1.5046813287303335E-2</v>
      </c>
      <c r="L182" s="33">
        <f t="shared" si="45"/>
        <v>1.5046813287303335E-2</v>
      </c>
      <c r="M182" s="33">
        <f t="shared" si="45"/>
        <v>1.5046813287303335E-2</v>
      </c>
      <c r="N182" s="33">
        <f t="shared" si="45"/>
        <v>1.5046813287303337E-2</v>
      </c>
      <c r="O182" s="33">
        <f t="shared" si="45"/>
        <v>1.5046813287303335E-2</v>
      </c>
      <c r="P182" s="33">
        <f t="shared" si="45"/>
        <v>1.493714167866105E-2</v>
      </c>
      <c r="Q182" s="33">
        <f t="shared" si="45"/>
        <v>1.4826253445878462E-2</v>
      </c>
      <c r="R182" s="33">
        <f t="shared" si="45"/>
        <v>1.472933812677292E-2</v>
      </c>
      <c r="S182" s="33">
        <f t="shared" si="45"/>
        <v>1.4636966812931865E-2</v>
      </c>
      <c r="T182" s="33">
        <f t="shared" si="45"/>
        <v>1.4548818280611421E-2</v>
      </c>
      <c r="U182" s="33">
        <f t="shared" si="45"/>
        <v>1.4464025978960534E-2</v>
      </c>
      <c r="V182" s="33">
        <f t="shared" si="45"/>
        <v>1.4385818101083489E-2</v>
      </c>
      <c r="W182" s="33">
        <f t="shared" si="45"/>
        <v>1.4320101913682617E-2</v>
      </c>
      <c r="X182" s="33">
        <f t="shared" si="45"/>
        <v>1.4253161277576906E-2</v>
      </c>
      <c r="Y182" s="33">
        <f t="shared" si="45"/>
        <v>1.1836781059846594E-2</v>
      </c>
      <c r="Z182" s="33">
        <f t="shared" si="45"/>
        <v>9.4477170389877258E-3</v>
      </c>
      <c r="AA182" s="33">
        <f t="shared" si="45"/>
        <v>1.0005539008603317E-2</v>
      </c>
      <c r="AB182" s="33">
        <f t="shared" si="45"/>
        <v>1.055185614090608E-2</v>
      </c>
      <c r="AC182" s="33">
        <f t="shared" si="45"/>
        <v>8.4966103678212439E-3</v>
      </c>
      <c r="AD182" s="33">
        <f t="shared" si="45"/>
        <v>6.878145338779053E-3</v>
      </c>
      <c r="AE182" s="33">
        <f t="shared" si="45"/>
        <v>5.2641830137138872E-3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1.5046813287303338E-2</v>
      </c>
      <c r="D183" s="94">
        <f>+'CO2'!D183+'abs CO2'!D183+'CH4'!D183*PCG!$C$5+N2O!D183*PCG!$C$6+HFC!D183+PFC!D183+'SF6'!D183</f>
        <v>1.504681328730334E-2</v>
      </c>
      <c r="E183" s="94">
        <f>+'CO2'!E183+'abs CO2'!E183+'CH4'!E183*PCG!$C$5+N2O!E183*PCG!$C$6+HFC!E183+PFC!E183+'SF6'!E183</f>
        <v>1.504681328730334E-2</v>
      </c>
      <c r="F183" s="94">
        <f>+'CO2'!F183+'abs CO2'!F183+'CH4'!F183*PCG!$C$5+N2O!F183*PCG!$C$6+HFC!F183+PFC!F183+'SF6'!F183</f>
        <v>1.5046813287303337E-2</v>
      </c>
      <c r="G183" s="94">
        <f>+'CO2'!G183+'abs CO2'!G183+'CH4'!G183*PCG!$C$5+N2O!G183*PCG!$C$6+HFC!G183+PFC!G183+'SF6'!G183</f>
        <v>1.5046813287303338E-2</v>
      </c>
      <c r="H183" s="94">
        <f>+'CO2'!H183+'abs CO2'!H183+'CH4'!H183*PCG!$C$5+N2O!H183*PCG!$C$6+HFC!H183+PFC!H183+'SF6'!H183</f>
        <v>1.5046813287303335E-2</v>
      </c>
      <c r="I183" s="94">
        <f>+'CO2'!I183+'abs CO2'!I183+'CH4'!I183*PCG!$C$5+N2O!I183*PCG!$C$6+HFC!I183+PFC!I183+'SF6'!I183</f>
        <v>1.5046813287303335E-2</v>
      </c>
      <c r="J183" s="94">
        <f>+'CO2'!J183+'abs CO2'!J183+'CH4'!J183*PCG!$C$5+N2O!J183*PCG!$C$6+HFC!J183+PFC!J183+'SF6'!J183</f>
        <v>1.5046813287303331E-2</v>
      </c>
      <c r="K183" s="94">
        <f>+'CO2'!K183+'abs CO2'!K183+'CH4'!K183*PCG!$C$5+N2O!K183*PCG!$C$6+HFC!K183+PFC!K183+'SF6'!K183</f>
        <v>1.5046813287303335E-2</v>
      </c>
      <c r="L183" s="94">
        <f>+'CO2'!L183+'abs CO2'!L183+'CH4'!L183*PCG!$C$5+N2O!L183*PCG!$C$6+HFC!L183+PFC!L183+'SF6'!L183</f>
        <v>1.5046813287303335E-2</v>
      </c>
      <c r="M183" s="94">
        <f>+'CO2'!M183+'abs CO2'!M183+'CH4'!M183*PCG!$C$5+N2O!M183*PCG!$C$6+HFC!M183+PFC!M183+'SF6'!M183</f>
        <v>1.5046813287303335E-2</v>
      </c>
      <c r="N183" s="94">
        <f>+'CO2'!N183+'abs CO2'!N183+'CH4'!N183*PCG!$C$5+N2O!N183*PCG!$C$6+HFC!N183+PFC!N183+'SF6'!N183</f>
        <v>1.5046813287303337E-2</v>
      </c>
      <c r="O183" s="94">
        <f>+'CO2'!O183+'abs CO2'!O183+'CH4'!O183*PCG!$C$5+N2O!O183*PCG!$C$6+HFC!O183+PFC!O183+'SF6'!O183</f>
        <v>1.5046813287303335E-2</v>
      </c>
      <c r="P183" s="94">
        <f>+'CO2'!P183+'abs CO2'!P183+'CH4'!P183*PCG!$C$5+N2O!P183*PCG!$C$6+HFC!P183+PFC!P183+'SF6'!P183</f>
        <v>1.493714167866105E-2</v>
      </c>
      <c r="Q183" s="94">
        <f>+'CO2'!Q183+'abs CO2'!Q183+'CH4'!Q183*PCG!$C$5+N2O!Q183*PCG!$C$6+HFC!Q183+PFC!Q183+'SF6'!Q183</f>
        <v>1.4826253445878462E-2</v>
      </c>
      <c r="R183" s="94">
        <f>+'CO2'!R183+'abs CO2'!R183+'CH4'!R183*PCG!$C$5+N2O!R183*PCG!$C$6+HFC!R183+PFC!R183+'SF6'!R183</f>
        <v>1.472933812677292E-2</v>
      </c>
      <c r="S183" s="94">
        <f>+'CO2'!S183+'abs CO2'!S183+'CH4'!S183*PCG!$C$5+N2O!S183*PCG!$C$6+HFC!S183+PFC!S183+'SF6'!S183</f>
        <v>1.4636966812931865E-2</v>
      </c>
      <c r="T183" s="94">
        <f>+'CO2'!T183+'abs CO2'!T183+'CH4'!T183*PCG!$C$5+N2O!T183*PCG!$C$6+HFC!T183+PFC!T183+'SF6'!T183</f>
        <v>1.4548818280611421E-2</v>
      </c>
      <c r="U183" s="94">
        <f>+'CO2'!U183+'abs CO2'!U183+'CH4'!U183*PCG!$C$5+N2O!U183*PCG!$C$6+HFC!U183+PFC!U183+'SF6'!U183</f>
        <v>1.4464025978960534E-2</v>
      </c>
      <c r="V183" s="94">
        <f>+'CO2'!V183+'abs CO2'!V183+'CH4'!V183*PCG!$C$5+N2O!V183*PCG!$C$6+HFC!V183+PFC!V183+'SF6'!V183</f>
        <v>1.4385818101083489E-2</v>
      </c>
      <c r="W183" s="94">
        <f>+'CO2'!W183+'abs CO2'!W183+'CH4'!W183*PCG!$C$5+N2O!W183*PCG!$C$6+HFC!W183+PFC!W183+'SF6'!W183</f>
        <v>1.4320101913682617E-2</v>
      </c>
      <c r="X183" s="94">
        <f>+'CO2'!X183+'abs CO2'!X183+'CH4'!X183*PCG!$C$5+N2O!X183*PCG!$C$6+HFC!X183+PFC!X183+'SF6'!X183</f>
        <v>1.4253161277576906E-2</v>
      </c>
      <c r="Y183" s="94">
        <f>+'CO2'!Y183+'abs CO2'!Y183+'CH4'!Y183*PCG!$C$5+N2O!Y183*PCG!$C$6+HFC!Y183+PFC!Y183+'SF6'!Y183</f>
        <v>1.1836781059846594E-2</v>
      </c>
      <c r="Z183" s="94">
        <f>+'CO2'!Z183+'abs CO2'!Z183+'CH4'!Z183*PCG!$C$5+N2O!Z183*PCG!$C$6+HFC!Z183+PFC!Z183+'SF6'!Z183</f>
        <v>9.4477170389877258E-3</v>
      </c>
      <c r="AA183" s="94">
        <f>+'CO2'!AA183+'abs CO2'!AA183+'CH4'!AA183*PCG!$C$5+N2O!AA183*PCG!$C$6+HFC!AA183+PFC!AA183+'SF6'!AA183</f>
        <v>1.0005539008603317E-2</v>
      </c>
      <c r="AB183" s="94">
        <f>+'CO2'!AB183+'abs CO2'!AB183+'CH4'!AB183*PCG!$C$5+N2O!AB183*PCG!$C$6+HFC!AB183+PFC!AB183+'SF6'!AB183</f>
        <v>1.055185614090608E-2</v>
      </c>
      <c r="AC183" s="94">
        <f>+'CO2'!AC183+'abs CO2'!AC183+'CH4'!AC183*PCG!$C$5+N2O!AC183*PCG!$C$6+HFC!AC183+PFC!AC183+'SF6'!AC183</f>
        <v>8.4966103678212439E-3</v>
      </c>
      <c r="AD183" s="94">
        <f>+'CO2'!AD183+'abs CO2'!AD183+'CH4'!AD183*PCG!$C$5+N2O!AD183*PCG!$C$6+HFC!AD183+PFC!AD183+'SF6'!AD183</f>
        <v>6.878145338779053E-3</v>
      </c>
      <c r="AE183" s="94">
        <f>+'CO2'!AE183+'abs CO2'!AE183+'CH4'!AE183*PCG!$C$5+N2O!AE183*PCG!$C$6+HFC!AE183+PFC!AE183+'SF6'!AE183</f>
        <v>5.2641830137138872E-3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1433.8247378892895</v>
      </c>
      <c r="D191" s="32">
        <f t="shared" si="47"/>
        <v>1449.4277221440213</v>
      </c>
      <c r="E191" s="32">
        <f t="shared" si="47"/>
        <v>1493.7528435823467</v>
      </c>
      <c r="F191" s="32">
        <f t="shared" si="47"/>
        <v>1542.1210999802745</v>
      </c>
      <c r="G191" s="32">
        <f t="shared" si="47"/>
        <v>1589.8290203633217</v>
      </c>
      <c r="H191" s="32">
        <f t="shared" si="47"/>
        <v>1614.2899041524331</v>
      </c>
      <c r="I191" s="32">
        <f t="shared" si="47"/>
        <v>1630.8529456722947</v>
      </c>
      <c r="J191" s="32">
        <f t="shared" si="47"/>
        <v>1726.7295244325389</v>
      </c>
      <c r="K191" s="32">
        <f t="shared" si="47"/>
        <v>1727.4315940750644</v>
      </c>
      <c r="L191" s="32">
        <f t="shared" si="47"/>
        <v>1726.7768068796925</v>
      </c>
      <c r="M191" s="32">
        <f t="shared" si="47"/>
        <v>1712.0132803411004</v>
      </c>
      <c r="N191" s="32">
        <f t="shared" si="47"/>
        <v>1718.3926124993943</v>
      </c>
      <c r="O191" s="32">
        <f t="shared" si="47"/>
        <v>1724.5751915765725</v>
      </c>
      <c r="P191" s="32">
        <f t="shared" si="47"/>
        <v>1705.4924293870779</v>
      </c>
      <c r="Q191" s="32">
        <f t="shared" si="47"/>
        <v>1730.8777151631848</v>
      </c>
      <c r="R191" s="32">
        <f t="shared" si="47"/>
        <v>1715.7731625640365</v>
      </c>
      <c r="S191" s="32">
        <f t="shared" si="47"/>
        <v>1722.6598853522487</v>
      </c>
      <c r="T191" s="32">
        <f t="shared" si="47"/>
        <v>1733.9945025850977</v>
      </c>
      <c r="U191" s="32">
        <f t="shared" si="47"/>
        <v>1696.0002845552706</v>
      </c>
      <c r="V191" s="32">
        <f t="shared" si="47"/>
        <v>1637.7974907090529</v>
      </c>
      <c r="W191" s="32">
        <f t="shared" si="47"/>
        <v>1597.2604339143206</v>
      </c>
      <c r="X191" s="32">
        <f t="shared" si="47"/>
        <v>1539.0293316907889</v>
      </c>
      <c r="Y191" s="32">
        <f t="shared" si="47"/>
        <v>1571.2804428845172</v>
      </c>
      <c r="Z191" s="32">
        <f t="shared" si="47"/>
        <v>1626.5898555975982</v>
      </c>
      <c r="AA191" s="32">
        <f t="shared" si="47"/>
        <v>1538.0084151491226</v>
      </c>
      <c r="AB191" s="32">
        <f t="shared" si="47"/>
        <v>1454.8808407214824</v>
      </c>
      <c r="AC191" s="32">
        <f t="shared" si="47"/>
        <v>1482.4975966458601</v>
      </c>
      <c r="AD191" s="32">
        <f t="shared" si="47"/>
        <v>1515.3880904065079</v>
      </c>
      <c r="AE191" s="32">
        <f t="shared" si="47"/>
        <v>1550.560032978045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758.48739971358032</v>
      </c>
      <c r="D192" s="33">
        <f t="shared" si="48"/>
        <v>771.04167903557686</v>
      </c>
      <c r="E192" s="33">
        <f t="shared" si="48"/>
        <v>793.64890597617955</v>
      </c>
      <c r="F192" s="33">
        <f t="shared" si="48"/>
        <v>822.11386726331943</v>
      </c>
      <c r="G192" s="33">
        <f t="shared" si="48"/>
        <v>850.52027833988484</v>
      </c>
      <c r="H192" s="33">
        <f t="shared" si="48"/>
        <v>865.07123249309006</v>
      </c>
      <c r="I192" s="33">
        <f t="shared" si="48"/>
        <v>872.86289880669369</v>
      </c>
      <c r="J192" s="33">
        <f t="shared" si="48"/>
        <v>925.14712855504513</v>
      </c>
      <c r="K192" s="33">
        <f t="shared" si="48"/>
        <v>931.5203018790919</v>
      </c>
      <c r="L192" s="33">
        <f t="shared" si="48"/>
        <v>934.47667279599671</v>
      </c>
      <c r="M192" s="33">
        <f t="shared" si="48"/>
        <v>938.50896868929476</v>
      </c>
      <c r="N192" s="33">
        <f t="shared" si="48"/>
        <v>951.30217014069751</v>
      </c>
      <c r="O192" s="33">
        <f t="shared" si="48"/>
        <v>955.40561074705965</v>
      </c>
      <c r="P192" s="33">
        <f t="shared" si="48"/>
        <v>958.92981394411652</v>
      </c>
      <c r="Q192" s="33">
        <f t="shared" si="48"/>
        <v>968.43017966916909</v>
      </c>
      <c r="R192" s="33">
        <f t="shared" si="48"/>
        <v>976.21498983169488</v>
      </c>
      <c r="S192" s="33">
        <f t="shared" si="48"/>
        <v>985.89954021461483</v>
      </c>
      <c r="T192" s="33">
        <f t="shared" si="48"/>
        <v>993.60036505844903</v>
      </c>
      <c r="U192" s="33">
        <f t="shared" si="48"/>
        <v>965.18184702247731</v>
      </c>
      <c r="V192" s="33">
        <f t="shared" si="48"/>
        <v>925.07368716253302</v>
      </c>
      <c r="W192" s="33">
        <f t="shared" si="48"/>
        <v>899.85721819490493</v>
      </c>
      <c r="X192" s="33">
        <f t="shared" si="48"/>
        <v>874.03755277531593</v>
      </c>
      <c r="Y192" s="33">
        <f t="shared" si="48"/>
        <v>901.93511015838214</v>
      </c>
      <c r="Z192" s="33">
        <f t="shared" si="48"/>
        <v>930.35313044493148</v>
      </c>
      <c r="AA192" s="33">
        <f t="shared" si="48"/>
        <v>895.0658305286986</v>
      </c>
      <c r="AB192" s="33">
        <f t="shared" si="48"/>
        <v>855.79114746130222</v>
      </c>
      <c r="AC192" s="33">
        <f t="shared" si="48"/>
        <v>915.62632447820397</v>
      </c>
      <c r="AD192" s="33">
        <f t="shared" si="48"/>
        <v>974.96266579295491</v>
      </c>
      <c r="AE192" s="33">
        <f t="shared" si="48"/>
        <v>1034.3596370435687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730.15337979491642</v>
      </c>
      <c r="D193" s="33">
        <f t="shared" si="49"/>
        <v>743.36637316834833</v>
      </c>
      <c r="E193" s="33">
        <f t="shared" si="49"/>
        <v>766.46722517110254</v>
      </c>
      <c r="F193" s="33">
        <f t="shared" si="49"/>
        <v>794.92519374912604</v>
      </c>
      <c r="G193" s="33">
        <f t="shared" si="49"/>
        <v>823.28864010306665</v>
      </c>
      <c r="H193" s="33">
        <f t="shared" si="49"/>
        <v>838.70872387177837</v>
      </c>
      <c r="I193" s="33">
        <f t="shared" si="49"/>
        <v>848.92706098239864</v>
      </c>
      <c r="J193" s="33">
        <f t="shared" si="49"/>
        <v>900.38665355504509</v>
      </c>
      <c r="K193" s="33">
        <f t="shared" si="49"/>
        <v>906.7912816445006</v>
      </c>
      <c r="L193" s="33">
        <f t="shared" si="49"/>
        <v>909.74772484591028</v>
      </c>
      <c r="M193" s="33">
        <f t="shared" si="49"/>
        <v>913.89110131877237</v>
      </c>
      <c r="N193" s="33">
        <f t="shared" si="49"/>
        <v>926.50497696988896</v>
      </c>
      <c r="O193" s="33">
        <f t="shared" si="49"/>
        <v>930.61958822556983</v>
      </c>
      <c r="P193" s="33">
        <f t="shared" si="49"/>
        <v>934.30294880340921</v>
      </c>
      <c r="Q193" s="33">
        <f t="shared" si="49"/>
        <v>943.85721150251152</v>
      </c>
      <c r="R193" s="33">
        <f t="shared" si="49"/>
        <v>951.65201848961806</v>
      </c>
      <c r="S193" s="33">
        <f t="shared" si="49"/>
        <v>961.32567120220278</v>
      </c>
      <c r="T193" s="33">
        <f t="shared" si="49"/>
        <v>969.12175255844909</v>
      </c>
      <c r="U193" s="33">
        <f t="shared" si="49"/>
        <v>940.62410293079176</v>
      </c>
      <c r="V193" s="33">
        <f t="shared" si="49"/>
        <v>900.43810457800134</v>
      </c>
      <c r="W193" s="33">
        <f t="shared" si="49"/>
        <v>875.10516736281465</v>
      </c>
      <c r="X193" s="33">
        <f t="shared" si="49"/>
        <v>845.95365097146919</v>
      </c>
      <c r="Y193" s="33">
        <f t="shared" si="49"/>
        <v>870.43213672555828</v>
      </c>
      <c r="Z193" s="33">
        <f t="shared" si="49"/>
        <v>895.70012328810515</v>
      </c>
      <c r="AA193" s="33">
        <f t="shared" si="49"/>
        <v>862.62645679281013</v>
      </c>
      <c r="AB193" s="33">
        <f t="shared" si="49"/>
        <v>825.42998296568499</v>
      </c>
      <c r="AC193" s="33">
        <f t="shared" si="49"/>
        <v>885.96172661918615</v>
      </c>
      <c r="AD193" s="33">
        <f t="shared" si="49"/>
        <v>946.0263780233397</v>
      </c>
      <c r="AE193" s="33">
        <f t="shared" si="49"/>
        <v>1006.0910294274934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215.98976048078978</v>
      </c>
      <c r="D194" s="94">
        <f>+'CO2'!D194+'abs CO2'!D194+'CH4'!D194*PCG!$C$5+N2O!D194*PCG!$C$6+HFC!D194+PFC!D194+'SF6'!D194</f>
        <v>217.92219206112989</v>
      </c>
      <c r="E194" s="94">
        <f>+'CO2'!E194+'abs CO2'!E194+'CH4'!E194*PCG!$C$5+N2O!E194*PCG!$C$6+HFC!E194+PFC!E194+'SF6'!E194</f>
        <v>226.44390456634903</v>
      </c>
      <c r="F194" s="94">
        <f>+'CO2'!F194+'abs CO2'!F194+'CH4'!F194*PCG!$C$5+N2O!F194*PCG!$C$6+HFC!F194+PFC!F194+'SF6'!F194</f>
        <v>235.72733859215708</v>
      </c>
      <c r="G194" s="94">
        <f>+'CO2'!G194+'abs CO2'!G194+'CH4'!G194*PCG!$C$5+N2O!G194*PCG!$C$6+HFC!G194+PFC!G194+'SF6'!G194</f>
        <v>244.95918024597705</v>
      </c>
      <c r="H194" s="94">
        <f>+'CO2'!H194+'abs CO2'!H194+'CH4'!H194*PCG!$C$5+N2O!H194*PCG!$C$6+HFC!H194+PFC!H194+'SF6'!H194</f>
        <v>251.73196958883349</v>
      </c>
      <c r="I194" s="94">
        <f>+'CO2'!I194+'abs CO2'!I194+'CH4'!I194*PCG!$C$5+N2O!I194*PCG!$C$6+HFC!I194+PFC!I194+'SF6'!I194</f>
        <v>256.50737358697205</v>
      </c>
      <c r="J194" s="94">
        <f>+'CO2'!J194+'abs CO2'!J194+'CH4'!J194*PCG!$C$5+N2O!J194*PCG!$C$6+HFC!J194+PFC!J194+'SF6'!J194</f>
        <v>275.20961848874157</v>
      </c>
      <c r="K194" s="94">
        <f>+'CO2'!K194+'abs CO2'!K194+'CH4'!K194*PCG!$C$5+N2O!K194*PCG!$C$6+HFC!K194+PFC!K194+'SF6'!K194</f>
        <v>275.3304179584751</v>
      </c>
      <c r="L194" s="94">
        <f>+'CO2'!L194+'abs CO2'!L194+'CH4'!L194*PCG!$C$5+N2O!L194*PCG!$C$6+HFC!L194+PFC!L194+'SF6'!L194</f>
        <v>272.04474528937874</v>
      </c>
      <c r="M194" s="94">
        <f>+'CO2'!M194+'abs CO2'!M194+'CH4'!M194*PCG!$C$5+N2O!M194*PCG!$C$6+HFC!M194+PFC!M194+'SF6'!M194</f>
        <v>269.98746793854826</v>
      </c>
      <c r="N194" s="94">
        <f>+'CO2'!N194+'abs CO2'!N194+'CH4'!N194*PCG!$C$5+N2O!N194*PCG!$C$6+HFC!N194+PFC!N194+'SF6'!N194</f>
        <v>276.44190312620589</v>
      </c>
      <c r="O194" s="94">
        <f>+'CO2'!O194+'abs CO2'!O194+'CH4'!O194*PCG!$C$5+N2O!O194*PCG!$C$6+HFC!O194+PFC!O194+'SF6'!O194</f>
        <v>274.43804064194148</v>
      </c>
      <c r="P194" s="94">
        <f>+'CO2'!P194+'abs CO2'!P194+'CH4'!P194*PCG!$C$5+N2O!P194*PCG!$C$6+HFC!P194+PFC!P194+'SF6'!P194</f>
        <v>272.04364964586915</v>
      </c>
      <c r="Q194" s="94">
        <f>+'CO2'!Q194+'abs CO2'!Q194+'CH4'!Q194*PCG!$C$5+N2O!Q194*PCG!$C$6+HFC!Q194+PFC!Q194+'SF6'!Q194</f>
        <v>275.56064048398872</v>
      </c>
      <c r="R194" s="94">
        <f>+'CO2'!R194+'abs CO2'!R194+'CH4'!R194*PCG!$C$5+N2O!R194*PCG!$C$6+HFC!R194+PFC!R194+'SF6'!R194</f>
        <v>277.35841499559098</v>
      </c>
      <c r="S194" s="94">
        <f>+'CO2'!S194+'abs CO2'!S194+'CH4'!S194*PCG!$C$5+N2O!S194*PCG!$C$6+HFC!S194+PFC!S194+'SF6'!S194</f>
        <v>281.07503643412042</v>
      </c>
      <c r="T194" s="94">
        <f>+'CO2'!T194+'abs CO2'!T194+'CH4'!T194*PCG!$C$5+N2O!T194*PCG!$C$6+HFC!T194+PFC!T194+'SF6'!T194</f>
        <v>282.95385169171533</v>
      </c>
      <c r="U194" s="94">
        <f>+'CO2'!U194+'abs CO2'!U194+'CH4'!U194*PCG!$C$5+N2O!U194*PCG!$C$6+HFC!U194+PFC!U194+'SF6'!U194</f>
        <v>279.28383444259737</v>
      </c>
      <c r="V194" s="94">
        <f>+'CO2'!V194+'abs CO2'!V194+'CH4'!V194*PCG!$C$5+N2O!V194*PCG!$C$6+HFC!V194+PFC!V194+'SF6'!V194</f>
        <v>264.10441240089392</v>
      </c>
      <c r="W194" s="94">
        <f>+'CO2'!W194+'abs CO2'!W194+'CH4'!W194*PCG!$C$5+N2O!W194*PCG!$C$6+HFC!W194+PFC!W194+'SF6'!W194</f>
        <v>263.95779205840341</v>
      </c>
      <c r="X194" s="94">
        <f>+'CO2'!X194+'abs CO2'!X194+'CH4'!X194*PCG!$C$5+N2O!X194*PCG!$C$6+HFC!X194+PFC!X194+'SF6'!X194</f>
        <v>260.17311716993146</v>
      </c>
      <c r="Y194" s="94">
        <f>+'CO2'!Y194+'abs CO2'!Y194+'CH4'!Y194*PCG!$C$5+N2O!Y194*PCG!$C$6+HFC!Y194+PFC!Y194+'SF6'!Y194</f>
        <v>265.99079687204153</v>
      </c>
      <c r="Z194" s="94">
        <f>+'CO2'!Z194+'abs CO2'!Z194+'CH4'!Z194*PCG!$C$5+N2O!Z194*PCG!$C$6+HFC!Z194+PFC!Z194+'SF6'!Z194</f>
        <v>272.53545636429624</v>
      </c>
      <c r="AA194" s="94">
        <f>+'CO2'!AA194+'abs CO2'!AA194+'CH4'!AA194*PCG!$C$5+N2O!AA194*PCG!$C$6+HFC!AA194+PFC!AA194+'SF6'!AA194</f>
        <v>261.05745262722047</v>
      </c>
      <c r="AB194" s="94">
        <f>+'CO2'!AB194+'abs CO2'!AB194+'CH4'!AB194*PCG!$C$5+N2O!AB194*PCG!$C$6+HFC!AB194+PFC!AB194+'SF6'!AB194</f>
        <v>245.25244983058451</v>
      </c>
      <c r="AC194" s="94">
        <f>+'CO2'!AC194+'abs CO2'!AC194+'CH4'!AC194*PCG!$C$5+N2O!AC194*PCG!$C$6+HFC!AC194+PFC!AC194+'SF6'!AC194</f>
        <v>280.10236759572274</v>
      </c>
      <c r="AD194" s="94">
        <f>+'CO2'!AD194+'abs CO2'!AD194+'CH4'!AD194*PCG!$C$5+N2O!AD194*PCG!$C$6+HFC!AD194+PFC!AD194+'SF6'!AD194</f>
        <v>316.45922503463004</v>
      </c>
      <c r="AE194" s="94">
        <f>+'CO2'!AE194+'abs CO2'!AE194+'CH4'!AE194*PCG!$C$5+N2O!AE194*PCG!$C$6+HFC!AE194+PFC!AE194+'SF6'!AE194</f>
        <v>352.81608247353734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514.16361931412666</v>
      </c>
      <c r="D195" s="33">
        <f t="shared" si="50"/>
        <v>525.44418110721847</v>
      </c>
      <c r="E195" s="33">
        <f t="shared" si="50"/>
        <v>540.02332060475351</v>
      </c>
      <c r="F195" s="33">
        <f t="shared" si="50"/>
        <v>559.19785515696901</v>
      </c>
      <c r="G195" s="33">
        <f t="shared" si="50"/>
        <v>578.32945985708955</v>
      </c>
      <c r="H195" s="33">
        <f t="shared" si="50"/>
        <v>586.97675428294485</v>
      </c>
      <c r="I195" s="33">
        <f t="shared" si="50"/>
        <v>592.41968739542654</v>
      </c>
      <c r="J195" s="33">
        <f t="shared" si="50"/>
        <v>625.17703506630346</v>
      </c>
      <c r="K195" s="33">
        <f t="shared" si="50"/>
        <v>631.4608636860255</v>
      </c>
      <c r="L195" s="33">
        <f t="shared" si="50"/>
        <v>637.70297955653155</v>
      </c>
      <c r="M195" s="33">
        <f t="shared" si="50"/>
        <v>643.90363338022405</v>
      </c>
      <c r="N195" s="33">
        <f t="shared" si="50"/>
        <v>650.06307384368313</v>
      </c>
      <c r="O195" s="33">
        <f t="shared" si="50"/>
        <v>656.18154758362834</v>
      </c>
      <c r="P195" s="33">
        <f t="shared" si="50"/>
        <v>662.25929915754011</v>
      </c>
      <c r="Q195" s="33">
        <f t="shared" si="50"/>
        <v>668.29657101852285</v>
      </c>
      <c r="R195" s="33">
        <f t="shared" si="50"/>
        <v>674.29360349402714</v>
      </c>
      <c r="S195" s="33">
        <f t="shared" si="50"/>
        <v>680.25063476808236</v>
      </c>
      <c r="T195" s="33">
        <f t="shared" si="50"/>
        <v>686.16790086673382</v>
      </c>
      <c r="U195" s="33">
        <f t="shared" si="50"/>
        <v>661.3402684881944</v>
      </c>
      <c r="V195" s="33">
        <f t="shared" si="50"/>
        <v>636.33369217710742</v>
      </c>
      <c r="W195" s="33">
        <f t="shared" si="50"/>
        <v>611.14737530441118</v>
      </c>
      <c r="X195" s="33">
        <f t="shared" si="50"/>
        <v>585.78053380153779</v>
      </c>
      <c r="Y195" s="33">
        <f t="shared" si="50"/>
        <v>604.44133985351675</v>
      </c>
      <c r="Z195" s="33">
        <f t="shared" si="50"/>
        <v>623.16466692380891</v>
      </c>
      <c r="AA195" s="33">
        <f t="shared" si="50"/>
        <v>601.5690041655896</v>
      </c>
      <c r="AB195" s="33">
        <f t="shared" si="50"/>
        <v>580.17753313510048</v>
      </c>
      <c r="AC195" s="33">
        <f t="shared" si="50"/>
        <v>605.85935902346341</v>
      </c>
      <c r="AD195" s="33">
        <f t="shared" si="50"/>
        <v>629.56715298870972</v>
      </c>
      <c r="AE195" s="33">
        <f t="shared" si="50"/>
        <v>653.27494695395603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93.475950446741919</v>
      </c>
      <c r="D196" s="94">
        <f>+'CO2'!D196+'abs CO2'!D196+'CH4'!D196*PCG!$C$5+N2O!D196*PCG!$C$6+HFC!D196+PFC!D196+'SF6'!D196</f>
        <v>93.587624649892348</v>
      </c>
      <c r="E196" s="94">
        <f>+'CO2'!E196+'abs CO2'!E196+'CH4'!E196*PCG!$C$5+N2O!E196*PCG!$C$6+HFC!E196+PFC!E196+'SF6'!E196</f>
        <v>97.361935477561133</v>
      </c>
      <c r="F196" s="94">
        <f>+'CO2'!F196+'abs CO2'!F196+'CH4'!F196*PCG!$C$5+N2O!F196*PCG!$C$6+HFC!F196+PFC!F196+'SF6'!F196</f>
        <v>100.79932678474317</v>
      </c>
      <c r="G196" s="94">
        <f>+'CO2'!G196+'abs CO2'!G196+'CH4'!G196*PCG!$C$5+N2O!G196*PCG!$C$6+HFC!G196+PFC!G196+'SF6'!G196</f>
        <v>104.00899798614695</v>
      </c>
      <c r="H196" s="94">
        <f>+'CO2'!H196+'abs CO2'!H196+'CH4'!H196*PCG!$C$5+N2O!H196*PCG!$C$6+HFC!H196+PFC!H196+'SF6'!H196</f>
        <v>105.62439278782101</v>
      </c>
      <c r="I196" s="94">
        <f>+'CO2'!I196+'abs CO2'!I196+'CH4'!I196*PCG!$C$5+N2O!I196*PCG!$C$6+HFC!I196+PFC!I196+'SF6'!I196</f>
        <v>107.82003540076697</v>
      </c>
      <c r="J196" s="94">
        <f>+'CO2'!J196+'abs CO2'!J196+'CH4'!J196*PCG!$C$5+N2O!J196*PCG!$C$6+HFC!J196+PFC!J196+'SF6'!J196</f>
        <v>117.09014285695399</v>
      </c>
      <c r="K196" s="94">
        <f>+'CO2'!K196+'abs CO2'!K196+'CH4'!K196*PCG!$C$5+N2O!K196*PCG!$C$6+HFC!K196+PFC!K196+'SF6'!K196</f>
        <v>120.7005859981721</v>
      </c>
      <c r="L196" s="94">
        <f>+'CO2'!L196+'abs CO2'!L196+'CH4'!L196*PCG!$C$5+N2O!L196*PCG!$C$6+HFC!L196+PFC!L196+'SF6'!L196</f>
        <v>124.27047408329966</v>
      </c>
      <c r="M196" s="94">
        <f>+'CO2'!M196+'abs CO2'!M196+'CH4'!M196*PCG!$C$5+N2O!M196*PCG!$C$6+HFC!M196+PFC!M196+'SF6'!M196</f>
        <v>127.80011930365691</v>
      </c>
      <c r="N196" s="94">
        <f>+'CO2'!N196+'abs CO2'!N196+'CH4'!N196*PCG!$C$5+N2O!N196*PCG!$C$6+HFC!N196+PFC!N196+'SF6'!N196</f>
        <v>131.28982991534372</v>
      </c>
      <c r="O196" s="94">
        <f>+'CO2'!O196+'abs CO2'!O196+'CH4'!O196*PCG!$C$5+N2O!O196*PCG!$C$6+HFC!O196+PFC!O196+'SF6'!O196</f>
        <v>134.73991029612017</v>
      </c>
      <c r="P196" s="94">
        <f>+'CO2'!P196+'abs CO2'!P196+'CH4'!P196*PCG!$C$5+N2O!P196*PCG!$C$6+HFC!P196+PFC!P196+'SF6'!P196</f>
        <v>138.15066100124301</v>
      </c>
      <c r="Q196" s="94">
        <f>+'CO2'!Q196+'abs CO2'!Q196+'CH4'!Q196*PCG!$C$5+N2O!Q196*PCG!$C$6+HFC!Q196+PFC!Q196+'SF6'!Q196</f>
        <v>141.52237881827642</v>
      </c>
      <c r="R196" s="94">
        <f>+'CO2'!R196+'abs CO2'!R196+'CH4'!R196*PCG!$C$5+N2O!R196*PCG!$C$6+HFC!R196+PFC!R196+'SF6'!R196</f>
        <v>144.85535682090151</v>
      </c>
      <c r="S196" s="94">
        <f>+'CO2'!S196+'abs CO2'!S196+'CH4'!S196*PCG!$C$5+N2O!S196*PCG!$C$6+HFC!S196+PFC!S196+'SF6'!S196</f>
        <v>148.14988442173956</v>
      </c>
      <c r="T196" s="94">
        <f>+'CO2'!T196+'abs CO2'!T196+'CH4'!T196*PCG!$C$5+N2O!T196*PCG!$C$6+HFC!T196+PFC!T196+'SF6'!T196</f>
        <v>151.40624742421519</v>
      </c>
      <c r="U196" s="94">
        <f>+'CO2'!U196+'abs CO2'!U196+'CH4'!U196*PCG!$C$5+N2O!U196*PCG!$C$6+HFC!U196+PFC!U196+'SF6'!U196</f>
        <v>145.85596768008321</v>
      </c>
      <c r="V196" s="94">
        <f>+'CO2'!V196+'abs CO2'!V196+'CH4'!V196*PCG!$C$5+N2O!V196*PCG!$C$6+HFC!V196+PFC!V196+'SF6'!V196</f>
        <v>140.35907520191404</v>
      </c>
      <c r="W196" s="94">
        <f>+'CO2'!W196+'abs CO2'!W196+'CH4'!W196*PCG!$C$5+N2O!W196*PCG!$C$6+HFC!W196+PFC!W196+'SF6'!W196</f>
        <v>134.91516283905517</v>
      </c>
      <c r="X196" s="94">
        <f>+'CO2'!X196+'abs CO2'!X196+'CH4'!X196*PCG!$C$5+N2O!X196*PCG!$C$6+HFC!X196+PFC!X196+'SF6'!X196</f>
        <v>129.52382839393067</v>
      </c>
      <c r="Y196" s="94">
        <f>+'CO2'!Y196+'abs CO2'!Y196+'CH4'!Y196*PCG!$C$5+N2O!Y196*PCG!$C$6+HFC!Y196+PFC!Y196+'SF6'!Y196</f>
        <v>136.3753132577819</v>
      </c>
      <c r="Z196" s="94">
        <f>+'CO2'!Z196+'abs CO2'!Z196+'CH4'!Z196*PCG!$C$5+N2O!Z196*PCG!$C$6+HFC!Z196+PFC!Z196+'SF6'!Z196</f>
        <v>143.15197480927418</v>
      </c>
      <c r="AA196" s="94">
        <f>+'CO2'!AA196+'abs CO2'!AA196+'CH4'!AA196*PCG!$C$5+N2O!AA196*PCG!$C$6+HFC!AA196+PFC!AA196+'SF6'!AA196</f>
        <v>132.81270048672928</v>
      </c>
      <c r="AB196" s="94">
        <f>+'CO2'!AB196+'abs CO2'!AB196+'CH4'!AB196*PCG!$C$5+N2O!AB196*PCG!$C$6+HFC!AB196+PFC!AB196+'SF6'!AB196</f>
        <v>122.57678435803065</v>
      </c>
      <c r="AC196" s="94">
        <f>+'CO2'!AC196+'abs CO2'!AC196+'CH4'!AC196*PCG!$C$5+N2O!AC196*PCG!$C$6+HFC!AC196+PFC!AC196+'SF6'!AC196</f>
        <v>140.12808165602806</v>
      </c>
      <c r="AD196" s="94">
        <f>+'CO2'!AD196+'abs CO2'!AD196+'CH4'!AD196*PCG!$C$5+N2O!AD196*PCG!$C$6+HFC!AD196+PFC!AD196+'SF6'!AD196</f>
        <v>158.3164915994561</v>
      </c>
      <c r="AE196" s="94">
        <f>+'CO2'!AE196+'abs CO2'!AE196+'CH4'!AE196*PCG!$C$5+N2O!AE196*PCG!$C$6+HFC!AE196+PFC!AE196+'SF6'!AE196</f>
        <v>176.50490154288414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135.29847372800381</v>
      </c>
      <c r="D197" s="94">
        <f>+'CO2'!D197+'abs CO2'!D197+'CH4'!D197*PCG!$C$5+N2O!D197*PCG!$C$6+HFC!D197+PFC!D197+'SF6'!D197</f>
        <v>142.93303204098979</v>
      </c>
      <c r="E197" s="94">
        <f>+'CO2'!E197+'abs CO2'!E197+'CH4'!E197*PCG!$C$5+N2O!E197*PCG!$C$6+HFC!E197+PFC!E197+'SF6'!E197</f>
        <v>143.59753536508359</v>
      </c>
      <c r="F197" s="94">
        <f>+'CO2'!F197+'abs CO2'!F197+'CH4'!F197*PCG!$C$5+N2O!F197*PCG!$C$6+HFC!F197+PFC!F197+'SF6'!F197</f>
        <v>149.4570979176396</v>
      </c>
      <c r="G197" s="94">
        <f>+'CO2'!G197+'abs CO2'!G197+'CH4'!G197*PCG!$C$5+N2O!G197*PCG!$C$6+HFC!G197+PFC!G197+'SF6'!G197</f>
        <v>159.58544316455067</v>
      </c>
      <c r="H197" s="94">
        <f>+'CO2'!H197+'abs CO2'!H197+'CH4'!H197*PCG!$C$5+N2O!H197*PCG!$C$6+HFC!H197+PFC!H197+'SF6'!H197</f>
        <v>164.4160481479079</v>
      </c>
      <c r="I197" s="94">
        <f>+'CO2'!I197+'abs CO2'!I197+'CH4'!I197*PCG!$C$5+N2O!I197*PCG!$C$6+HFC!I197+PFC!I197+'SF6'!I197</f>
        <v>164.93306511246618</v>
      </c>
      <c r="J197" s="94">
        <f>+'CO2'!J197+'abs CO2'!J197+'CH4'!J197*PCG!$C$5+N2O!J197*PCG!$C$6+HFC!J197+PFC!J197+'SF6'!J197</f>
        <v>171.80836901625091</v>
      </c>
      <c r="K197" s="94">
        <f>+'CO2'!K197+'abs CO2'!K197+'CH4'!K197*PCG!$C$5+N2O!K197*PCG!$C$6+HFC!K197+PFC!K197+'SF6'!K197</f>
        <v>173.38801194801599</v>
      </c>
      <c r="L197" s="94">
        <f>+'CO2'!L197+'abs CO2'!L197+'CH4'!L197*PCG!$C$5+N2O!L197*PCG!$C$6+HFC!L197+PFC!L197+'SF6'!L197</f>
        <v>174.97296441069088</v>
      </c>
      <c r="M197" s="94">
        <f>+'CO2'!M197+'abs CO2'!M197+'CH4'!M197*PCG!$C$5+N2O!M197*PCG!$C$6+HFC!M197+PFC!M197+'SF6'!M197</f>
        <v>176.56319999146268</v>
      </c>
      <c r="N197" s="94">
        <f>+'CO2'!N197+'abs CO2'!N197+'CH4'!N197*PCG!$C$5+N2O!N197*PCG!$C$6+HFC!N197+PFC!N197+'SF6'!N197</f>
        <v>178.15869320423681</v>
      </c>
      <c r="O197" s="94">
        <f>+'CO2'!O197+'abs CO2'!O197+'CH4'!O197*PCG!$C$5+N2O!O197*PCG!$C$6+HFC!O197+PFC!O197+'SF6'!O197</f>
        <v>179.75941944402553</v>
      </c>
      <c r="P197" s="94">
        <f>+'CO2'!P197+'abs CO2'!P197+'CH4'!P197*PCG!$C$5+N2O!P197*PCG!$C$6+HFC!P197+PFC!P197+'SF6'!P197</f>
        <v>181.36535494426246</v>
      </c>
      <c r="Q197" s="94">
        <f>+'CO2'!Q197+'abs CO2'!Q197+'CH4'!Q197*PCG!$C$5+N2O!Q197*PCG!$C$6+HFC!Q197+PFC!Q197+'SF6'!Q197</f>
        <v>182.97647673681237</v>
      </c>
      <c r="R197" s="94">
        <f>+'CO2'!R197+'abs CO2'!R197+'CH4'!R197*PCG!$C$5+N2O!R197*PCG!$C$6+HFC!R197+PFC!R197+'SF6'!R197</f>
        <v>184.59276261446692</v>
      </c>
      <c r="S197" s="94">
        <f>+'CO2'!S197+'abs CO2'!S197+'CH4'!S197*PCG!$C$5+N2O!S197*PCG!$C$6+HFC!S197+PFC!S197+'SF6'!S197</f>
        <v>186.21419109573546</v>
      </c>
      <c r="T197" s="94">
        <f>+'CO2'!T197+'abs CO2'!T197+'CH4'!T197*PCG!$C$5+N2O!T197*PCG!$C$6+HFC!T197+PFC!T197+'SF6'!T197</f>
        <v>187.84074139176019</v>
      </c>
      <c r="U197" s="94">
        <f>+'CO2'!U197+'abs CO2'!U197+'CH4'!U197*PCG!$C$5+N2O!U197*PCG!$C$6+HFC!U197+PFC!U197+'SF6'!U197</f>
        <v>185.30721738588875</v>
      </c>
      <c r="V197" s="94">
        <f>+'CO2'!V197+'abs CO2'!V197+'CH4'!V197*PCG!$C$5+N2O!V197*PCG!$C$6+HFC!V197+PFC!V197+'SF6'!V197</f>
        <v>182.71620873009903</v>
      </c>
      <c r="W197" s="94">
        <f>+'CO2'!W197+'abs CO2'!W197+'CH4'!W197*PCG!$C$5+N2O!W197*PCG!$C$6+HFC!W197+PFC!W197+'SF6'!W197</f>
        <v>180.06757297677069</v>
      </c>
      <c r="X197" s="94">
        <f>+'CO2'!X197+'abs CO2'!X197+'CH4'!X197*PCG!$C$5+N2O!X197*PCG!$C$6+HFC!X197+PFC!X197+'SF6'!X197</f>
        <v>177.36117041299406</v>
      </c>
      <c r="Y197" s="94">
        <f>+'CO2'!Y197+'abs CO2'!Y197+'CH4'!Y197*PCG!$C$5+N2O!Y197*PCG!$C$6+HFC!Y197+PFC!Y197+'SF6'!Y197</f>
        <v>186.29445019324052</v>
      </c>
      <c r="Z197" s="94">
        <f>+'CO2'!Z197+'abs CO2'!Z197+'CH4'!Z197*PCG!$C$5+N2O!Z197*PCG!$C$6+HFC!Z197+PFC!Z197+'SF6'!Z197</f>
        <v>195.34115211652502</v>
      </c>
      <c r="AA197" s="94">
        <f>+'CO2'!AA197+'abs CO2'!AA197+'CH4'!AA197*PCG!$C$5+N2O!AA197*PCG!$C$6+HFC!AA197+PFC!AA197+'SF6'!AA197</f>
        <v>170.17038828430194</v>
      </c>
      <c r="AB197" s="94">
        <f>+'CO2'!AB197+'abs CO2'!AB197+'CH4'!AB197*PCG!$C$5+N2O!AB197*PCG!$C$6+HFC!AB197+PFC!AB197+'SF6'!AB197</f>
        <v>144.61625005407865</v>
      </c>
      <c r="AC197" s="94">
        <f>+'CO2'!AC197+'abs CO2'!AC197+'CH4'!AC197*PCG!$C$5+N2O!AC197*PCG!$C$6+HFC!AC197+PFC!AC197+'SF6'!AC197</f>
        <v>183.98936636640803</v>
      </c>
      <c r="AD197" s="94">
        <f>+'CO2'!AD197+'abs CO2'!AD197+'CH4'!AD197*PCG!$C$5+N2O!AD197*PCG!$C$6+HFC!AD197+PFC!AD197+'SF6'!AD197</f>
        <v>222.32161362689084</v>
      </c>
      <c r="AE197" s="94">
        <f>+'CO2'!AE197+'abs CO2'!AE197+'CH4'!AE197*PCG!$C$5+N2O!AE197*PCG!$C$6+HFC!AE197+PFC!AE197+'SF6'!AE197</f>
        <v>260.6538608873737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48.811572940732312</v>
      </c>
      <c r="D198" s="94">
        <f>+'CO2'!D198+'abs CO2'!D198+'CH4'!D198*PCG!$C$5+N2O!D198*PCG!$C$6+HFC!D198+PFC!D198+'SF6'!D198</f>
        <v>46.373812408436294</v>
      </c>
      <c r="E198" s="94">
        <f>+'CO2'!E198+'abs CO2'!E198+'CH4'!E198*PCG!$C$5+N2O!E198*PCG!$C$6+HFC!E198+PFC!E198+'SF6'!E198</f>
        <v>46.870309879684662</v>
      </c>
      <c r="F198" s="94">
        <f>+'CO2'!F198+'abs CO2'!F198+'CH4'!F198*PCG!$C$5+N2O!F198*PCG!$C$6+HFC!F198+PFC!F198+'SF6'!F198</f>
        <v>45.786678428821375</v>
      </c>
      <c r="G198" s="94">
        <f>+'CO2'!G198+'abs CO2'!G198+'CH4'!G198*PCG!$C$5+N2O!G198*PCG!$C$6+HFC!G198+PFC!G198+'SF6'!G198</f>
        <v>46.517031916444516</v>
      </c>
      <c r="H198" s="94">
        <f>+'CO2'!H198+'abs CO2'!H198+'CH4'!H198*PCG!$C$5+N2O!H198*PCG!$C$6+HFC!H198+PFC!H198+'SF6'!H198</f>
        <v>45.302467576419545</v>
      </c>
      <c r="I198" s="94">
        <f>+'CO2'!I198+'abs CO2'!I198+'CH4'!I198*PCG!$C$5+N2O!I198*PCG!$C$6+HFC!I198+PFC!I198+'SF6'!I198</f>
        <v>46.552181944971224</v>
      </c>
      <c r="J198" s="94">
        <f>+'CO2'!J198+'abs CO2'!J198+'CH4'!J198*PCG!$C$5+N2O!J198*PCG!$C$6+HFC!J198+PFC!J198+'SF6'!J198</f>
        <v>59.371088035833097</v>
      </c>
      <c r="K198" s="94">
        <f>+'CO2'!K198+'abs CO2'!K198+'CH4'!K198*PCG!$C$5+N2O!K198*PCG!$C$6+HFC!K198+PFC!K198+'SF6'!K198</f>
        <v>57.940614954458717</v>
      </c>
      <c r="L198" s="94">
        <f>+'CO2'!L198+'abs CO2'!L198+'CH4'!L198*PCG!$C$5+N2O!L198*PCG!$C$6+HFC!L198+PFC!L198+'SF6'!L198</f>
        <v>56.506267540504119</v>
      </c>
      <c r="M198" s="94">
        <f>+'CO2'!M198+'abs CO2'!M198+'CH4'!M198*PCG!$C$5+N2O!M198*PCG!$C$6+HFC!M198+PFC!M198+'SF6'!M198</f>
        <v>55.068042955896026</v>
      </c>
      <c r="N198" s="94">
        <f>+'CO2'!N198+'abs CO2'!N198+'CH4'!N198*PCG!$C$5+N2O!N198*PCG!$C$6+HFC!N198+PFC!N198+'SF6'!N198</f>
        <v>53.625938381530126</v>
      </c>
      <c r="O198" s="94">
        <f>+'CO2'!O198+'abs CO2'!O198+'CH4'!O198*PCG!$C$5+N2O!O198*PCG!$C$6+HFC!O198+PFC!O198+'SF6'!O198</f>
        <v>52.179951017096883</v>
      </c>
      <c r="P198" s="94">
        <f>+'CO2'!P198+'abs CO2'!P198+'CH4'!P198*PCG!$C$5+N2O!P198*PCG!$C$6+HFC!P198+PFC!P198+'SF6'!P198</f>
        <v>50.730078080909394</v>
      </c>
      <c r="Q198" s="94">
        <f>+'CO2'!Q198+'abs CO2'!Q198+'CH4'!Q198*PCG!$C$5+N2O!Q198*PCG!$C$6+HFC!Q198+PFC!Q198+'SF6'!Q198</f>
        <v>49.276316809734311</v>
      </c>
      <c r="R198" s="94">
        <f>+'CO2'!R198+'abs CO2'!R198+'CH4'!R198*PCG!$C$5+N2O!R198*PCG!$C$6+HFC!R198+PFC!R198+'SF6'!R198</f>
        <v>47.81866445862476</v>
      </c>
      <c r="S198" s="94">
        <f>+'CO2'!S198+'abs CO2'!S198+'CH4'!S198*PCG!$C$5+N2O!S198*PCG!$C$6+HFC!S198+PFC!S198+'SF6'!S198</f>
        <v>46.357118300756213</v>
      </c>
      <c r="T198" s="94">
        <f>+'CO2'!T198+'abs CO2'!T198+'CH4'!T198*PCG!$C$5+N2O!T198*PCG!$C$6+HFC!T198+PFC!T198+'SF6'!T198</f>
        <v>44.891675627264355</v>
      </c>
      <c r="U198" s="94">
        <f>+'CO2'!U198+'abs CO2'!U198+'CH4'!U198*PCG!$C$5+N2O!U198*PCG!$C$6+HFC!U198+PFC!U198+'SF6'!U198</f>
        <v>40.88105983625789</v>
      </c>
      <c r="V198" s="94">
        <f>+'CO2'!V198+'abs CO2'!V198+'CH4'!V198*PCG!$C$5+N2O!V198*PCG!$C$6+HFC!V198+PFC!V198+'SF6'!V198</f>
        <v>36.860007445266454</v>
      </c>
      <c r="W198" s="94">
        <f>+'CO2'!W198+'abs CO2'!W198+'CH4'!W198*PCG!$C$5+N2O!W198*PCG!$C$6+HFC!W198+PFC!W198+'SF6'!W198</f>
        <v>32.828511582026366</v>
      </c>
      <c r="X198" s="94">
        <f>+'CO2'!X198+'abs CO2'!X198+'CH4'!X198*PCG!$C$5+N2O!X198*PCG!$C$6+HFC!X198+PFC!X198+'SF6'!X198</f>
        <v>28.786565419064626</v>
      </c>
      <c r="Y198" s="94">
        <f>+'CO2'!Y198+'abs CO2'!Y198+'CH4'!Y198*PCG!$C$5+N2O!Y198*PCG!$C$6+HFC!Y198+PFC!Y198+'SF6'!Y198</f>
        <v>28.120430267276923</v>
      </c>
      <c r="Z198" s="94">
        <f>+'CO2'!Z198+'abs CO2'!Z198+'CH4'!Z198*PCG!$C$5+N2O!Z198*PCG!$C$6+HFC!Z198+PFC!Z198+'SF6'!Z198</f>
        <v>27.45250907635544</v>
      </c>
      <c r="AA198" s="94">
        <f>+'CO2'!AA198+'abs CO2'!AA198+'CH4'!AA198*PCG!$C$5+N2O!AA198*PCG!$C$6+HFC!AA198+PFC!AA198+'SF6'!AA198</f>
        <v>23.777812013761594</v>
      </c>
      <c r="AB198" s="94">
        <f>+'CO2'!AB198+'abs CO2'!AB198+'CH4'!AB198*PCG!$C$5+N2O!AB198*PCG!$C$6+HFC!AB198+PFC!AB198+'SF6'!AB198</f>
        <v>20.093639025371857</v>
      </c>
      <c r="AC198" s="94">
        <f>+'CO2'!AC198+'abs CO2'!AC198+'CH4'!AC198*PCG!$C$5+N2O!AC198*PCG!$C$6+HFC!AC198+PFC!AC198+'SF6'!AC198</f>
        <v>19.855572932639788</v>
      </c>
      <c r="AD198" s="94">
        <f>+'CO2'!AD198+'abs CO2'!AD198+'CH4'!AD198*PCG!$C$5+N2O!AD198*PCG!$C$6+HFC!AD198+PFC!AD198+'SF6'!AD198</f>
        <v>19.591826853812737</v>
      </c>
      <c r="AE198" s="94">
        <f>+'CO2'!AE198+'abs CO2'!AE198+'CH4'!AE198*PCG!$C$5+N2O!AE198*PCG!$C$6+HFC!AE198+PFC!AE198+'SF6'!AE198</f>
        <v>19.32808077498569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133.97315250657985</v>
      </c>
      <c r="D199" s="94">
        <f>+'CO2'!D199+'abs CO2'!D199+'CH4'!D199*PCG!$C$5+N2O!D199*PCG!$C$6+HFC!D199+PFC!D199+'SF6'!D199</f>
        <v>136.12138404402054</v>
      </c>
      <c r="E199" s="94">
        <f>+'CO2'!E199+'abs CO2'!E199+'CH4'!E199*PCG!$C$5+N2O!E199*PCG!$C$6+HFC!E199+PFC!E199+'SF6'!E199</f>
        <v>145.12916968955955</v>
      </c>
      <c r="F199" s="94">
        <f>+'CO2'!F199+'abs CO2'!F199+'CH4'!F199*PCG!$C$5+N2O!F199*PCG!$C$6+HFC!F199+PFC!F199+'SF6'!F199</f>
        <v>148.38016567149529</v>
      </c>
      <c r="G199" s="94">
        <f>+'CO2'!G199+'abs CO2'!G199+'CH4'!G199*PCG!$C$5+N2O!G199*PCG!$C$6+HFC!G199+PFC!G199+'SF6'!G199</f>
        <v>147.46837604140291</v>
      </c>
      <c r="H199" s="94">
        <f>+'CO2'!H199+'abs CO2'!H199+'CH4'!H199*PCG!$C$5+N2O!H199*PCG!$C$6+HFC!H199+PFC!H199+'SF6'!H199</f>
        <v>150.93137565649059</v>
      </c>
      <c r="I199" s="94">
        <f>+'CO2'!I199+'abs CO2'!I199+'CH4'!I199*PCG!$C$5+N2O!I199*PCG!$C$6+HFC!I199+PFC!I199+'SF6'!I199</f>
        <v>147.59976898928355</v>
      </c>
      <c r="J199" s="94">
        <f>+'CO2'!J199+'abs CO2'!J199+'CH4'!J199*PCG!$C$5+N2O!J199*PCG!$C$6+HFC!J199+PFC!J199+'SF6'!J199</f>
        <v>149.60098090142833</v>
      </c>
      <c r="K199" s="94">
        <f>+'CO2'!K199+'abs CO2'!K199+'CH4'!K199*PCG!$C$5+N2O!K199*PCG!$C$6+HFC!K199+PFC!K199+'SF6'!K199</f>
        <v>150.70038129453499</v>
      </c>
      <c r="L199" s="94">
        <f>+'CO2'!L199+'abs CO2'!L199+'CH4'!L199*PCG!$C$5+N2O!L199*PCG!$C$6+HFC!L199+PFC!L199+'SF6'!L199</f>
        <v>151.79689157105813</v>
      </c>
      <c r="M199" s="94">
        <f>+'CO2'!M199+'abs CO2'!M199+'CH4'!M199*PCG!$C$5+N2O!M199*PCG!$C$6+HFC!M199+PFC!M199+'SF6'!M199</f>
        <v>152.89047975321438</v>
      </c>
      <c r="N199" s="94">
        <f>+'CO2'!N199+'abs CO2'!N199+'CH4'!N199*PCG!$C$5+N2O!N199*PCG!$C$6+HFC!N199+PFC!N199+'SF6'!N199</f>
        <v>153.98111483588744</v>
      </c>
      <c r="O199" s="94">
        <f>+'CO2'!O199+'abs CO2'!O199+'CH4'!O199*PCG!$C$5+N2O!O199*PCG!$C$6+HFC!O199+PFC!O199+'SF6'!O199</f>
        <v>155.06876674150092</v>
      </c>
      <c r="P199" s="94">
        <f>+'CO2'!P199+'abs CO2'!P199+'CH4'!P199*PCG!$C$5+N2O!P199*PCG!$C$6+HFC!P199+PFC!P199+'SF6'!P199</f>
        <v>156.15340627766832</v>
      </c>
      <c r="Q199" s="94">
        <f>+'CO2'!Q199+'abs CO2'!Q199+'CH4'!Q199*PCG!$C$5+N2O!Q199*PCG!$C$6+HFC!Q199+PFC!Q199+'SF6'!Q199</f>
        <v>157.23500509741214</v>
      </c>
      <c r="R199" s="94">
        <f>+'CO2'!R199+'abs CO2'!R199+'CH4'!R199*PCG!$C$5+N2O!R199*PCG!$C$6+HFC!R199+PFC!R199+'SF6'!R199</f>
        <v>158.31353566175426</v>
      </c>
      <c r="S199" s="94">
        <f>+'CO2'!S199+'abs CO2'!S199+'CH4'!S199*PCG!$C$5+N2O!S199*PCG!$C$6+HFC!S199+PFC!S199+'SF6'!S199</f>
        <v>159.38897120450608</v>
      </c>
      <c r="T199" s="94">
        <f>+'CO2'!T199+'abs CO2'!T199+'CH4'!T199*PCG!$C$5+N2O!T199*PCG!$C$6+HFC!T199+PFC!T199+'SF6'!T199</f>
        <v>160.46128569909564</v>
      </c>
      <c r="U199" s="94">
        <f>+'CO2'!U199+'abs CO2'!U199+'CH4'!U199*PCG!$C$5+N2O!U199*PCG!$C$6+HFC!U199+PFC!U199+'SF6'!U199</f>
        <v>151.82426736284083</v>
      </c>
      <c r="V199" s="94">
        <f>+'CO2'!V199+'abs CO2'!V199+'CH4'!V199*PCG!$C$5+N2O!V199*PCG!$C$6+HFC!V199+PFC!V199+'SF6'!V199</f>
        <v>143.02373328801988</v>
      </c>
      <c r="W199" s="94">
        <f>+'CO2'!W199+'abs CO2'!W199+'CH4'!W199*PCG!$C$5+N2O!W199*PCG!$C$6+HFC!W199+PFC!W199+'SF6'!W199</f>
        <v>134.05944247650979</v>
      </c>
      <c r="X199" s="94">
        <f>+'CO2'!X199+'abs CO2'!X199+'CH4'!X199*PCG!$C$5+N2O!X199*PCG!$C$6+HFC!X199+PFC!X199+'SF6'!X199</f>
        <v>124.93115876155618</v>
      </c>
      <c r="Y199" s="94">
        <f>+'CO2'!Y199+'abs CO2'!Y199+'CH4'!Y199*PCG!$C$5+N2O!Y199*PCG!$C$6+HFC!Y199+PFC!Y199+'SF6'!Y199</f>
        <v>127.47595760289229</v>
      </c>
      <c r="Z199" s="94">
        <f>+'CO2'!Z199+'abs CO2'!Z199+'CH4'!Z199*PCG!$C$5+N2O!Z199*PCG!$C$6+HFC!Z199+PFC!Z199+'SF6'!Z199</f>
        <v>130.04626166634841</v>
      </c>
      <c r="AA199" s="94">
        <f>+'CO2'!AA199+'abs CO2'!AA199+'CH4'!AA199*PCG!$C$5+N2O!AA199*PCG!$C$6+HFC!AA199+PFC!AA199+'SF6'!AA199</f>
        <v>162.43426703779477</v>
      </c>
      <c r="AB199" s="94">
        <f>+'CO2'!AB199+'abs CO2'!AB199+'CH4'!AB199*PCG!$C$5+N2O!AB199*PCG!$C$6+HFC!AB199+PFC!AB199+'SF6'!AB199</f>
        <v>195.31913884032983</v>
      </c>
      <c r="AC199" s="94">
        <f>+'CO2'!AC199+'abs CO2'!AC199+'CH4'!AC199*PCG!$C$5+N2O!AC199*PCG!$C$6+HFC!AC199+PFC!AC199+'SF6'!AC199</f>
        <v>152.95627222318225</v>
      </c>
      <c r="AD199" s="94">
        <f>+'CO2'!AD199+'abs CO2'!AD199+'CH4'!AD199*PCG!$C$5+N2O!AD199*PCG!$C$6+HFC!AD199+PFC!AD199+'SF6'!AD199</f>
        <v>109.05925749546456</v>
      </c>
      <c r="AE199" s="94">
        <f>+'CO2'!AE199+'abs CO2'!AE199+'CH4'!AE199*PCG!$C$5+N2O!AE199*PCG!$C$6+HFC!AE199+PFC!AE199+'SF6'!AE199</f>
        <v>65.162242767746875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102.60446969206869</v>
      </c>
      <c r="D200" s="94">
        <f>+'CO2'!D200+'abs CO2'!D200+'CH4'!D200*PCG!$C$5+N2O!D200*PCG!$C$6+HFC!D200+PFC!D200+'SF6'!D200</f>
        <v>106.42832796387947</v>
      </c>
      <c r="E200" s="94">
        <f>+'CO2'!E200+'abs CO2'!E200+'CH4'!E200*PCG!$C$5+N2O!E200*PCG!$C$6+HFC!E200+PFC!E200+'SF6'!E200</f>
        <v>107.06437019286463</v>
      </c>
      <c r="F200" s="94">
        <f>+'CO2'!F200+'abs CO2'!F200+'CH4'!F200*PCG!$C$5+N2O!F200*PCG!$C$6+HFC!F200+PFC!F200+'SF6'!F200</f>
        <v>114.77458635426952</v>
      </c>
      <c r="G200" s="94">
        <f>+'CO2'!G200+'abs CO2'!G200+'CH4'!G200*PCG!$C$5+N2O!G200*PCG!$C$6+HFC!G200+PFC!G200+'SF6'!G200</f>
        <v>120.74961074854454</v>
      </c>
      <c r="H200" s="94">
        <f>+'CO2'!H200+'abs CO2'!H200+'CH4'!H200*PCG!$C$5+N2O!H200*PCG!$C$6+HFC!H200+PFC!H200+'SF6'!H200</f>
        <v>120.70247011430577</v>
      </c>
      <c r="I200" s="94">
        <f>+'CO2'!I200+'abs CO2'!I200+'CH4'!I200*PCG!$C$5+N2O!I200*PCG!$C$6+HFC!I200+PFC!I200+'SF6'!I200</f>
        <v>125.51463594793863</v>
      </c>
      <c r="J200" s="94">
        <f>+'CO2'!J200+'abs CO2'!J200+'CH4'!J200*PCG!$C$5+N2O!J200*PCG!$C$6+HFC!J200+PFC!J200+'SF6'!J200</f>
        <v>127.30645425583715</v>
      </c>
      <c r="K200" s="94">
        <f>+'CO2'!K200+'abs CO2'!K200+'CH4'!K200*PCG!$C$5+N2O!K200*PCG!$C$6+HFC!K200+PFC!K200+'SF6'!K200</f>
        <v>128.73126949084372</v>
      </c>
      <c r="L200" s="94">
        <f>+'CO2'!L200+'abs CO2'!L200+'CH4'!L200*PCG!$C$5+N2O!L200*PCG!$C$6+HFC!L200+PFC!L200+'SF6'!L200</f>
        <v>130.15638195097887</v>
      </c>
      <c r="M200" s="94">
        <f>+'CO2'!M200+'abs CO2'!M200+'CH4'!M200*PCG!$C$5+N2O!M200*PCG!$C$6+HFC!M200+PFC!M200+'SF6'!M200</f>
        <v>131.58179137599407</v>
      </c>
      <c r="N200" s="94">
        <f>+'CO2'!N200+'abs CO2'!N200+'CH4'!N200*PCG!$C$5+N2O!N200*PCG!$C$6+HFC!N200+PFC!N200+'SF6'!N200</f>
        <v>133.00749750668501</v>
      </c>
      <c r="O200" s="94">
        <f>+'CO2'!O200+'abs CO2'!O200+'CH4'!O200*PCG!$C$5+N2O!O200*PCG!$C$6+HFC!O200+PFC!O200+'SF6'!O200</f>
        <v>134.43350008488488</v>
      </c>
      <c r="P200" s="94">
        <f>+'CO2'!P200+'abs CO2'!P200+'CH4'!P200*PCG!$C$5+N2O!P200*PCG!$C$6+HFC!P200+PFC!P200+'SF6'!P200</f>
        <v>135.85979885345697</v>
      </c>
      <c r="Q200" s="94">
        <f>+'CO2'!Q200+'abs CO2'!Q200+'CH4'!Q200*PCG!$C$5+N2O!Q200*PCG!$C$6+HFC!Q200+PFC!Q200+'SF6'!Q200</f>
        <v>137.28639355628766</v>
      </c>
      <c r="R200" s="94">
        <f>+'CO2'!R200+'abs CO2'!R200+'CH4'!R200*PCG!$C$5+N2O!R200*PCG!$C$6+HFC!R200+PFC!R200+'SF6'!R200</f>
        <v>138.71328393827972</v>
      </c>
      <c r="S200" s="94">
        <f>+'CO2'!S200+'abs CO2'!S200+'CH4'!S200*PCG!$C$5+N2O!S200*PCG!$C$6+HFC!S200+PFC!S200+'SF6'!S200</f>
        <v>140.14046974534511</v>
      </c>
      <c r="T200" s="94">
        <f>+'CO2'!T200+'abs CO2'!T200+'CH4'!T200*PCG!$C$5+N2O!T200*PCG!$C$6+HFC!T200+PFC!T200+'SF6'!T200</f>
        <v>141.56795072439837</v>
      </c>
      <c r="U200" s="94">
        <f>+'CO2'!U200+'abs CO2'!U200+'CH4'!U200*PCG!$C$5+N2O!U200*PCG!$C$6+HFC!U200+PFC!U200+'SF6'!U200</f>
        <v>137.47175622312372</v>
      </c>
      <c r="V200" s="94">
        <f>+'CO2'!V200+'abs CO2'!V200+'CH4'!V200*PCG!$C$5+N2O!V200*PCG!$C$6+HFC!V200+PFC!V200+'SF6'!V200</f>
        <v>133.37466751180804</v>
      </c>
      <c r="W200" s="94">
        <f>+'CO2'!W200+'abs CO2'!W200+'CH4'!W200*PCG!$C$5+N2O!W200*PCG!$C$6+HFC!W200+PFC!W200+'SF6'!W200</f>
        <v>129.27668543004916</v>
      </c>
      <c r="X200" s="94">
        <f>+'CO2'!X200+'abs CO2'!X200+'CH4'!X200*PCG!$C$5+N2O!X200*PCG!$C$6+HFC!X200+PFC!X200+'SF6'!X200</f>
        <v>125.17781081399222</v>
      </c>
      <c r="Y200" s="94">
        <f>+'CO2'!Y200+'abs CO2'!Y200+'CH4'!Y200*PCG!$C$5+N2O!Y200*PCG!$C$6+HFC!Y200+PFC!Y200+'SF6'!Y200</f>
        <v>126.17518853232512</v>
      </c>
      <c r="Z200" s="94">
        <f>+'CO2'!Z200+'abs CO2'!Z200+'CH4'!Z200*PCG!$C$5+N2O!Z200*PCG!$C$6+HFC!Z200+PFC!Z200+'SF6'!Z200</f>
        <v>127.17276925530581</v>
      </c>
      <c r="AA200" s="94">
        <f>+'CO2'!AA200+'abs CO2'!AA200+'CH4'!AA200*PCG!$C$5+N2O!AA200*PCG!$C$6+HFC!AA200+PFC!AA200+'SF6'!AA200</f>
        <v>112.37383634300198</v>
      </c>
      <c r="AB200" s="94">
        <f>+'CO2'!AB200+'abs CO2'!AB200+'CH4'!AB200*PCG!$C$5+N2O!AB200*PCG!$C$6+HFC!AB200+PFC!AB200+'SF6'!AB200</f>
        <v>97.571720857289463</v>
      </c>
      <c r="AC200" s="94">
        <f>+'CO2'!AC200+'abs CO2'!AC200+'CH4'!AC200*PCG!$C$5+N2O!AC200*PCG!$C$6+HFC!AC200+PFC!AC200+'SF6'!AC200</f>
        <v>108.93006584520531</v>
      </c>
      <c r="AD200" s="94">
        <f>+'CO2'!AD200+'abs CO2'!AD200+'CH4'!AD200*PCG!$C$5+N2O!AD200*PCG!$C$6+HFC!AD200+PFC!AD200+'SF6'!AD200</f>
        <v>120.27796341308547</v>
      </c>
      <c r="AE200" s="94">
        <f>+'CO2'!AE200+'abs CO2'!AE200+'CH4'!AE200*PCG!$C$5+N2O!AE200*PCG!$C$6+HFC!AE200+PFC!AE200+'SF6'!AE200</f>
        <v>131.62586098096565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18.176744374819933</v>
      </c>
      <c r="D201" s="94">
        <f>+'CO2'!D201+'abs CO2'!D201+'CH4'!D201*PCG!$C$5+N2O!D201*PCG!$C$6+HFC!D201+PFC!D201+'SF6'!D201</f>
        <v>17.751490949300344</v>
      </c>
      <c r="E201" s="94">
        <f>+'CO2'!E201+'abs CO2'!E201+'CH4'!E201*PCG!$C$5+N2O!E201*PCG!$C$6+HFC!E201+PFC!E201+'SF6'!E201</f>
        <v>17.525082875528337</v>
      </c>
      <c r="F201" s="94">
        <f>+'CO2'!F201+'abs CO2'!F201+'CH4'!F201*PCG!$C$5+N2O!F201*PCG!$C$6+HFC!F201+PFC!F201+'SF6'!F201</f>
        <v>17.602054048434436</v>
      </c>
      <c r="G201" s="94">
        <f>+'CO2'!G201+'abs CO2'!G201+'CH4'!G201*PCG!$C$5+N2O!G201*PCG!$C$6+HFC!G201+PFC!G201+'SF6'!G201</f>
        <v>17.511880786009222</v>
      </c>
      <c r="H201" s="94">
        <f>+'CO2'!H201+'abs CO2'!H201+'CH4'!H201*PCG!$C$5+N2O!H201*PCG!$C$6+HFC!H201+PFC!H201+'SF6'!H201</f>
        <v>17.099276681132981</v>
      </c>
      <c r="I201" s="94">
        <f>+'CO2'!I201+'abs CO2'!I201+'CH4'!I201*PCG!$C$5+N2O!I201*PCG!$C$6+HFC!I201+PFC!I201+'SF6'!I201</f>
        <v>14.518387441924302</v>
      </c>
      <c r="J201" s="94">
        <f>+'CO2'!J201+'abs CO2'!J201+'CH4'!J201*PCG!$C$5+N2O!J201*PCG!$C$6+HFC!J201+PFC!J201+'SF6'!J201</f>
        <v>14.048125000000001</v>
      </c>
      <c r="K201" s="94">
        <f>+'CO2'!K201+'abs CO2'!K201+'CH4'!K201*PCG!$C$5+N2O!K201*PCG!$C$6+HFC!K201+PFC!K201+'SF6'!K201</f>
        <v>14.116187499999999</v>
      </c>
      <c r="L201" s="94">
        <f>+'CO2'!L201+'abs CO2'!L201+'CH4'!L201*PCG!$C$5+N2O!L201*PCG!$C$6+HFC!L201+PFC!L201+'SF6'!L201</f>
        <v>14.184249999999999</v>
      </c>
      <c r="M201" s="94">
        <f>+'CO2'!M201+'abs CO2'!M201+'CH4'!M201*PCG!$C$5+N2O!M201*PCG!$C$6+HFC!M201+PFC!M201+'SF6'!M201</f>
        <v>14.2523125</v>
      </c>
      <c r="N201" s="94">
        <f>+'CO2'!N201+'abs CO2'!N201+'CH4'!N201*PCG!$C$5+N2O!N201*PCG!$C$6+HFC!N201+PFC!N201+'SF6'!N201</f>
        <v>14.320374999999999</v>
      </c>
      <c r="O201" s="94">
        <f>+'CO2'!O201+'abs CO2'!O201+'CH4'!O201*PCG!$C$5+N2O!O201*PCG!$C$6+HFC!O201+PFC!O201+'SF6'!O201</f>
        <v>14.388437499999998</v>
      </c>
      <c r="P201" s="94">
        <f>+'CO2'!P201+'abs CO2'!P201+'CH4'!P201*PCG!$C$5+N2O!P201*PCG!$C$6+HFC!P201+PFC!P201+'SF6'!P201</f>
        <v>14.4565</v>
      </c>
      <c r="Q201" s="94">
        <f>+'CO2'!Q201+'abs CO2'!Q201+'CH4'!Q201*PCG!$C$5+N2O!Q201*PCG!$C$6+HFC!Q201+PFC!Q201+'SF6'!Q201</f>
        <v>14.524562499999998</v>
      </c>
      <c r="R201" s="94">
        <f>+'CO2'!R201+'abs CO2'!R201+'CH4'!R201*PCG!$C$5+N2O!R201*PCG!$C$6+HFC!R201+PFC!R201+'SF6'!R201</f>
        <v>14.592624999999998</v>
      </c>
      <c r="S201" s="94">
        <f>+'CO2'!S201+'abs CO2'!S201+'CH4'!S201*PCG!$C$5+N2O!S201*PCG!$C$6+HFC!S201+PFC!S201+'SF6'!S201</f>
        <v>14.6606875</v>
      </c>
      <c r="T201" s="94">
        <f>+'CO2'!T201+'abs CO2'!T201+'CH4'!T201*PCG!$C$5+N2O!T201*PCG!$C$6+HFC!T201+PFC!T201+'SF6'!T201</f>
        <v>14.728749999999998</v>
      </c>
      <c r="U201" s="94">
        <f>+'CO2'!U201+'abs CO2'!U201+'CH4'!U201*PCG!$C$5+N2O!U201*PCG!$C$6+HFC!U201+PFC!U201+'SF6'!U201</f>
        <v>14.872512813265498</v>
      </c>
      <c r="V201" s="94">
        <f>+'CO2'!V201+'abs CO2'!V201+'CH4'!V201*PCG!$C$5+N2O!V201*PCG!$C$6+HFC!V201+PFC!V201+'SF6'!V201</f>
        <v>15.016275626530998</v>
      </c>
      <c r="W201" s="94">
        <f>+'CO2'!W201+'abs CO2'!W201+'CH4'!W201*PCG!$C$5+N2O!W201*PCG!$C$6+HFC!W201+PFC!W201+'SF6'!W201</f>
        <v>15.160038439796494</v>
      </c>
      <c r="X201" s="94">
        <f>+'CO2'!X201+'abs CO2'!X201+'CH4'!X201*PCG!$C$5+N2O!X201*PCG!$C$6+HFC!X201+PFC!X201+'SF6'!X201</f>
        <v>18.61284376766535</v>
      </c>
      <c r="Y201" s="94">
        <f>+'CO2'!Y201+'abs CO2'!Y201+'CH4'!Y201*PCG!$C$5+N2O!Y201*PCG!$C$6+HFC!Y201+PFC!Y201+'SF6'!Y201</f>
        <v>22.065649095534202</v>
      </c>
      <c r="Z201" s="94">
        <f>+'CO2'!Z201+'abs CO2'!Z201+'CH4'!Z201*PCG!$C$5+N2O!Z201*PCG!$C$6+HFC!Z201+PFC!Z201+'SF6'!Z201</f>
        <v>25.518454423403046</v>
      </c>
      <c r="AA201" s="94">
        <f>+'CO2'!AA201+'abs CO2'!AA201+'CH4'!AA201*PCG!$C$5+N2O!AA201*PCG!$C$6+HFC!AA201+PFC!AA201+'SF6'!AA201</f>
        <v>23.477327762860369</v>
      </c>
      <c r="AB201" s="94">
        <f>+'CO2'!AB201+'abs CO2'!AB201+'CH4'!AB201*PCG!$C$5+N2O!AB201*PCG!$C$6+HFC!AB201+PFC!AB201+'SF6'!AB201</f>
        <v>21.436201102317693</v>
      </c>
      <c r="AC201" s="94">
        <f>+'CO2'!AC201+'abs CO2'!AC201+'CH4'!AC201*PCG!$C$5+N2O!AC201*PCG!$C$6+HFC!AC201+PFC!AC201+'SF6'!AC201</f>
        <v>20.763041442905596</v>
      </c>
      <c r="AD201" s="94">
        <f>+'CO2'!AD201+'abs CO2'!AD201+'CH4'!AD201*PCG!$C$5+N2O!AD201*PCG!$C$6+HFC!AD201+PFC!AD201+'SF6'!AD201</f>
        <v>20.0898817834935</v>
      </c>
      <c r="AE201" s="94">
        <f>+'CO2'!AE201+'abs CO2'!AE201+'CH4'!AE201*PCG!$C$5+N2O!AE201*PCG!$C$6+HFC!AE201+PFC!AE201+'SF6'!AE201</f>
        <v>19.416722124081399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1.0099635292473286</v>
      </c>
      <c r="D202" s="33">
        <f t="shared" si="51"/>
        <v>1.0470074363292723</v>
      </c>
      <c r="E202" s="33">
        <f t="shared" si="51"/>
        <v>1.0706977395536446</v>
      </c>
      <c r="F202" s="33">
        <f t="shared" si="51"/>
        <v>1.0914353974555933</v>
      </c>
      <c r="G202" s="33">
        <f t="shared" si="51"/>
        <v>1.1421625063844283</v>
      </c>
      <c r="H202" s="33">
        <f t="shared" si="51"/>
        <v>1.1471252999088359</v>
      </c>
      <c r="I202" s="33">
        <f t="shared" si="51"/>
        <v>1.2060808718833902</v>
      </c>
      <c r="J202" s="33">
        <f t="shared" si="51"/>
        <v>1.2845249999999999</v>
      </c>
      <c r="K202" s="33">
        <f t="shared" si="51"/>
        <v>1.2822989845912616</v>
      </c>
      <c r="L202" s="33">
        <f t="shared" si="51"/>
        <v>1.3114554500863922</v>
      </c>
      <c r="M202" s="33">
        <f t="shared" si="51"/>
        <v>1.2296036205223768</v>
      </c>
      <c r="N202" s="33">
        <f t="shared" si="51"/>
        <v>1.4381581708085125</v>
      </c>
      <c r="O202" s="33">
        <f t="shared" si="51"/>
        <v>1.4562162714898341</v>
      </c>
      <c r="P202" s="33">
        <f t="shared" si="51"/>
        <v>1.3262876407073099</v>
      </c>
      <c r="Q202" s="33">
        <f t="shared" si="51"/>
        <v>1.3016194166575199</v>
      </c>
      <c r="R202" s="33">
        <f t="shared" si="51"/>
        <v>1.3208513420768075</v>
      </c>
      <c r="S202" s="33">
        <f t="shared" si="51"/>
        <v>1.3609777624120813</v>
      </c>
      <c r="T202" s="33">
        <f t="shared" si="51"/>
        <v>1.29495</v>
      </c>
      <c r="U202" s="33">
        <f t="shared" si="51"/>
        <v>1.2594222273724909</v>
      </c>
      <c r="V202" s="33">
        <f t="shared" si="51"/>
        <v>1.2226013559056328</v>
      </c>
      <c r="W202" s="33">
        <f t="shared" si="51"/>
        <v>1.2244102391512484</v>
      </c>
      <c r="X202" s="33">
        <f t="shared" si="51"/>
        <v>1.2657960877402628</v>
      </c>
      <c r="Y202" s="33">
        <f t="shared" si="51"/>
        <v>1.3944025935499229</v>
      </c>
      <c r="Z202" s="33">
        <f t="shared" si="51"/>
        <v>1.2539711943850447</v>
      </c>
      <c r="AA202" s="33">
        <f t="shared" si="51"/>
        <v>1.1667062933628622</v>
      </c>
      <c r="AB202" s="33">
        <f t="shared" si="51"/>
        <v>1.2148655730072409</v>
      </c>
      <c r="AC202" s="33">
        <f t="shared" si="51"/>
        <v>1.2064657398076901</v>
      </c>
      <c r="AD202" s="33">
        <f t="shared" si="51"/>
        <v>1.1663224538047214</v>
      </c>
      <c r="AE202" s="33">
        <f t="shared" si="51"/>
        <v>1.1868091036645405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0.13470782924897562</v>
      </c>
      <c r="D203" s="94">
        <f>+'CO2'!D203+'abs CO2'!D203+'CH4'!D203*PCG!$C$5+N2O!D203*PCG!$C$6+HFC!D203+PFC!D203+'SF6'!D203</f>
        <v>0.13964870499884377</v>
      </c>
      <c r="E203" s="94">
        <f>+'CO2'!E203+'abs CO2'!E203+'CH4'!E203*PCG!$C$5+N2O!E203*PCG!$C$6+HFC!E203+PFC!E203+'SF6'!E203</f>
        <v>0.1428084916933034</v>
      </c>
      <c r="F203" s="94">
        <f>+'CO2'!F203+'abs CO2'!F203+'CH4'!F203*PCG!$C$5+N2O!F203*PCG!$C$6+HFC!F203+PFC!F203+'SF6'!F203</f>
        <v>0.14557445778889228</v>
      </c>
      <c r="G203" s="94">
        <f>+'CO2'!G203+'abs CO2'!G203+'CH4'!G203*PCG!$C$5+N2O!G203*PCG!$C$6+HFC!G203+PFC!G203+'SF6'!G203</f>
        <v>0.15234038401295324</v>
      </c>
      <c r="H203" s="94">
        <f>+'CO2'!H203+'abs CO2'!H203+'CH4'!H203*PCG!$C$5+N2O!H203*PCG!$C$6+HFC!H203+PFC!H203+'SF6'!H203</f>
        <v>0.15300231597715205</v>
      </c>
      <c r="I203" s="94">
        <f>+'CO2'!I203+'abs CO2'!I203+'CH4'!I203*PCG!$C$5+N2O!I203*PCG!$C$6+HFC!I203+PFC!I203+'SF6'!I203</f>
        <v>0.16086574558905348</v>
      </c>
      <c r="J203" s="94">
        <f>+'CO2'!J203+'abs CO2'!J203+'CH4'!J203*PCG!$C$5+N2O!J203*PCG!$C$6+HFC!J203+PFC!J203+'SF6'!J203</f>
        <v>0.17132853747203575</v>
      </c>
      <c r="K203" s="94">
        <f>+'CO2'!K203+'abs CO2'!K203+'CH4'!K203*PCG!$C$5+N2O!K203*PCG!$C$6+HFC!K203+PFC!K203+'SF6'!K203</f>
        <v>0.17103163397512489</v>
      </c>
      <c r="L203" s="94">
        <f>+'CO2'!L203+'abs CO2'!L203+'CH4'!L203*PCG!$C$5+N2O!L203*PCG!$C$6+HFC!L203+PFC!L203+'SF6'!L203</f>
        <v>0.17492049140579743</v>
      </c>
      <c r="M203" s="94">
        <f>+'CO2'!M203+'abs CO2'!M203+'CH4'!M203*PCG!$C$5+N2O!M203*PCG!$C$6+HFC!M203+PFC!M203+'SF6'!M203</f>
        <v>0.1640031840364484</v>
      </c>
      <c r="N203" s="94">
        <f>+'CO2'!N203+'abs CO2'!N203+'CH4'!N203*PCG!$C$5+N2O!N203*PCG!$C$6+HFC!N203+PFC!N203+'SF6'!N203</f>
        <v>0.19181996150957017</v>
      </c>
      <c r="O203" s="94">
        <f>+'CO2'!O203+'abs CO2'!O203+'CH4'!O203*PCG!$C$5+N2O!O203*PCG!$C$6+HFC!O203+PFC!O203+'SF6'!O203</f>
        <v>0.19422853119817379</v>
      </c>
      <c r="P203" s="94">
        <f>+'CO2'!P203+'abs CO2'!P203+'CH4'!P203*PCG!$C$5+N2O!P203*PCG!$C$6+HFC!P203+PFC!P203+'SF6'!P203</f>
        <v>0.17689879274410406</v>
      </c>
      <c r="Q203" s="94">
        <f>+'CO2'!Q203+'abs CO2'!Q203+'CH4'!Q203*PCG!$C$5+N2O!Q203*PCG!$C$6+HFC!Q203+PFC!Q203+'SF6'!Q203</f>
        <v>0.17360857204113367</v>
      </c>
      <c r="R203" s="94">
        <f>+'CO2'!R203+'abs CO2'!R203+'CH4'!R203*PCG!$C$5+N2O!R203*PCG!$C$6+HFC!R203+PFC!R203+'SF6'!R203</f>
        <v>0.17617370518751679</v>
      </c>
      <c r="S203" s="94">
        <f>+'CO2'!S203+'abs CO2'!S203+'CH4'!S203*PCG!$C$5+N2O!S203*PCG!$C$6+HFC!S203+PFC!S203+'SF6'!S203</f>
        <v>0.18152572317862686</v>
      </c>
      <c r="T203" s="94">
        <f>+'CO2'!T203+'abs CO2'!T203+'CH4'!T203*PCG!$C$5+N2O!T203*PCG!$C$6+HFC!T203+PFC!T203+'SF6'!T203</f>
        <v>0.17271901255282121</v>
      </c>
      <c r="U203" s="94">
        <f>+'CO2'!U203+'abs CO2'!U203+'CH4'!U203*PCG!$C$5+N2O!U203*PCG!$C$6+HFC!U203+PFC!U203+'SF6'!U203</f>
        <v>0.16798035715575996</v>
      </c>
      <c r="V203" s="94">
        <f>+'CO2'!V203+'abs CO2'!V203+'CH4'!V203*PCG!$C$5+N2O!V203*PCG!$C$6+HFC!V203+PFC!V203+'SF6'!V203</f>
        <v>0.16306922965192575</v>
      </c>
      <c r="W203" s="94">
        <f>+'CO2'!W203+'abs CO2'!W203+'CH4'!W203*PCG!$C$5+N2O!W203*PCG!$C$6+HFC!W203+PFC!W203+'SF6'!W203</f>
        <v>0.16331049651783255</v>
      </c>
      <c r="X203" s="94">
        <f>+'CO2'!X203+'abs CO2'!X203+'CH4'!X203*PCG!$C$5+N2O!X203*PCG!$C$6+HFC!X203+PFC!X203+'SF6'!X203</f>
        <v>0.16883049566988875</v>
      </c>
      <c r="Y203" s="94">
        <f>+'CO2'!Y203+'abs CO2'!Y203+'CH4'!Y203*PCG!$C$5+N2O!Y203*PCG!$C$6+HFC!Y203+PFC!Y203+'SF6'!Y203</f>
        <v>0.18598389054329173</v>
      </c>
      <c r="Z203" s="94">
        <f>+'CO2'!Z203+'abs CO2'!Z203+'CH4'!Z203*PCG!$C$5+N2O!Z203*PCG!$C$6+HFC!Z203+PFC!Z203+'SF6'!Z203</f>
        <v>0.16725330434678309</v>
      </c>
      <c r="AA203" s="94">
        <f>+'CO2'!AA203+'abs CO2'!AA203+'CH4'!AA203*PCG!$C$5+N2O!AA203*PCG!$C$6+HFC!AA203+PFC!AA203+'SF6'!AA203</f>
        <v>0.1556140074356506</v>
      </c>
      <c r="AB203" s="94">
        <f>+'CO2'!AB203+'abs CO2'!AB203+'CH4'!AB203*PCG!$C$5+N2O!AB203*PCG!$C$6+HFC!AB203+PFC!AB203+'SF6'!AB203</f>
        <v>0.16203743940246959</v>
      </c>
      <c r="AC203" s="94">
        <f>+'CO2'!AC203+'abs CO2'!AC203+'CH4'!AC203*PCG!$C$5+N2O!AC203*PCG!$C$6+HFC!AC203+PFC!AC203+'SF6'!AC203</f>
        <v>0.16091707885122453</v>
      </c>
      <c r="AD203" s="94">
        <f>+'CO2'!AD203+'abs CO2'!AD203+'CH4'!AD203*PCG!$C$5+N2O!AD203*PCG!$C$6+HFC!AD203+PFC!AD203+'SF6'!AD203</f>
        <v>0.15556281133583147</v>
      </c>
      <c r="AE203" s="94">
        <f>+'CO2'!AE203+'abs CO2'!AE203+'CH4'!AE203*PCG!$C$5+N2O!AE203*PCG!$C$6+HFC!AE203+PFC!AE203+'SF6'!AE203</f>
        <v>0.15829529825370728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3.0125683199025465E-3</v>
      </c>
      <c r="D204" s="94">
        <f>+'CO2'!D204+'abs CO2'!D204+'CH4'!D204*PCG!$C$5+N2O!D204*PCG!$C$6+HFC!D204+PFC!D204+'SF6'!D204</f>
        <v>3.123064687037352E-3</v>
      </c>
      <c r="E204" s="94">
        <f>+'CO2'!E204+'abs CO2'!E204+'CH4'!E204*PCG!$C$5+N2O!E204*PCG!$C$6+HFC!E204+PFC!E204+'SF6'!E204</f>
        <v>3.1937292753277981E-3</v>
      </c>
      <c r="F204" s="94">
        <f>+'CO2'!F204+'abs CO2'!F204+'CH4'!F204*PCG!$C$5+N2O!F204*PCG!$C$6+HFC!F204+PFC!F204+'SF6'!F204</f>
        <v>3.2555865695916282E-3</v>
      </c>
      <c r="G204" s="94">
        <f>+'CO2'!G204+'abs CO2'!G204+'CH4'!G204*PCG!$C$5+N2O!G204*PCG!$C$6+HFC!G204+PFC!G204+'SF6'!G204</f>
        <v>3.4068978564785329E-3</v>
      </c>
      <c r="H204" s="94">
        <f>+'CO2'!H204+'abs CO2'!H204+'CH4'!H204*PCG!$C$5+N2O!H204*PCG!$C$6+HFC!H204+PFC!H204+'SF6'!H204</f>
        <v>3.4217011182963038E-3</v>
      </c>
      <c r="I204" s="94">
        <f>+'CO2'!I204+'abs CO2'!I204+'CH4'!I204*PCG!$C$5+N2O!I204*PCG!$C$6+HFC!I204+PFC!I204+'SF6'!I204</f>
        <v>3.5975566648274119E-3</v>
      </c>
      <c r="J204" s="94">
        <f>+'CO2'!J204+'abs CO2'!J204+'CH4'!J204*PCG!$C$5+N2O!J204*PCG!$C$6+HFC!J204+PFC!J204+'SF6'!J204</f>
        <v>3.8315436241610728E-3</v>
      </c>
      <c r="K204" s="94">
        <f>+'CO2'!K204+'abs CO2'!K204+'CH4'!K204*PCG!$C$5+N2O!K204*PCG!$C$6+HFC!K204+PFC!K204+'SF6'!K204</f>
        <v>3.824903757170056E-3</v>
      </c>
      <c r="L204" s="94">
        <f>+'CO2'!L204+'abs CO2'!L204+'CH4'!L204*PCG!$C$5+N2O!L204*PCG!$C$6+HFC!L204+PFC!L204+'SF6'!L204</f>
        <v>3.9118730800488952E-3</v>
      </c>
      <c r="M204" s="94">
        <f>+'CO2'!M204+'abs CO2'!M204+'CH4'!M204*PCG!$C$5+N2O!M204*PCG!$C$6+HFC!M204+PFC!M204+'SF6'!M204</f>
        <v>3.6677214631539953E-3</v>
      </c>
      <c r="N204" s="94">
        <f>+'CO2'!N204+'abs CO2'!N204+'CH4'!N204*PCG!$C$5+N2O!N204*PCG!$C$6+HFC!N204+PFC!N204+'SF6'!N204</f>
        <v>4.2898081157599173E-3</v>
      </c>
      <c r="O204" s="94">
        <f>+'CO2'!O204+'abs CO2'!O204+'CH4'!O204*PCG!$C$5+N2O!O204*PCG!$C$6+HFC!O204+PFC!O204+'SF6'!O204</f>
        <v>4.3436726964648283E-3</v>
      </c>
      <c r="P204" s="94">
        <f>+'CO2'!P204+'abs CO2'!P204+'CH4'!P204*PCG!$C$5+N2O!P204*PCG!$C$6+HFC!P204+PFC!P204+'SF6'!P204</f>
        <v>3.9561152593804915E-3</v>
      </c>
      <c r="Q204" s="94">
        <f>+'CO2'!Q204+'abs CO2'!Q204+'CH4'!Q204*PCG!$C$5+N2O!Q204*PCG!$C$6+HFC!Q204+PFC!Q204+'SF6'!Q204</f>
        <v>3.8825336813050554E-3</v>
      </c>
      <c r="R204" s="94">
        <f>+'CO2'!R204+'abs CO2'!R204+'CH4'!R204*PCG!$C$5+N2O!R204*PCG!$C$6+HFC!R204+PFC!R204+'SF6'!R204</f>
        <v>3.9398996035102385E-3</v>
      </c>
      <c r="S204" s="94">
        <f>+'CO2'!S204+'abs CO2'!S204+'CH4'!S204*PCG!$C$5+N2O!S204*PCG!$C$6+HFC!S204+PFC!S204+'SF6'!S204</f>
        <v>4.0595906410502052E-3</v>
      </c>
      <c r="T204" s="94">
        <f>+'CO2'!T204+'abs CO2'!T204+'CH4'!T204*PCG!$C$5+N2O!T204*PCG!$C$6+HFC!T204+PFC!T204+'SF6'!T204</f>
        <v>3.8626398210290826E-3</v>
      </c>
      <c r="U204" s="94">
        <f>+'CO2'!U204+'abs CO2'!U204+'CH4'!U204*PCG!$C$5+N2O!U204*PCG!$C$6+HFC!U204+PFC!U204+'SF6'!U204</f>
        <v>3.756665853460078E-3</v>
      </c>
      <c r="V204" s="94">
        <f>+'CO2'!V204+'abs CO2'!V204+'CH4'!V204*PCG!$C$5+N2O!V204*PCG!$C$6+HFC!V204+PFC!V204+'SF6'!V204</f>
        <v>3.6468347678020371E-3</v>
      </c>
      <c r="W204" s="94">
        <f>+'CO2'!W204+'abs CO2'!W204+'CH4'!W204*PCG!$C$5+N2O!W204*PCG!$C$6+HFC!W204+PFC!W204+'SF6'!W204</f>
        <v>3.6522303926957442E-3</v>
      </c>
      <c r="X204" s="94">
        <f>+'CO2'!X204+'abs CO2'!X204+'CH4'!X204*PCG!$C$5+N2O!X204*PCG!$C$6+HFC!X204+PFC!X204+'SF6'!X204</f>
        <v>3.7756781140649148E-3</v>
      </c>
      <c r="Y204" s="94">
        <f>+'CO2'!Y204+'abs CO2'!Y204+'CH4'!Y204*PCG!$C$5+N2O!Y204*PCG!$C$6+HFC!Y204+PFC!Y204+'SF6'!Y204</f>
        <v>4.1592918524979063E-3</v>
      </c>
      <c r="Z204" s="94">
        <f>+'CO2'!Z204+'abs CO2'!Z204+'CH4'!Z204*PCG!$C$5+N2O!Z204*PCG!$C$6+HFC!Z204+PFC!Z204+'SF6'!Z204</f>
        <v>3.74040624723354E-3</v>
      </c>
      <c r="AA204" s="94">
        <f>+'CO2'!AA204+'abs CO2'!AA204+'CH4'!AA204*PCG!$C$5+N2O!AA204*PCG!$C$6+HFC!AA204+PFC!AA204+'SF6'!AA204</f>
        <v>3.4801082576073443E-3</v>
      </c>
      <c r="AB204" s="94">
        <f>+'CO2'!AB204+'abs CO2'!AB204+'CH4'!AB204*PCG!$C$5+N2O!AB204*PCG!$C$6+HFC!AB204+PFC!AB204+'SF6'!AB204</f>
        <v>3.6237600984556024E-3</v>
      </c>
      <c r="AC204" s="94">
        <f>+'CO2'!AC204+'abs CO2'!AC204+'CH4'!AC204*PCG!$C$5+N2O!AC204*PCG!$C$6+HFC!AC204+PFC!AC204+'SF6'!AC204</f>
        <v>3.5987046675844594E-3</v>
      </c>
      <c r="AD204" s="94">
        <f>+'CO2'!AD204+'abs CO2'!AD204+'CH4'!AD204*PCG!$C$5+N2O!AD204*PCG!$C$6+HFC!AD204+PFC!AD204+'SF6'!AD204</f>
        <v>3.4789633223108771E-3</v>
      </c>
      <c r="AE204" s="94">
        <f>+'CO2'!AE204+'abs CO2'!AE204+'CH4'!AE204*PCG!$C$5+N2O!AE204*PCG!$C$6+HFC!AE204+PFC!AE204+'SF6'!AE204</f>
        <v>3.540071897582521E-3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0.87224313167845047</v>
      </c>
      <c r="D205" s="94">
        <f>+'CO2'!D205+'abs CO2'!D205+'CH4'!D205*PCG!$C$5+N2O!D205*PCG!$C$6+HFC!D205+PFC!D205+'SF6'!D205</f>
        <v>0.90423566664339117</v>
      </c>
      <c r="E205" s="94">
        <f>+'CO2'!E205+'abs CO2'!E205+'CH4'!E205*PCG!$C$5+N2O!E205*PCG!$C$6+HFC!E205+PFC!E205+'SF6'!E205</f>
        <v>0.92469551858501331</v>
      </c>
      <c r="F205" s="94">
        <f>+'CO2'!F205+'abs CO2'!F205+'CH4'!F205*PCG!$C$5+N2O!F205*PCG!$C$6+HFC!F205+PFC!F205+'SF6'!F205</f>
        <v>0.94260535309710936</v>
      </c>
      <c r="G205" s="94">
        <f>+'CO2'!G205+'abs CO2'!G205+'CH4'!G205*PCG!$C$5+N2O!G205*PCG!$C$6+HFC!G205+PFC!G205+'SF6'!G205</f>
        <v>0.98641522451499652</v>
      </c>
      <c r="H205" s="94">
        <f>+'CO2'!H205+'abs CO2'!H205+'CH4'!H205*PCG!$C$5+N2O!H205*PCG!$C$6+HFC!H205+PFC!H205+'SF6'!H205</f>
        <v>0.99070128281338754</v>
      </c>
      <c r="I205" s="94">
        <f>+'CO2'!I205+'abs CO2'!I205+'CH4'!I205*PCG!$C$5+N2O!I205*PCG!$C$6+HFC!I205+PFC!I205+'SF6'!I205</f>
        <v>1.0416175696295094</v>
      </c>
      <c r="J205" s="94">
        <f>+'CO2'!J205+'abs CO2'!J205+'CH4'!J205*PCG!$C$5+N2O!J205*PCG!$C$6+HFC!J205+PFC!J205+'SF6'!J205</f>
        <v>1.1093649189038031</v>
      </c>
      <c r="K205" s="94">
        <f>+'CO2'!K205+'abs CO2'!K205+'CH4'!K205*PCG!$C$5+N2O!K205*PCG!$C$6+HFC!K205+PFC!K205+'SF6'!K205</f>
        <v>1.1074424468589665</v>
      </c>
      <c r="L205" s="94">
        <f>+'CO2'!L205+'abs CO2'!L205+'CH4'!L205*PCG!$C$5+N2O!L205*PCG!$C$6+HFC!L205+PFC!L205+'SF6'!L205</f>
        <v>1.1326230856005459</v>
      </c>
      <c r="M205" s="94">
        <f>+'CO2'!M205+'abs CO2'!M205+'CH4'!M205*PCG!$C$5+N2O!M205*PCG!$C$6+HFC!M205+PFC!M205+'SF6'!M205</f>
        <v>1.0619327150227744</v>
      </c>
      <c r="N205" s="94">
        <f>+'CO2'!N205+'abs CO2'!N205+'CH4'!N205*PCG!$C$5+N2O!N205*PCG!$C$6+HFC!N205+PFC!N205+'SF6'!N205</f>
        <v>1.2420484011831825</v>
      </c>
      <c r="O205" s="94">
        <f>+'CO2'!O205+'abs CO2'!O205+'CH4'!O205*PCG!$C$5+N2O!O205*PCG!$C$6+HFC!O205+PFC!O205+'SF6'!O205</f>
        <v>1.2576440675951954</v>
      </c>
      <c r="P205" s="94">
        <f>+'CO2'!P205+'abs CO2'!P205+'CH4'!P205*PCG!$C$5+N2O!P205*PCG!$C$6+HFC!P205+PFC!P205+'SF6'!P205</f>
        <v>1.1454327327038254</v>
      </c>
      <c r="Q205" s="94">
        <f>+'CO2'!Q205+'abs CO2'!Q205+'CH4'!Q205*PCG!$C$5+N2O!Q205*PCG!$C$6+HFC!Q205+PFC!Q205+'SF6'!Q205</f>
        <v>1.1241283109350813</v>
      </c>
      <c r="R205" s="94">
        <f>+'CO2'!R205+'abs CO2'!R205+'CH4'!R205*PCG!$C$5+N2O!R205*PCG!$C$6+HFC!R205+PFC!R205+'SF6'!R205</f>
        <v>1.1407377372857805</v>
      </c>
      <c r="S205" s="94">
        <f>+'CO2'!S205+'abs CO2'!S205+'CH4'!S205*PCG!$C$5+N2O!S205*PCG!$C$6+HFC!S205+PFC!S205+'SF6'!S205</f>
        <v>1.1753924485924043</v>
      </c>
      <c r="T205" s="94">
        <f>+'CO2'!T205+'abs CO2'!T205+'CH4'!T205*PCG!$C$5+N2O!T205*PCG!$C$6+HFC!T205+PFC!T205+'SF6'!T205</f>
        <v>1.1183683476261497</v>
      </c>
      <c r="U205" s="94">
        <f>+'CO2'!U205+'abs CO2'!U205+'CH4'!U205*PCG!$C$5+N2O!U205*PCG!$C$6+HFC!U205+PFC!U205+'SF6'!U205</f>
        <v>1.0876852043632708</v>
      </c>
      <c r="V205" s="94">
        <f>+'CO2'!V205+'abs CO2'!V205+'CH4'!V205*PCG!$C$5+N2O!V205*PCG!$C$6+HFC!V205+PFC!V205+'SF6'!V205</f>
        <v>1.0558852914859049</v>
      </c>
      <c r="W205" s="94">
        <f>+'CO2'!W205+'abs CO2'!W205+'CH4'!W205*PCG!$C$5+N2O!W205*PCG!$C$6+HFC!W205+PFC!W205+'SF6'!W205</f>
        <v>1.0574475122407201</v>
      </c>
      <c r="X205" s="94">
        <f>+'CO2'!X205+'abs CO2'!X205+'CH4'!X205*PCG!$C$5+N2O!X205*PCG!$C$6+HFC!X205+PFC!X205+'SF6'!X205</f>
        <v>1.093189913956309</v>
      </c>
      <c r="Y205" s="94">
        <f>+'CO2'!Y205+'abs CO2'!Y205+'CH4'!Y205*PCG!$C$5+N2O!Y205*PCG!$C$6+HFC!Y205+PFC!Y205+'SF6'!Y205</f>
        <v>1.2042594111541334</v>
      </c>
      <c r="Z205" s="94">
        <f>+'CO2'!Z205+'abs CO2'!Z205+'CH4'!Z205*PCG!$C$5+N2O!Z205*PCG!$C$6+HFC!Z205+PFC!Z205+'SF6'!Z205</f>
        <v>1.082977483791028</v>
      </c>
      <c r="AA205" s="94">
        <f>+'CO2'!AA205+'abs CO2'!AA205+'CH4'!AA205*PCG!$C$5+N2O!AA205*PCG!$C$6+HFC!AA205+PFC!AA205+'SF6'!AA205</f>
        <v>1.0076121776696043</v>
      </c>
      <c r="AB205" s="94">
        <f>+'CO2'!AB205+'abs CO2'!AB205+'CH4'!AB205*PCG!$C$5+N2O!AB205*PCG!$C$6+HFC!AB205+PFC!AB205+'SF6'!AB205</f>
        <v>1.0492043735063157</v>
      </c>
      <c r="AC205" s="94">
        <f>+'CO2'!AC205+'abs CO2'!AC205+'CH4'!AC205*PCG!$C$5+N2O!AC205*PCG!$C$6+HFC!AC205+PFC!AC205+'SF6'!AC205</f>
        <v>1.0419499562888812</v>
      </c>
      <c r="AD205" s="94">
        <f>+'CO2'!AD205+'abs CO2'!AD205+'CH4'!AD205*PCG!$C$5+N2O!AD205*PCG!$C$6+HFC!AD205+PFC!AD205+'SF6'!AD205</f>
        <v>1.0072806791465791</v>
      </c>
      <c r="AE205" s="94">
        <f>+'CO2'!AE205+'abs CO2'!AE205+'CH4'!AE205*PCG!$C$5+N2O!AE205*PCG!$C$6+HFC!AE205+PFC!AE205+'SF6'!AE205</f>
        <v>1.0249737335132507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9.1473120145966895</v>
      </c>
      <c r="D206" s="33">
        <f t="shared" si="52"/>
        <v>8.8768074815988598</v>
      </c>
      <c r="E206" s="33">
        <f t="shared" si="52"/>
        <v>8.5859001899949874</v>
      </c>
      <c r="F206" s="33">
        <f t="shared" si="52"/>
        <v>8.4951840683034074</v>
      </c>
      <c r="G206" s="33">
        <f t="shared" si="52"/>
        <v>8.577594944424483</v>
      </c>
      <c r="H206" s="33">
        <f t="shared" si="52"/>
        <v>8.1161066402699049</v>
      </c>
      <c r="I206" s="33">
        <f t="shared" si="52"/>
        <v>8.2113695104872644</v>
      </c>
      <c r="J206" s="33">
        <f t="shared" si="52"/>
        <v>9.4278250000000021</v>
      </c>
      <c r="K206" s="33">
        <f t="shared" si="52"/>
        <v>9.330533749999999</v>
      </c>
      <c r="L206" s="33">
        <f t="shared" si="52"/>
        <v>9.2332425000000011</v>
      </c>
      <c r="M206" s="33">
        <f t="shared" si="52"/>
        <v>9.1359512499999997</v>
      </c>
      <c r="N206" s="33">
        <f t="shared" si="52"/>
        <v>9.0386599999999984</v>
      </c>
      <c r="O206" s="33">
        <f t="shared" si="52"/>
        <v>8.9413687500000005</v>
      </c>
      <c r="P206" s="33">
        <f t="shared" si="52"/>
        <v>8.8440774999999991</v>
      </c>
      <c r="Q206" s="33">
        <f t="shared" si="52"/>
        <v>8.7467862499999995</v>
      </c>
      <c r="R206" s="33">
        <f t="shared" si="52"/>
        <v>8.6494949999999999</v>
      </c>
      <c r="S206" s="33">
        <f t="shared" si="52"/>
        <v>8.5522037500000003</v>
      </c>
      <c r="T206" s="33">
        <f t="shared" si="52"/>
        <v>8.4549125000000007</v>
      </c>
      <c r="U206" s="33">
        <f t="shared" si="52"/>
        <v>8.4258090510475245</v>
      </c>
      <c r="V206" s="33">
        <f t="shared" si="52"/>
        <v>8.3967056020950537</v>
      </c>
      <c r="W206" s="33">
        <f t="shared" si="52"/>
        <v>8.367602153142581</v>
      </c>
      <c r="X206" s="33">
        <f t="shared" si="52"/>
        <v>8.2052619484411711</v>
      </c>
      <c r="Y206" s="33">
        <f t="shared" si="52"/>
        <v>8.0429217437397647</v>
      </c>
      <c r="Z206" s="33">
        <f t="shared" si="52"/>
        <v>7.8805815390383573</v>
      </c>
      <c r="AA206" s="33">
        <f t="shared" si="52"/>
        <v>7.7953396796653065</v>
      </c>
      <c r="AB206" s="33">
        <f t="shared" si="52"/>
        <v>7.7100978202922548</v>
      </c>
      <c r="AC206" s="33">
        <f t="shared" si="52"/>
        <v>7.6950906763046385</v>
      </c>
      <c r="AD206" s="33">
        <f t="shared" si="52"/>
        <v>7.6800835323170213</v>
      </c>
      <c r="AE206" s="33">
        <f t="shared" si="52"/>
        <v>7.6650763883294042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2.7804367434043855</v>
      </c>
      <c r="D208" s="94">
        <f>+'CO2'!D208+'abs CO2'!D208+'CH4'!D208*PCG!$C$5+N2O!D208*PCG!$C$6+HFC!D208+PFC!D208+'SF6'!D208</f>
        <v>2.599285065775188</v>
      </c>
      <c r="E208" s="94">
        <f>+'CO2'!E208+'abs CO2'!E208+'CH4'!E208*PCG!$C$5+N2O!E208*PCG!$C$6+HFC!E208+PFC!E208+'SF6'!E208</f>
        <v>2.4181333881459905</v>
      </c>
      <c r="F208" s="94">
        <f>+'CO2'!F208+'abs CO2'!F208+'CH4'!F208*PCG!$C$5+N2O!F208*PCG!$C$6+HFC!F208+PFC!F208+'SF6'!F208</f>
        <v>2.2369817105167922</v>
      </c>
      <c r="G208" s="94">
        <f>+'CO2'!G208+'abs CO2'!G208+'CH4'!G208*PCG!$C$5+N2O!G208*PCG!$C$6+HFC!G208+PFC!G208+'SF6'!G208</f>
        <v>2.0558300328875938</v>
      </c>
      <c r="H208" s="94">
        <f>+'CO2'!H208+'abs CO2'!H208+'CH4'!H208*PCG!$C$5+N2O!H208*PCG!$C$6+HFC!H208+PFC!H208+'SF6'!H208</f>
        <v>1.8746783552583957</v>
      </c>
      <c r="I208" s="94">
        <f>+'CO2'!I208+'abs CO2'!I208+'CH4'!I208*PCG!$C$5+N2O!I208*PCG!$C$6+HFC!I208+PFC!I208+'SF6'!I208</f>
        <v>1.6935266776291975</v>
      </c>
      <c r="J208" s="94">
        <f>+'CO2'!J208+'abs CO2'!J208+'CH4'!J208*PCG!$C$5+N2O!J208*PCG!$C$6+HFC!J208+PFC!J208+'SF6'!J208</f>
        <v>1.512375</v>
      </c>
      <c r="K208" s="94">
        <f>+'CO2'!K208+'abs CO2'!K208+'CH4'!K208*PCG!$C$5+N2O!K208*PCG!$C$6+HFC!K208+PFC!K208+'SF6'!K208</f>
        <v>1.4802</v>
      </c>
      <c r="L208" s="94">
        <f>+'CO2'!L208+'abs CO2'!L208+'CH4'!L208*PCG!$C$5+N2O!L208*PCG!$C$6+HFC!L208+PFC!L208+'SF6'!L208</f>
        <v>1.4480249999999999</v>
      </c>
      <c r="M208" s="94">
        <f>+'CO2'!M208+'abs CO2'!M208+'CH4'!M208*PCG!$C$5+N2O!M208*PCG!$C$6+HFC!M208+PFC!M208+'SF6'!M208</f>
        <v>1.4158500000000001</v>
      </c>
      <c r="N208" s="94">
        <f>+'CO2'!N208+'abs CO2'!N208+'CH4'!N208*PCG!$C$5+N2O!N208*PCG!$C$6+HFC!N208+PFC!N208+'SF6'!N208</f>
        <v>1.3836750000000002</v>
      </c>
      <c r="O208" s="94">
        <f>+'CO2'!O208+'abs CO2'!O208+'CH4'!O208*PCG!$C$5+N2O!O208*PCG!$C$6+HFC!O208+PFC!O208+'SF6'!O208</f>
        <v>1.3515000000000001</v>
      </c>
      <c r="P208" s="94">
        <f>+'CO2'!P208+'abs CO2'!P208+'CH4'!P208*PCG!$C$5+N2O!P208*PCG!$C$6+HFC!P208+PFC!P208+'SF6'!P208</f>
        <v>1.3193250000000003</v>
      </c>
      <c r="Q208" s="94">
        <f>+'CO2'!Q208+'abs CO2'!Q208+'CH4'!Q208*PCG!$C$5+N2O!Q208*PCG!$C$6+HFC!Q208+PFC!Q208+'SF6'!Q208</f>
        <v>1.28715</v>
      </c>
      <c r="R208" s="94">
        <f>+'CO2'!R208+'abs CO2'!R208+'CH4'!R208*PCG!$C$5+N2O!R208*PCG!$C$6+HFC!R208+PFC!R208+'SF6'!R208</f>
        <v>1.2549750000000002</v>
      </c>
      <c r="S208" s="94">
        <f>+'CO2'!S208+'abs CO2'!S208+'CH4'!S208*PCG!$C$5+N2O!S208*PCG!$C$6+HFC!S208+PFC!S208+'SF6'!S208</f>
        <v>1.2228000000000001</v>
      </c>
      <c r="T208" s="94">
        <f>+'CO2'!T208+'abs CO2'!T208+'CH4'!T208*PCG!$C$5+N2O!T208*PCG!$C$6+HFC!T208+PFC!T208+'SF6'!T208</f>
        <v>1.190625</v>
      </c>
      <c r="U208" s="94">
        <f>+'CO2'!U208+'abs CO2'!U208+'CH4'!U208*PCG!$C$5+N2O!U208*PCG!$C$6+HFC!U208+PFC!U208+'SF6'!U208</f>
        <v>1.2012087385475267</v>
      </c>
      <c r="V208" s="94">
        <f>+'CO2'!V208+'abs CO2'!V208+'CH4'!V208*PCG!$C$5+N2O!V208*PCG!$C$6+HFC!V208+PFC!V208+'SF6'!V208</f>
        <v>1.2117924770950537</v>
      </c>
      <c r="W208" s="94">
        <f>+'CO2'!W208+'abs CO2'!W208+'CH4'!W208*PCG!$C$5+N2O!W208*PCG!$C$6+HFC!W208+PFC!W208+'SF6'!W208</f>
        <v>1.2223762156425799</v>
      </c>
      <c r="X208" s="94">
        <f>+'CO2'!X208+'abs CO2'!X208+'CH4'!X208*PCG!$C$5+N2O!X208*PCG!$C$6+HFC!X208+PFC!X208+'SF6'!X208</f>
        <v>1.0997231984411726</v>
      </c>
      <c r="Y208" s="94">
        <f>+'CO2'!Y208+'abs CO2'!Y208+'CH4'!Y208*PCG!$C$5+N2O!Y208*PCG!$C$6+HFC!Y208+PFC!Y208+'SF6'!Y208</f>
        <v>0.97707018123976508</v>
      </c>
      <c r="Z208" s="94">
        <f>+'CO2'!Z208+'abs CO2'!Z208+'CH4'!Z208*PCG!$C$5+N2O!Z208*PCG!$C$6+HFC!Z208+PFC!Z208+'SF6'!Z208</f>
        <v>0.85441716403835744</v>
      </c>
      <c r="AA208" s="94">
        <f>+'CO2'!AA208+'abs CO2'!AA208+'CH4'!AA208*PCG!$C$5+N2O!AA208*PCG!$C$6+HFC!AA208+PFC!AA208+'SF6'!AA208</f>
        <v>0.80886249216530626</v>
      </c>
      <c r="AB208" s="94">
        <f>+'CO2'!AB208+'abs CO2'!AB208+'CH4'!AB208*PCG!$C$5+N2O!AB208*PCG!$C$6+HFC!AB208+PFC!AB208+'SF6'!AB208</f>
        <v>0.76330782029225519</v>
      </c>
      <c r="AC208" s="94">
        <f>+'CO2'!AC208+'abs CO2'!AC208+'CH4'!AC208*PCG!$C$5+N2O!AC208*PCG!$C$6+HFC!AC208+PFC!AC208+'SF6'!AC208</f>
        <v>0.78442067630463863</v>
      </c>
      <c r="AD208" s="94">
        <f>+'CO2'!AD208+'abs CO2'!AD208+'CH4'!AD208*PCG!$C$5+N2O!AD208*PCG!$C$6+HFC!AD208+PFC!AD208+'SF6'!AD208</f>
        <v>0.80553353231702196</v>
      </c>
      <c r="AE208" s="94">
        <f>+'CO2'!AE208+'abs CO2'!AE208+'CH4'!AE208*PCG!$C$5+N2O!AE208*PCG!$C$6+HFC!AE208+PFC!AE208+'SF6'!AE208</f>
        <v>0.8266463883294054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6.0231733525876523</v>
      </c>
      <c r="D209" s="94">
        <f>+'CO2'!D209+'abs CO2'!D209+'CH4'!D209*PCG!$C$5+N2O!D209*PCG!$C$6+HFC!D209+PFC!D209+'SF6'!D209</f>
        <v>5.9079064855911145</v>
      </c>
      <c r="E209" s="94">
        <f>+'CO2'!E209+'abs CO2'!E209+'CH4'!E209*PCG!$C$5+N2O!E209*PCG!$C$6+HFC!E209+PFC!E209+'SF6'!E209</f>
        <v>5.7722368599885323</v>
      </c>
      <c r="F209" s="94">
        <f>+'CO2'!F209+'abs CO2'!F209+'CH4'!F209*PCG!$C$5+N2O!F209*PCG!$C$6+HFC!F209+PFC!F209+'SF6'!F209</f>
        <v>5.8367584042982434</v>
      </c>
      <c r="G209" s="94">
        <f>+'CO2'!G209+'abs CO2'!G209+'CH4'!G209*PCG!$C$5+N2O!G209*PCG!$C$6+HFC!G209+PFC!G209+'SF6'!G209</f>
        <v>6.0744069464206083</v>
      </c>
      <c r="H209" s="94">
        <f>+'CO2'!H209+'abs CO2'!H209+'CH4'!H209*PCG!$C$5+N2O!H209*PCG!$C$6+HFC!H209+PFC!H209+'SF6'!H209</f>
        <v>5.7681563082673231</v>
      </c>
      <c r="I209" s="94">
        <f>+'CO2'!I209+'abs CO2'!I209+'CH4'!I209*PCG!$C$5+N2O!I209*PCG!$C$6+HFC!I209+PFC!I209+'SF6'!I209</f>
        <v>6.0186568444859736</v>
      </c>
      <c r="J209" s="94">
        <f>+'CO2'!J209+'abs CO2'!J209+'CH4'!J209*PCG!$C$5+N2O!J209*PCG!$C$6+HFC!J209+PFC!J209+'SF6'!J209</f>
        <v>7.3903499999999998</v>
      </c>
      <c r="K209" s="94">
        <f>+'CO2'!K209+'abs CO2'!K209+'CH4'!K209*PCG!$C$5+N2O!K209*PCG!$C$6+HFC!K209+PFC!K209+'SF6'!K209</f>
        <v>7.3149749999999996</v>
      </c>
      <c r="L209" s="94">
        <f>+'CO2'!L209+'abs CO2'!L209+'CH4'!L209*PCG!$C$5+N2O!L209*PCG!$C$6+HFC!L209+PFC!L209+'SF6'!L209</f>
        <v>7.2396000000000003</v>
      </c>
      <c r="M209" s="94">
        <f>+'CO2'!M209+'abs CO2'!M209+'CH4'!M209*PCG!$C$5+N2O!M209*PCG!$C$6+HFC!M209+PFC!M209+'SF6'!M209</f>
        <v>7.1642249999999992</v>
      </c>
      <c r="N209" s="94">
        <f>+'CO2'!N209+'abs CO2'!N209+'CH4'!N209*PCG!$C$5+N2O!N209*PCG!$C$6+HFC!N209+PFC!N209+'SF6'!N209</f>
        <v>7.088849999999999</v>
      </c>
      <c r="O209" s="94">
        <f>+'CO2'!O209+'abs CO2'!O209+'CH4'!O209*PCG!$C$5+N2O!O209*PCG!$C$6+HFC!O209+PFC!O209+'SF6'!O209</f>
        <v>7.0134749999999997</v>
      </c>
      <c r="P209" s="94">
        <f>+'CO2'!P209+'abs CO2'!P209+'CH4'!P209*PCG!$C$5+N2O!P209*PCG!$C$6+HFC!P209+PFC!P209+'SF6'!P209</f>
        <v>6.9380999999999995</v>
      </c>
      <c r="Q209" s="94">
        <f>+'CO2'!Q209+'abs CO2'!Q209+'CH4'!Q209*PCG!$C$5+N2O!Q209*PCG!$C$6+HFC!Q209+PFC!Q209+'SF6'!Q209</f>
        <v>6.8627250000000002</v>
      </c>
      <c r="R209" s="94">
        <f>+'CO2'!R209+'abs CO2'!R209+'CH4'!R209*PCG!$C$5+N2O!R209*PCG!$C$6+HFC!R209+PFC!R209+'SF6'!R209</f>
        <v>6.78735</v>
      </c>
      <c r="S209" s="94">
        <f>+'CO2'!S209+'abs CO2'!S209+'CH4'!S209*PCG!$C$5+N2O!S209*PCG!$C$6+HFC!S209+PFC!S209+'SF6'!S209</f>
        <v>6.7119749999999989</v>
      </c>
      <c r="T209" s="94">
        <f>+'CO2'!T209+'abs CO2'!T209+'CH4'!T209*PCG!$C$5+N2O!T209*PCG!$C$6+HFC!T209+PFC!T209+'SF6'!T209</f>
        <v>6.6365999999999996</v>
      </c>
      <c r="U209" s="94">
        <f>+'CO2'!U209+'abs CO2'!U209+'CH4'!U209*PCG!$C$5+N2O!U209*PCG!$C$6+HFC!U209+PFC!U209+'SF6'!U209</f>
        <v>6.5612249999999994</v>
      </c>
      <c r="V209" s="94">
        <f>+'CO2'!V209+'abs CO2'!V209+'CH4'!V209*PCG!$C$5+N2O!V209*PCG!$C$6+HFC!V209+PFC!V209+'SF6'!V209</f>
        <v>6.4858500000000001</v>
      </c>
      <c r="W209" s="94">
        <f>+'CO2'!W209+'abs CO2'!W209+'CH4'!W209*PCG!$C$5+N2O!W209*PCG!$C$6+HFC!W209+PFC!W209+'SF6'!W209</f>
        <v>6.4104749999999999</v>
      </c>
      <c r="X209" s="94">
        <f>+'CO2'!X209+'abs CO2'!X209+'CH4'!X209*PCG!$C$5+N2O!X209*PCG!$C$6+HFC!X209+PFC!X209+'SF6'!X209</f>
        <v>6.3350999999999988</v>
      </c>
      <c r="Y209" s="94">
        <f>+'CO2'!Y209+'abs CO2'!Y209+'CH4'!Y209*PCG!$C$5+N2O!Y209*PCG!$C$6+HFC!Y209+PFC!Y209+'SF6'!Y209</f>
        <v>6.2597249999999995</v>
      </c>
      <c r="Z209" s="94">
        <f>+'CO2'!Z209+'abs CO2'!Z209+'CH4'!Z209*PCG!$C$5+N2O!Z209*PCG!$C$6+HFC!Z209+PFC!Z209+'SF6'!Z209</f>
        <v>6.1843499999999993</v>
      </c>
      <c r="AA209" s="94">
        <f>+'CO2'!AA209+'abs CO2'!AA209+'CH4'!AA209*PCG!$C$5+N2O!AA209*PCG!$C$6+HFC!AA209+PFC!AA209+'SF6'!AA209</f>
        <v>6.108975</v>
      </c>
      <c r="AB209" s="94">
        <f>+'CO2'!AB209+'abs CO2'!AB209+'CH4'!AB209*PCG!$C$5+N2O!AB209*PCG!$C$6+HFC!AB209+PFC!AB209+'SF6'!AB209</f>
        <v>6.033599999999999</v>
      </c>
      <c r="AC209" s="94">
        <f>+'CO2'!AC209+'abs CO2'!AC209+'CH4'!AC209*PCG!$C$5+N2O!AC209*PCG!$C$6+HFC!AC209+PFC!AC209+'SF6'!AC209</f>
        <v>5.9582249999999997</v>
      </c>
      <c r="AD209" s="94">
        <f>+'CO2'!AD209+'abs CO2'!AD209+'CH4'!AD209*PCG!$C$5+N2O!AD209*PCG!$C$6+HFC!AD209+PFC!AD209+'SF6'!AD209</f>
        <v>5.8828499999999995</v>
      </c>
      <c r="AE209" s="94">
        <f>+'CO2'!AE209+'abs CO2'!AE209+'CH4'!AE209*PCG!$C$5+N2O!AE209*PCG!$C$6+HFC!AE209+PFC!AE209+'SF6'!AE209</f>
        <v>5.8074749999999993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5.636918604651161E-3</v>
      </c>
      <c r="D210" s="94">
        <f>+'CO2'!D210+'abs CO2'!D210+'CH4'!D210*PCG!$C$5+N2O!D210*PCG!$C$6+HFC!D210+PFC!D210+'SF6'!D210</f>
        <v>5.5459302325581387E-3</v>
      </c>
      <c r="E210" s="94">
        <f>+'CO2'!E210+'abs CO2'!E210+'CH4'!E210*PCG!$C$5+N2O!E210*PCG!$C$6+HFC!E210+PFC!E210+'SF6'!E210</f>
        <v>5.4549418604651146E-3</v>
      </c>
      <c r="F210" s="94">
        <f>+'CO2'!F210+'abs CO2'!F210+'CH4'!F210*PCG!$C$5+N2O!F210*PCG!$C$6+HFC!F210+PFC!F210+'SF6'!F210</f>
        <v>5.3639534883720913E-3</v>
      </c>
      <c r="G210" s="94">
        <f>+'CO2'!G210+'abs CO2'!G210+'CH4'!G210*PCG!$C$5+N2O!G210*PCG!$C$6+HFC!G210+PFC!G210+'SF6'!G210</f>
        <v>5.2729651162790681E-3</v>
      </c>
      <c r="H210" s="94">
        <f>+'CO2'!H210+'abs CO2'!H210+'CH4'!H210*PCG!$C$5+N2O!H210*PCG!$C$6+HFC!H210+PFC!H210+'SF6'!H210</f>
        <v>5.1819767441860457E-3</v>
      </c>
      <c r="I210" s="94">
        <f>+'CO2'!I210+'abs CO2'!I210+'CH4'!I210*PCG!$C$5+N2O!I210*PCG!$C$6+HFC!I210+PFC!I210+'SF6'!I210</f>
        <v>5.0909883720930225E-3</v>
      </c>
      <c r="J210" s="94">
        <f>+'CO2'!J210+'abs CO2'!J210+'CH4'!J210*PCG!$C$5+N2O!J210*PCG!$C$6+HFC!J210+PFC!J210+'SF6'!J210</f>
        <v>4.9999999999999992E-3</v>
      </c>
      <c r="K210" s="94">
        <f>+'CO2'!K210+'abs CO2'!K210+'CH4'!K210*PCG!$C$5+N2O!K210*PCG!$C$6+HFC!K210+PFC!K210+'SF6'!K210</f>
        <v>5.875E-3</v>
      </c>
      <c r="L210" s="94">
        <f>+'CO2'!L210+'abs CO2'!L210+'CH4'!L210*PCG!$C$5+N2O!L210*PCG!$C$6+HFC!L210+PFC!L210+'SF6'!L210</f>
        <v>6.7499999999999999E-3</v>
      </c>
      <c r="M210" s="94">
        <f>+'CO2'!M210+'abs CO2'!M210+'CH4'!M210*PCG!$C$5+N2O!M210*PCG!$C$6+HFC!M210+PFC!M210+'SF6'!M210</f>
        <v>7.6249999999999998E-3</v>
      </c>
      <c r="N210" s="94">
        <f>+'CO2'!N210+'abs CO2'!N210+'CH4'!N210*PCG!$C$5+N2O!N210*PCG!$C$6+HFC!N210+PFC!N210+'SF6'!N210</f>
        <v>8.4999999999999989E-3</v>
      </c>
      <c r="O210" s="94">
        <f>+'CO2'!O210+'abs CO2'!O210+'CH4'!O210*PCG!$C$5+N2O!O210*PCG!$C$6+HFC!O210+PFC!O210+'SF6'!O210</f>
        <v>9.3749999999999997E-3</v>
      </c>
      <c r="P210" s="94">
        <f>+'CO2'!P210+'abs CO2'!P210+'CH4'!P210*PCG!$C$5+N2O!P210*PCG!$C$6+HFC!P210+PFC!P210+'SF6'!P210</f>
        <v>1.025E-2</v>
      </c>
      <c r="Q210" s="94">
        <f>+'CO2'!Q210+'abs CO2'!Q210+'CH4'!Q210*PCG!$C$5+N2O!Q210*PCG!$C$6+HFC!Q210+PFC!Q210+'SF6'!Q210</f>
        <v>1.1124999999999999E-2</v>
      </c>
      <c r="R210" s="94">
        <f>+'CO2'!R210+'abs CO2'!R210+'CH4'!R210*PCG!$C$5+N2O!R210*PCG!$C$6+HFC!R210+PFC!R210+'SF6'!R210</f>
        <v>1.1999999999999999E-2</v>
      </c>
      <c r="S210" s="94">
        <f>+'CO2'!S210+'abs CO2'!S210+'CH4'!S210*PCG!$C$5+N2O!S210*PCG!$C$6+HFC!S210+PFC!S210+'SF6'!S210</f>
        <v>1.2874999999999999E-2</v>
      </c>
      <c r="T210" s="94">
        <f>+'CO2'!T210+'abs CO2'!T210+'CH4'!T210*PCG!$C$5+N2O!T210*PCG!$C$6+HFC!T210+PFC!T210+'SF6'!T210</f>
        <v>1.3749999999999998E-2</v>
      </c>
      <c r="U210" s="94">
        <f>+'CO2'!U210+'abs CO2'!U210+'CH4'!U210*PCG!$C$5+N2O!U210*PCG!$C$6+HFC!U210+PFC!U210+'SF6'!U210</f>
        <v>1.4625000000000001E-2</v>
      </c>
      <c r="V210" s="94">
        <f>+'CO2'!V210+'abs CO2'!V210+'CH4'!V210*PCG!$C$5+N2O!V210*PCG!$C$6+HFC!V210+PFC!V210+'SF6'!V210</f>
        <v>1.55E-2</v>
      </c>
      <c r="W210" s="94">
        <f>+'CO2'!W210+'abs CO2'!W210+'CH4'!W210*PCG!$C$5+N2O!W210*PCG!$C$6+HFC!W210+PFC!W210+'SF6'!W210</f>
        <v>1.6375000000000001E-2</v>
      </c>
      <c r="X210" s="94">
        <f>+'CO2'!X210+'abs CO2'!X210+'CH4'!X210*PCG!$C$5+N2O!X210*PCG!$C$6+HFC!X210+PFC!X210+'SF6'!X210</f>
        <v>1.7249999999999998E-2</v>
      </c>
      <c r="Y210" s="94">
        <f>+'CO2'!Y210+'abs CO2'!Y210+'CH4'!Y210*PCG!$C$5+N2O!Y210*PCG!$C$6+HFC!Y210+PFC!Y210+'SF6'!Y210</f>
        <v>1.8124999999999999E-2</v>
      </c>
      <c r="Z210" s="94">
        <f>+'CO2'!Z210+'abs CO2'!Z210+'CH4'!Z210*PCG!$C$5+N2O!Z210*PCG!$C$6+HFC!Z210+PFC!Z210+'SF6'!Z210</f>
        <v>1.9E-2</v>
      </c>
      <c r="AA210" s="94">
        <f>+'CO2'!AA210+'abs CO2'!AA210+'CH4'!AA210*PCG!$C$5+N2O!AA210*PCG!$C$6+HFC!AA210+PFC!AA210+'SF6'!AA210</f>
        <v>1.9874999999999997E-2</v>
      </c>
      <c r="AB210" s="94">
        <f>+'CO2'!AB210+'abs CO2'!AB210+'CH4'!AB210*PCG!$C$5+N2O!AB210*PCG!$C$6+HFC!AB210+PFC!AB210+'SF6'!AB210</f>
        <v>2.0750000000000001E-2</v>
      </c>
      <c r="AC210" s="94">
        <f>+'CO2'!AC210+'abs CO2'!AC210+'CH4'!AC210*PCG!$C$5+N2O!AC210*PCG!$C$6+HFC!AC210+PFC!AC210+'SF6'!AC210</f>
        <v>2.1624999999999998E-2</v>
      </c>
      <c r="AD210" s="94">
        <f>+'CO2'!AD210+'abs CO2'!AD210+'CH4'!AD210*PCG!$C$5+N2O!AD210*PCG!$C$6+HFC!AD210+PFC!AD210+'SF6'!AD210</f>
        <v>2.2499999999999999E-2</v>
      </c>
      <c r="AE210" s="94">
        <f>+'CO2'!AE210+'abs CO2'!AE210+'CH4'!AE210*PCG!$C$5+N2O!AE210*PCG!$C$6+HFC!AE210+PFC!AE210+'SF6'!AE210</f>
        <v>2.3375E-2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5.8889999999999998E-2</v>
      </c>
      <c r="D212" s="94">
        <f>+'CO2'!D212+'abs CO2'!D212+'CH4'!D212*PCG!$C$5+N2O!D212*PCG!$C$6+HFC!D212+PFC!D212+'SF6'!D212</f>
        <v>6.341999999999999E-2</v>
      </c>
      <c r="E212" s="94">
        <f>+'CO2'!E212+'abs CO2'!E212+'CH4'!E212*PCG!$C$5+N2O!E212*PCG!$C$6+HFC!E212+PFC!E212+'SF6'!E212</f>
        <v>6.7949999999999997E-2</v>
      </c>
      <c r="F212" s="94">
        <f>+'CO2'!F212+'abs CO2'!F212+'CH4'!F212*PCG!$C$5+N2O!F212*PCG!$C$6+HFC!F212+PFC!F212+'SF6'!F212</f>
        <v>7.2479999999999989E-2</v>
      </c>
      <c r="G212" s="94">
        <f>+'CO2'!G212+'abs CO2'!G212+'CH4'!G212*PCG!$C$5+N2O!G212*PCG!$C$6+HFC!G212+PFC!G212+'SF6'!G212</f>
        <v>7.7009999999999995E-2</v>
      </c>
      <c r="H212" s="94">
        <f>+'CO2'!H212+'abs CO2'!H212+'CH4'!H212*PCG!$C$5+N2O!H212*PCG!$C$6+HFC!H212+PFC!H212+'SF6'!H212</f>
        <v>8.1540000000000001E-2</v>
      </c>
      <c r="I212" s="94">
        <f>+'CO2'!I212+'abs CO2'!I212+'CH4'!I212*PCG!$C$5+N2O!I212*PCG!$C$6+HFC!I212+PFC!I212+'SF6'!I212</f>
        <v>8.6070000000000008E-2</v>
      </c>
      <c r="J212" s="94">
        <f>+'CO2'!J212+'abs CO2'!J212+'CH4'!J212*PCG!$C$5+N2O!J212*PCG!$C$6+HFC!J212+PFC!J212+'SF6'!J212</f>
        <v>9.06E-2</v>
      </c>
      <c r="K212" s="94">
        <f>+'CO2'!K212+'abs CO2'!K212+'CH4'!K212*PCG!$C$5+N2O!K212*PCG!$C$6+HFC!K212+PFC!K212+'SF6'!K212</f>
        <v>0.10198</v>
      </c>
      <c r="L212" s="94">
        <f>+'CO2'!L212+'abs CO2'!L212+'CH4'!L212*PCG!$C$5+N2O!L212*PCG!$C$6+HFC!L212+PFC!L212+'SF6'!L212</f>
        <v>0.11335999999999997</v>
      </c>
      <c r="M212" s="94">
        <f>+'CO2'!M212+'abs CO2'!M212+'CH4'!M212*PCG!$C$5+N2O!M212*PCG!$C$6+HFC!M212+PFC!M212+'SF6'!M212</f>
        <v>0.12473999999999999</v>
      </c>
      <c r="N212" s="94">
        <f>+'CO2'!N212+'abs CO2'!N212+'CH4'!N212*PCG!$C$5+N2O!N212*PCG!$C$6+HFC!N212+PFC!N212+'SF6'!N212</f>
        <v>0.13611999999999996</v>
      </c>
      <c r="O212" s="94">
        <f>+'CO2'!O212+'abs CO2'!O212+'CH4'!O212*PCG!$C$5+N2O!O212*PCG!$C$6+HFC!O212+PFC!O212+'SF6'!O212</f>
        <v>0.14749999999999996</v>
      </c>
      <c r="P212" s="94">
        <f>+'CO2'!P212+'abs CO2'!P212+'CH4'!P212*PCG!$C$5+N2O!P212*PCG!$C$6+HFC!P212+PFC!P212+'SF6'!P212</f>
        <v>0.15887999999999997</v>
      </c>
      <c r="Q212" s="94">
        <f>+'CO2'!Q212+'abs CO2'!Q212+'CH4'!Q212*PCG!$C$5+N2O!Q212*PCG!$C$6+HFC!Q212+PFC!Q212+'SF6'!Q212</f>
        <v>0.17025999999999999</v>
      </c>
      <c r="R212" s="94">
        <f>+'CO2'!R212+'abs CO2'!R212+'CH4'!R212*PCG!$C$5+N2O!R212*PCG!$C$6+HFC!R212+PFC!R212+'SF6'!R212</f>
        <v>0.18163999999999997</v>
      </c>
      <c r="S212" s="94">
        <f>+'CO2'!S212+'abs CO2'!S212+'CH4'!S212*PCG!$C$5+N2O!S212*PCG!$C$6+HFC!S212+PFC!S212+'SF6'!S212</f>
        <v>0.19301999999999997</v>
      </c>
      <c r="T212" s="94">
        <f>+'CO2'!T212+'abs CO2'!T212+'CH4'!T212*PCG!$C$5+N2O!T212*PCG!$C$6+HFC!T212+PFC!T212+'SF6'!T212</f>
        <v>0.20439999999999997</v>
      </c>
      <c r="U212" s="94">
        <f>+'CO2'!U212+'abs CO2'!U212+'CH4'!U212*PCG!$C$5+N2O!U212*PCG!$C$6+HFC!U212+PFC!U212+'SF6'!U212</f>
        <v>0.21578</v>
      </c>
      <c r="V212" s="94">
        <f>+'CO2'!V212+'abs CO2'!V212+'CH4'!V212*PCG!$C$5+N2O!V212*PCG!$C$6+HFC!V212+PFC!V212+'SF6'!V212</f>
        <v>0.22716000000000003</v>
      </c>
      <c r="W212" s="94">
        <f>+'CO2'!W212+'abs CO2'!W212+'CH4'!W212*PCG!$C$5+N2O!W212*PCG!$C$6+HFC!W212+PFC!W212+'SF6'!W212</f>
        <v>0.23854000000000006</v>
      </c>
      <c r="X212" s="94">
        <f>+'CO2'!X212+'abs CO2'!X212+'CH4'!X212*PCG!$C$5+N2O!X212*PCG!$C$6+HFC!X212+PFC!X212+'SF6'!X212</f>
        <v>0.24992000000000006</v>
      </c>
      <c r="Y212" s="94">
        <f>+'CO2'!Y212+'abs CO2'!Y212+'CH4'!Y212*PCG!$C$5+N2O!Y212*PCG!$C$6+HFC!Y212+PFC!Y212+'SF6'!Y212</f>
        <v>0.26130000000000009</v>
      </c>
      <c r="Z212" s="94">
        <f>+'CO2'!Z212+'abs CO2'!Z212+'CH4'!Z212*PCG!$C$5+N2O!Z212*PCG!$C$6+HFC!Z212+PFC!Z212+'SF6'!Z212</f>
        <v>0.27268000000000009</v>
      </c>
      <c r="AA212" s="94">
        <f>+'CO2'!AA212+'abs CO2'!AA212+'CH4'!AA212*PCG!$C$5+N2O!AA212*PCG!$C$6+HFC!AA212+PFC!AA212+'SF6'!AA212</f>
        <v>0.28406000000000015</v>
      </c>
      <c r="AB212" s="94">
        <f>+'CO2'!AB212+'abs CO2'!AB212+'CH4'!AB212*PCG!$C$5+N2O!AB212*PCG!$C$6+HFC!AB212+PFC!AB212+'SF6'!AB212</f>
        <v>0.29544000000000009</v>
      </c>
      <c r="AC212" s="94">
        <f>+'CO2'!AC212+'abs CO2'!AC212+'CH4'!AC212*PCG!$C$5+N2O!AC212*PCG!$C$6+HFC!AC212+PFC!AC212+'SF6'!AC212</f>
        <v>0.30682000000000015</v>
      </c>
      <c r="AD212" s="94">
        <f>+'CO2'!AD212+'abs CO2'!AD212+'CH4'!AD212*PCG!$C$5+N2O!AD212*PCG!$C$6+HFC!AD212+PFC!AD212+'SF6'!AD212</f>
        <v>0.31820000000000015</v>
      </c>
      <c r="AE212" s="94">
        <f>+'CO2'!AE212+'abs CO2'!AE212+'CH4'!AE212*PCG!$C$5+N2O!AE212*PCG!$C$6+HFC!AE212+PFC!AE212+'SF6'!AE212</f>
        <v>0.32958000000000021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0.27917500000000001</v>
      </c>
      <c r="D213" s="33">
        <f t="shared" si="53"/>
        <v>0.30065000000000003</v>
      </c>
      <c r="E213" s="33">
        <f t="shared" si="53"/>
        <v>0.32212499999999999</v>
      </c>
      <c r="F213" s="33">
        <f t="shared" si="53"/>
        <v>0.34359999999999996</v>
      </c>
      <c r="G213" s="33">
        <f t="shared" si="53"/>
        <v>0.36507500000000004</v>
      </c>
      <c r="H213" s="33">
        <f t="shared" si="53"/>
        <v>0.38655</v>
      </c>
      <c r="I213" s="33">
        <f t="shared" si="53"/>
        <v>0.40802499999999997</v>
      </c>
      <c r="J213" s="33">
        <f t="shared" si="53"/>
        <v>0.42949999999999999</v>
      </c>
      <c r="K213" s="33">
        <f t="shared" si="53"/>
        <v>0.4275037499999999</v>
      </c>
      <c r="L213" s="33">
        <f t="shared" si="53"/>
        <v>0.42550749999999993</v>
      </c>
      <c r="M213" s="33">
        <f t="shared" si="53"/>
        <v>0.42351124999999989</v>
      </c>
      <c r="N213" s="33">
        <f t="shared" si="53"/>
        <v>0.42151499999999997</v>
      </c>
      <c r="O213" s="33">
        <f t="shared" si="53"/>
        <v>0.41951874999999994</v>
      </c>
      <c r="P213" s="33">
        <f t="shared" si="53"/>
        <v>0.41752249999999996</v>
      </c>
      <c r="Q213" s="33">
        <f t="shared" si="53"/>
        <v>0.41552624999999987</v>
      </c>
      <c r="R213" s="33">
        <f t="shared" si="53"/>
        <v>0.41353000000000001</v>
      </c>
      <c r="S213" s="33">
        <f t="shared" si="53"/>
        <v>0.41153374999999998</v>
      </c>
      <c r="T213" s="33">
        <f t="shared" si="53"/>
        <v>0.4095375</v>
      </c>
      <c r="U213" s="33">
        <f t="shared" si="53"/>
        <v>0.4329703124999999</v>
      </c>
      <c r="V213" s="33">
        <f t="shared" si="53"/>
        <v>0.45640312499999997</v>
      </c>
      <c r="W213" s="33">
        <f t="shared" si="53"/>
        <v>0.47983593750000003</v>
      </c>
      <c r="X213" s="33">
        <f t="shared" si="53"/>
        <v>0.50326874999999993</v>
      </c>
      <c r="Y213" s="33">
        <f t="shared" si="53"/>
        <v>0.5267015625</v>
      </c>
      <c r="Z213" s="33">
        <f t="shared" si="53"/>
        <v>0.55013437500000006</v>
      </c>
      <c r="AA213" s="33">
        <f t="shared" si="53"/>
        <v>0.57356718749999991</v>
      </c>
      <c r="AB213" s="33">
        <f t="shared" si="53"/>
        <v>0.59699999999999998</v>
      </c>
      <c r="AC213" s="33">
        <f t="shared" si="53"/>
        <v>0.624</v>
      </c>
      <c r="AD213" s="33">
        <f t="shared" si="53"/>
        <v>0.65099999999999991</v>
      </c>
      <c r="AE213" s="33">
        <f t="shared" si="53"/>
        <v>0.67799999999999994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0.27917500000000001</v>
      </c>
      <c r="D214" s="94">
        <f>+'CO2'!D214+'abs CO2'!D214+'CH4'!D214*PCG!$C$5+N2O!D214*PCG!$C$6+HFC!D214+PFC!D214+'SF6'!D214</f>
        <v>0.30065000000000003</v>
      </c>
      <c r="E214" s="94">
        <f>+'CO2'!E214+'abs CO2'!E214+'CH4'!E214*PCG!$C$5+N2O!E214*PCG!$C$6+HFC!E214+PFC!E214+'SF6'!E214</f>
        <v>0.32212499999999999</v>
      </c>
      <c r="F214" s="94">
        <f>+'CO2'!F214+'abs CO2'!F214+'CH4'!F214*PCG!$C$5+N2O!F214*PCG!$C$6+HFC!F214+PFC!F214+'SF6'!F214</f>
        <v>0.34359999999999996</v>
      </c>
      <c r="G214" s="94">
        <f>+'CO2'!G214+'abs CO2'!G214+'CH4'!G214*PCG!$C$5+N2O!G214*PCG!$C$6+HFC!G214+PFC!G214+'SF6'!G214</f>
        <v>0.36507500000000004</v>
      </c>
      <c r="H214" s="94">
        <f>+'CO2'!H214+'abs CO2'!H214+'CH4'!H214*PCG!$C$5+N2O!H214*PCG!$C$6+HFC!H214+PFC!H214+'SF6'!H214</f>
        <v>0.38655</v>
      </c>
      <c r="I214" s="94">
        <f>+'CO2'!I214+'abs CO2'!I214+'CH4'!I214*PCG!$C$5+N2O!I214*PCG!$C$6+HFC!I214+PFC!I214+'SF6'!I214</f>
        <v>0.40802499999999997</v>
      </c>
      <c r="J214" s="94">
        <f>+'CO2'!J214+'abs CO2'!J214+'CH4'!J214*PCG!$C$5+N2O!J214*PCG!$C$6+HFC!J214+PFC!J214+'SF6'!J214</f>
        <v>0.42949999999999999</v>
      </c>
      <c r="K214" s="94">
        <f>+'CO2'!K214+'abs CO2'!K214+'CH4'!K214*PCG!$C$5+N2O!K214*PCG!$C$6+HFC!K214+PFC!K214+'SF6'!K214</f>
        <v>0.42464999999999992</v>
      </c>
      <c r="L214" s="94">
        <f>+'CO2'!L214+'abs CO2'!L214+'CH4'!L214*PCG!$C$5+N2O!L214*PCG!$C$6+HFC!L214+PFC!L214+'SF6'!L214</f>
        <v>0.41979999999999995</v>
      </c>
      <c r="M214" s="94">
        <f>+'CO2'!M214+'abs CO2'!M214+'CH4'!M214*PCG!$C$5+N2O!M214*PCG!$C$6+HFC!M214+PFC!M214+'SF6'!M214</f>
        <v>0.41494999999999987</v>
      </c>
      <c r="N214" s="94">
        <f>+'CO2'!N214+'abs CO2'!N214+'CH4'!N214*PCG!$C$5+N2O!N214*PCG!$C$6+HFC!N214+PFC!N214+'SF6'!N214</f>
        <v>0.41009999999999996</v>
      </c>
      <c r="O214" s="94">
        <f>+'CO2'!O214+'abs CO2'!O214+'CH4'!O214*PCG!$C$5+N2O!O214*PCG!$C$6+HFC!O214+PFC!O214+'SF6'!O214</f>
        <v>0.40524999999999994</v>
      </c>
      <c r="P214" s="94">
        <f>+'CO2'!P214+'abs CO2'!P214+'CH4'!P214*PCG!$C$5+N2O!P214*PCG!$C$6+HFC!P214+PFC!P214+'SF6'!P214</f>
        <v>0.40039999999999998</v>
      </c>
      <c r="Q214" s="94">
        <f>+'CO2'!Q214+'abs CO2'!Q214+'CH4'!Q214*PCG!$C$5+N2O!Q214*PCG!$C$6+HFC!Q214+PFC!Q214+'SF6'!Q214</f>
        <v>0.3955499999999999</v>
      </c>
      <c r="R214" s="94">
        <f>+'CO2'!R214+'abs CO2'!R214+'CH4'!R214*PCG!$C$5+N2O!R214*PCG!$C$6+HFC!R214+PFC!R214+'SF6'!R214</f>
        <v>0.39069999999999999</v>
      </c>
      <c r="S214" s="94">
        <f>+'CO2'!S214+'abs CO2'!S214+'CH4'!S214*PCG!$C$5+N2O!S214*PCG!$C$6+HFC!S214+PFC!S214+'SF6'!S214</f>
        <v>0.38584999999999997</v>
      </c>
      <c r="T214" s="94">
        <f>+'CO2'!T214+'abs CO2'!T214+'CH4'!T214*PCG!$C$5+N2O!T214*PCG!$C$6+HFC!T214+PFC!T214+'SF6'!T214</f>
        <v>0.38100000000000001</v>
      </c>
      <c r="U214" s="94">
        <f>+'CO2'!U214+'abs CO2'!U214+'CH4'!U214*PCG!$C$5+N2O!U214*PCG!$C$6+HFC!U214+PFC!U214+'SF6'!U214</f>
        <v>0.40799999999999992</v>
      </c>
      <c r="V214" s="94">
        <f>+'CO2'!V214+'abs CO2'!V214+'CH4'!V214*PCG!$C$5+N2O!V214*PCG!$C$6+HFC!V214+PFC!V214+'SF6'!V214</f>
        <v>0.43499999999999994</v>
      </c>
      <c r="W214" s="94">
        <f>+'CO2'!W214+'abs CO2'!W214+'CH4'!W214*PCG!$C$5+N2O!W214*PCG!$C$6+HFC!W214+PFC!W214+'SF6'!W214</f>
        <v>0.46200000000000002</v>
      </c>
      <c r="X214" s="94">
        <f>+'CO2'!X214+'abs CO2'!X214+'CH4'!X214*PCG!$C$5+N2O!X214*PCG!$C$6+HFC!X214+PFC!X214+'SF6'!X214</f>
        <v>0.48899999999999993</v>
      </c>
      <c r="Y214" s="94">
        <f>+'CO2'!Y214+'abs CO2'!Y214+'CH4'!Y214*PCG!$C$5+N2O!Y214*PCG!$C$6+HFC!Y214+PFC!Y214+'SF6'!Y214</f>
        <v>0.51600000000000001</v>
      </c>
      <c r="Z214" s="94">
        <f>+'CO2'!Z214+'abs CO2'!Z214+'CH4'!Z214*PCG!$C$5+N2O!Z214*PCG!$C$6+HFC!Z214+PFC!Z214+'SF6'!Z214</f>
        <v>0.54300000000000004</v>
      </c>
      <c r="AA214" s="94">
        <f>+'CO2'!AA214+'abs CO2'!AA214+'CH4'!AA214*PCG!$C$5+N2O!AA214*PCG!$C$6+HFC!AA214+PFC!AA214+'SF6'!AA214</f>
        <v>0.56999999999999995</v>
      </c>
      <c r="AB214" s="94">
        <f>+'CO2'!AB214+'abs CO2'!AB214+'CH4'!AB214*PCG!$C$5+N2O!AB214*PCG!$C$6+HFC!AB214+PFC!AB214+'SF6'!AB214</f>
        <v>0.59699999999999998</v>
      </c>
      <c r="AC214" s="94">
        <f>+'CO2'!AC214+'abs CO2'!AC214+'CH4'!AC214*PCG!$C$5+N2O!AC214*PCG!$C$6+HFC!AC214+PFC!AC214+'SF6'!AC214</f>
        <v>0.624</v>
      </c>
      <c r="AD214" s="94">
        <f>+'CO2'!AD214+'abs CO2'!AD214+'CH4'!AD214*PCG!$C$5+N2O!AD214*PCG!$C$6+HFC!AD214+PFC!AD214+'SF6'!AD214</f>
        <v>0.65099999999999991</v>
      </c>
      <c r="AE214" s="94">
        <f>+'CO2'!AE214+'abs CO2'!AE214+'CH4'!AE214*PCG!$C$5+N2O!AE214*PCG!$C$6+HFC!AE214+PFC!AE214+'SF6'!AE214</f>
        <v>0.67799999999999994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2.8537499999999999E-3</v>
      </c>
      <c r="L215" s="94">
        <f>+'CO2'!L215+'abs CO2'!L215+'CH4'!L215*PCG!$C$5+N2O!L215*PCG!$C$6+HFC!L215+PFC!L215+'SF6'!L215</f>
        <v>5.707499999999999E-3</v>
      </c>
      <c r="M215" s="94">
        <f>+'CO2'!M215+'abs CO2'!M215+'CH4'!M215*PCG!$C$5+N2O!M215*PCG!$C$6+HFC!M215+PFC!M215+'SF6'!M215</f>
        <v>8.5612499999999994E-3</v>
      </c>
      <c r="N215" s="94">
        <f>+'CO2'!N215+'abs CO2'!N215+'CH4'!N215*PCG!$C$5+N2O!N215*PCG!$C$6+HFC!N215+PFC!N215+'SF6'!N215</f>
        <v>1.1414999999999998E-2</v>
      </c>
      <c r="O215" s="94">
        <f>+'CO2'!O215+'abs CO2'!O215+'CH4'!O215*PCG!$C$5+N2O!O215*PCG!$C$6+HFC!O215+PFC!O215+'SF6'!O215</f>
        <v>1.4268749999999998E-2</v>
      </c>
      <c r="P215" s="94">
        <f>+'CO2'!P215+'abs CO2'!P215+'CH4'!P215*PCG!$C$5+N2O!P215*PCG!$C$6+HFC!P215+PFC!P215+'SF6'!P215</f>
        <v>1.7122500000000002E-2</v>
      </c>
      <c r="Q215" s="94">
        <f>+'CO2'!Q215+'abs CO2'!Q215+'CH4'!Q215*PCG!$C$5+N2O!Q215*PCG!$C$6+HFC!Q215+PFC!Q215+'SF6'!Q215</f>
        <v>1.9976250000000001E-2</v>
      </c>
      <c r="R215" s="94">
        <f>+'CO2'!R215+'abs CO2'!R215+'CH4'!R215*PCG!$C$5+N2O!R215*PCG!$C$6+HFC!R215+PFC!R215+'SF6'!R215</f>
        <v>2.283E-2</v>
      </c>
      <c r="S215" s="94">
        <f>+'CO2'!S215+'abs CO2'!S215+'CH4'!S215*PCG!$C$5+N2O!S215*PCG!$C$6+HFC!S215+PFC!S215+'SF6'!S215</f>
        <v>2.5683750000000002E-2</v>
      </c>
      <c r="T215" s="94">
        <f>+'CO2'!T215+'abs CO2'!T215+'CH4'!T215*PCG!$C$5+N2O!T215*PCG!$C$6+HFC!T215+PFC!T215+'SF6'!T215</f>
        <v>2.8537499999999997E-2</v>
      </c>
      <c r="U215" s="94">
        <f>+'CO2'!U215+'abs CO2'!U215+'CH4'!U215*PCG!$C$5+N2O!U215*PCG!$C$6+HFC!U215+PFC!U215+'SF6'!U215</f>
        <v>2.4970312499999998E-2</v>
      </c>
      <c r="V215" s="94">
        <f>+'CO2'!V215+'abs CO2'!V215+'CH4'!V215*PCG!$C$5+N2O!V215*PCG!$C$6+HFC!V215+PFC!V215+'SF6'!V215</f>
        <v>2.1403124999999999E-2</v>
      </c>
      <c r="W215" s="94">
        <f>+'CO2'!W215+'abs CO2'!W215+'CH4'!W215*PCG!$C$5+N2O!W215*PCG!$C$6+HFC!W215+PFC!W215+'SF6'!W215</f>
        <v>1.7835937499999999E-2</v>
      </c>
      <c r="X215" s="94">
        <f>+'CO2'!X215+'abs CO2'!X215+'CH4'!X215*PCG!$C$5+N2O!X215*PCG!$C$6+HFC!X215+PFC!X215+'SF6'!X215</f>
        <v>1.4268749999999998E-2</v>
      </c>
      <c r="Y215" s="94">
        <f>+'CO2'!Y215+'abs CO2'!Y215+'CH4'!Y215*PCG!$C$5+N2O!Y215*PCG!$C$6+HFC!Y215+PFC!Y215+'SF6'!Y215</f>
        <v>1.0701562499999999E-2</v>
      </c>
      <c r="Z215" s="94">
        <f>+'CO2'!Z215+'abs CO2'!Z215+'CH4'!Z215*PCG!$C$5+N2O!Z215*PCG!$C$6+HFC!Z215+PFC!Z215+'SF6'!Z215</f>
        <v>7.1343749999999992E-3</v>
      </c>
      <c r="AA215" s="94">
        <f>+'CO2'!AA215+'abs CO2'!AA215+'CH4'!AA215*PCG!$C$5+N2O!AA215*PCG!$C$6+HFC!AA215+PFC!AA215+'SF6'!AA215</f>
        <v>3.5671874999999996E-3</v>
      </c>
      <c r="AB215" s="94">
        <f>+'CO2'!AB215+'abs CO2'!AB215+'CH4'!AB215*PCG!$C$5+N2O!AB215*PCG!$C$6+HFC!AB215+PFC!AB215+'SF6'!AB215</f>
        <v>0</v>
      </c>
      <c r="AC215" s="94">
        <f>+'CO2'!AC215+'abs CO2'!AC215+'CH4'!AC215*PCG!$C$5+N2O!AC215*PCG!$C$6+HFC!AC215+PFC!AC215+'SF6'!AC215</f>
        <v>0</v>
      </c>
      <c r="AD215" s="94">
        <f>+'CO2'!AD215+'abs CO2'!AD215+'CH4'!AD215*PCG!$C$5+N2O!AD215*PCG!$C$6+HFC!AD215+PFC!AD215+'SF6'!AD215</f>
        <v>0</v>
      </c>
      <c r="AE215" s="94">
        <f>+'CO2'!AE215+'abs CO2'!AE215+'CH4'!AE215*PCG!$C$5+N2O!AE215*PCG!$C$6+HFC!AE215+PFC!AE215+'SF6'!AE215</f>
        <v>0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62.258124353645059</v>
      </c>
      <c r="D216" s="33">
        <f t="shared" si="54"/>
        <v>63.431741229643912</v>
      </c>
      <c r="E216" s="33">
        <f t="shared" si="54"/>
        <v>65.471875380175206</v>
      </c>
      <c r="F216" s="33">
        <f t="shared" si="54"/>
        <v>67.973041299071198</v>
      </c>
      <c r="G216" s="33">
        <f t="shared" si="54"/>
        <v>70.767305274471369</v>
      </c>
      <c r="H216" s="33">
        <f t="shared" si="54"/>
        <v>72.057110051977332</v>
      </c>
      <c r="I216" s="33">
        <f t="shared" si="54"/>
        <v>74.01515504387514</v>
      </c>
      <c r="J216" s="33">
        <f t="shared" si="54"/>
        <v>79.113429822091973</v>
      </c>
      <c r="K216" s="33">
        <f t="shared" si="54"/>
        <v>79.303741277429467</v>
      </c>
      <c r="L216" s="33">
        <f t="shared" si="54"/>
        <v>79.52364301470196</v>
      </c>
      <c r="M216" s="33">
        <f t="shared" si="54"/>
        <v>78.469443024310621</v>
      </c>
      <c r="N216" s="33">
        <f t="shared" si="54"/>
        <v>75.154890315094192</v>
      </c>
      <c r="O216" s="33">
        <f t="shared" si="54"/>
        <v>75.260221333908092</v>
      </c>
      <c r="P216" s="33">
        <f t="shared" si="54"/>
        <v>74.177254204916338</v>
      </c>
      <c r="Q216" s="33">
        <f t="shared" si="54"/>
        <v>76.21840098021471</v>
      </c>
      <c r="R216" s="33">
        <f t="shared" si="54"/>
        <v>77.09385353400485</v>
      </c>
      <c r="S216" s="33">
        <f t="shared" si="54"/>
        <v>77.948787863974616</v>
      </c>
      <c r="T216" s="33">
        <f t="shared" si="54"/>
        <v>78.400697744119256</v>
      </c>
      <c r="U216" s="33">
        <f t="shared" si="54"/>
        <v>76.615744716114975</v>
      </c>
      <c r="V216" s="33">
        <f t="shared" si="54"/>
        <v>73.576315755754095</v>
      </c>
      <c r="W216" s="33">
        <f t="shared" si="54"/>
        <v>72.540538480034883</v>
      </c>
      <c r="X216" s="33">
        <f t="shared" si="54"/>
        <v>71.591060887729782</v>
      </c>
      <c r="Y216" s="33">
        <f t="shared" si="54"/>
        <v>74.790574924074235</v>
      </c>
      <c r="Z216" s="33">
        <f t="shared" si="54"/>
        <v>75.480194252196014</v>
      </c>
      <c r="AA216" s="33">
        <f t="shared" si="54"/>
        <v>71.283505896863403</v>
      </c>
      <c r="AB216" s="33">
        <f t="shared" si="54"/>
        <v>68.006196853793313</v>
      </c>
      <c r="AC216" s="33">
        <f t="shared" si="54"/>
        <v>74.740541345785402</v>
      </c>
      <c r="AD216" s="33">
        <f t="shared" si="54"/>
        <v>81.208218109163084</v>
      </c>
      <c r="AE216" s="33">
        <f t="shared" si="54"/>
        <v>88.270332283848461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43.324720648563314</v>
      </c>
      <c r="D217" s="33">
        <f t="shared" si="55"/>
        <v>44.013926777448333</v>
      </c>
      <c r="E217" s="33">
        <f t="shared" si="55"/>
        <v>45.577252044691761</v>
      </c>
      <c r="F217" s="33">
        <f t="shared" si="55"/>
        <v>47.622593833507658</v>
      </c>
      <c r="G217" s="33">
        <f t="shared" si="55"/>
        <v>49.56973998327534</v>
      </c>
      <c r="H217" s="33">
        <f t="shared" si="55"/>
        <v>50.673883962044897</v>
      </c>
      <c r="I217" s="33">
        <f t="shared" si="55"/>
        <v>51.790921253022574</v>
      </c>
      <c r="J217" s="33">
        <f t="shared" si="55"/>
        <v>55.270228704423211</v>
      </c>
      <c r="K217" s="33">
        <f t="shared" si="55"/>
        <v>55.494630075088629</v>
      </c>
      <c r="L217" s="33">
        <f t="shared" si="55"/>
        <v>55.351823025347088</v>
      </c>
      <c r="M217" s="33">
        <f t="shared" si="55"/>
        <v>55.338303393927497</v>
      </c>
      <c r="N217" s="33">
        <f t="shared" si="55"/>
        <v>56.234402893597647</v>
      </c>
      <c r="O217" s="33">
        <f t="shared" si="55"/>
        <v>56.222116342608011</v>
      </c>
      <c r="P217" s="33">
        <f t="shared" si="55"/>
        <v>56.165761723471647</v>
      </c>
      <c r="Q217" s="33">
        <f t="shared" si="55"/>
        <v>56.740536845088243</v>
      </c>
      <c r="R217" s="33">
        <f t="shared" si="55"/>
        <v>57.128933171834866</v>
      </c>
      <c r="S217" s="33">
        <f t="shared" si="55"/>
        <v>57.720729360345473</v>
      </c>
      <c r="T217" s="33">
        <f t="shared" si="55"/>
        <v>58.11346224609008</v>
      </c>
      <c r="U217" s="33">
        <f t="shared" si="55"/>
        <v>56.873739969555672</v>
      </c>
      <c r="V217" s="33">
        <f t="shared" si="55"/>
        <v>54.393111672775049</v>
      </c>
      <c r="W217" s="33">
        <f t="shared" si="55"/>
        <v>53.514873534646519</v>
      </c>
      <c r="X217" s="33">
        <f t="shared" si="55"/>
        <v>52.238964162542132</v>
      </c>
      <c r="Y217" s="33">
        <f t="shared" si="55"/>
        <v>53.775134963601097</v>
      </c>
      <c r="Z217" s="33">
        <f t="shared" si="55"/>
        <v>55.39619678055147</v>
      </c>
      <c r="AA217" s="33">
        <f t="shared" si="55"/>
        <v>52.503332039194575</v>
      </c>
      <c r="AB217" s="33">
        <f t="shared" si="55"/>
        <v>49.140652548757039</v>
      </c>
      <c r="AC217" s="33">
        <f t="shared" si="55"/>
        <v>55.155030597008455</v>
      </c>
      <c r="AD217" s="33">
        <f t="shared" si="55"/>
        <v>61.24241351900119</v>
      </c>
      <c r="AE217" s="33">
        <f t="shared" si="55"/>
        <v>67.329796440993931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29.720045303964156</v>
      </c>
      <c r="D218" s="94">
        <f>+'CO2'!D218+'abs CO2'!D218+'CH4'!D218*PCG!$C$5+N2O!D218*PCG!$C$6+HFC!D218+PFC!D218+'SF6'!D218</f>
        <v>30.035380376162195</v>
      </c>
      <c r="E218" s="94">
        <f>+'CO2'!E218+'abs CO2'!E218+'CH4'!E218*PCG!$C$5+N2O!E218*PCG!$C$6+HFC!E218+PFC!E218+'SF6'!E218</f>
        <v>31.323113958714124</v>
      </c>
      <c r="F218" s="94">
        <f>+'CO2'!F218+'abs CO2'!F218+'CH4'!F218*PCG!$C$5+N2O!F218*PCG!$C$6+HFC!F218+PFC!F218+'SF6'!F218</f>
        <v>32.676005008913314</v>
      </c>
      <c r="G218" s="94">
        <f>+'CO2'!G218+'abs CO2'!G218+'CH4'!G218*PCG!$C$5+N2O!G218*PCG!$C$6+HFC!G218+PFC!G218+'SF6'!G218</f>
        <v>34.014144195103782</v>
      </c>
      <c r="H218" s="94">
        <f>+'CO2'!H218+'abs CO2'!H218+'CH4'!H218*PCG!$C$5+N2O!H218*PCG!$C$6+HFC!H218+PFC!H218+'SF6'!H218</f>
        <v>34.975298951652888</v>
      </c>
      <c r="I218" s="94">
        <f>+'CO2'!I218+'abs CO2'!I218+'CH4'!I218*PCG!$C$5+N2O!I218*PCG!$C$6+HFC!I218+PFC!I218+'SF6'!I218</f>
        <v>35.771136664218041</v>
      </c>
      <c r="J218" s="94">
        <f>+'CO2'!J218+'abs CO2'!J218+'CH4'!J218*PCG!$C$5+N2O!J218*PCG!$C$6+HFC!J218+PFC!J218+'SF6'!J218</f>
        <v>38.615968937369558</v>
      </c>
      <c r="K218" s="94">
        <f>+'CO2'!K218+'abs CO2'!K218+'CH4'!K218*PCG!$C$5+N2O!K218*PCG!$C$6+HFC!K218+PFC!K218+'SF6'!K218</f>
        <v>38.66953114549581</v>
      </c>
      <c r="L218" s="94">
        <f>+'CO2'!L218+'abs CO2'!L218+'CH4'!L218*PCG!$C$5+N2O!L218*PCG!$C$6+HFC!L218+PFC!L218+'SF6'!L218</f>
        <v>38.356855402131941</v>
      </c>
      <c r="M218" s="94">
        <f>+'CO2'!M218+'abs CO2'!M218+'CH4'!M218*PCG!$C$5+N2O!M218*PCG!$C$6+HFC!M218+PFC!M218+'SF6'!M218</f>
        <v>38.174426176853139</v>
      </c>
      <c r="N218" s="94">
        <f>+'CO2'!N218+'abs CO2'!N218+'CH4'!N218*PCG!$C$5+N2O!N218*PCG!$C$6+HFC!N218+PFC!N218+'SF6'!N218</f>
        <v>38.902563920227117</v>
      </c>
      <c r="O218" s="94">
        <f>+'CO2'!O218+'abs CO2'!O218+'CH4'!O218*PCG!$C$5+N2O!O218*PCG!$C$6+HFC!O218+PFC!O218+'SF6'!O218</f>
        <v>38.723252294685501</v>
      </c>
      <c r="P218" s="94">
        <f>+'CO2'!P218+'abs CO2'!P218+'CH4'!P218*PCG!$C$5+N2O!P218*PCG!$C$6+HFC!P218+PFC!P218+'SF6'!P218</f>
        <v>38.50079823267194</v>
      </c>
      <c r="Q218" s="94">
        <f>+'CO2'!Q218+'abs CO2'!Q218+'CH4'!Q218*PCG!$C$5+N2O!Q218*PCG!$C$6+HFC!Q218+PFC!Q218+'SF6'!Q218</f>
        <v>38.910388598081539</v>
      </c>
      <c r="R218" s="94">
        <f>+'CO2'!R218+'abs CO2'!R218+'CH4'!R218*PCG!$C$5+N2O!R218*PCG!$C$6+HFC!R218+PFC!R218+'SF6'!R218</f>
        <v>39.134504014620369</v>
      </c>
      <c r="S218" s="94">
        <f>+'CO2'!S218+'abs CO2'!S218+'CH4'!S218*PCG!$C$5+N2O!S218*PCG!$C$6+HFC!S218+PFC!S218+'SF6'!S218</f>
        <v>39.562912401812596</v>
      </c>
      <c r="T218" s="94">
        <f>+'CO2'!T218+'abs CO2'!T218+'CH4'!T218*PCG!$C$5+N2O!T218*PCG!$C$6+HFC!T218+PFC!T218+'SF6'!T218</f>
        <v>39.793139960770993</v>
      </c>
      <c r="U218" s="94">
        <f>+'CO2'!U218+'abs CO2'!U218+'CH4'!U218*PCG!$C$5+N2O!U218*PCG!$C$6+HFC!U218+PFC!U218+'SF6'!U218</f>
        <v>39.16884473028972</v>
      </c>
      <c r="V218" s="94">
        <f>+'CO2'!V218+'abs CO2'!V218+'CH4'!V218*PCG!$C$5+N2O!V218*PCG!$C$6+HFC!V218+PFC!V218+'SF6'!V218</f>
        <v>37.306528079517889</v>
      </c>
      <c r="W218" s="94">
        <f>+'CO2'!W218+'abs CO2'!W218+'CH4'!W218*PCG!$C$5+N2O!W218*PCG!$C$6+HFC!W218+PFC!W218+'SF6'!W218</f>
        <v>37.049508600345469</v>
      </c>
      <c r="X218" s="94">
        <f>+'CO2'!X218+'abs CO2'!X218+'CH4'!X218*PCG!$C$5+N2O!X218*PCG!$C$6+HFC!X218+PFC!X218+'SF6'!X218</f>
        <v>36.397747008532164</v>
      </c>
      <c r="Y218" s="94">
        <f>+'CO2'!Y218+'abs CO2'!Y218+'CH4'!Y218*PCG!$C$5+N2O!Y218*PCG!$C$6+HFC!Y218+PFC!Y218+'SF6'!Y218</f>
        <v>37.582452569802101</v>
      </c>
      <c r="Z218" s="94">
        <f>+'CO2'!Z218+'abs CO2'!Z218+'CH4'!Z218*PCG!$C$5+N2O!Z218*PCG!$C$6+HFC!Z218+PFC!Z218+'SF6'!Z218</f>
        <v>38.851594745094005</v>
      </c>
      <c r="AA218" s="94">
        <f>+'CO2'!AA218+'abs CO2'!AA218+'CH4'!AA218*PCG!$C$5+N2O!AA218*PCG!$C$6+HFC!AA218+PFC!AA218+'SF6'!AA218</f>
        <v>37.032412031154209</v>
      </c>
      <c r="AB218" s="94">
        <f>+'CO2'!AB218+'abs CO2'!AB218+'CH4'!AB218*PCG!$C$5+N2O!AB218*PCG!$C$6+HFC!AB218+PFC!AB218+'SF6'!AB218</f>
        <v>34.740433542331616</v>
      </c>
      <c r="AC218" s="94">
        <f>+'CO2'!AC218+'abs CO2'!AC218+'CH4'!AC218*PCG!$C$5+N2O!AC218*PCG!$C$6+HFC!AC218+PFC!AC218+'SF6'!AC218</f>
        <v>39.80108890664647</v>
      </c>
      <c r="AD218" s="94">
        <f>+'CO2'!AD218+'abs CO2'!AD218+'CH4'!AD218*PCG!$C$5+N2O!AD218*PCG!$C$6+HFC!AD218+PFC!AD218+'SF6'!AD218</f>
        <v>44.967209163726068</v>
      </c>
      <c r="AE218" s="94">
        <f>+'CO2'!AE218+'abs CO2'!AE218+'CH4'!AE218*PCG!$C$5+N2O!AE218*PCG!$C$6+HFC!AE218+PFC!AE218+'SF6'!AE218</f>
        <v>50.133329420805673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13.604675344599155</v>
      </c>
      <c r="D219" s="33">
        <f t="shared" si="56"/>
        <v>13.978546401286135</v>
      </c>
      <c r="E219" s="33">
        <f t="shared" si="56"/>
        <v>14.254138085977633</v>
      </c>
      <c r="F219" s="33">
        <f t="shared" si="56"/>
        <v>14.946588824594343</v>
      </c>
      <c r="G219" s="33">
        <f t="shared" si="56"/>
        <v>15.555595788171562</v>
      </c>
      <c r="H219" s="33">
        <f t="shared" si="56"/>
        <v>15.698585010392012</v>
      </c>
      <c r="I219" s="33">
        <f t="shared" si="56"/>
        <v>16.01978458880453</v>
      </c>
      <c r="J219" s="33">
        <f t="shared" si="56"/>
        <v>16.654259767053652</v>
      </c>
      <c r="K219" s="33">
        <f t="shared" si="56"/>
        <v>16.825098929592819</v>
      </c>
      <c r="L219" s="33">
        <f t="shared" si="56"/>
        <v>16.994967623215146</v>
      </c>
      <c r="M219" s="33">
        <f t="shared" si="56"/>
        <v>17.163877217074358</v>
      </c>
      <c r="N219" s="33">
        <f t="shared" si="56"/>
        <v>17.33183897337053</v>
      </c>
      <c r="O219" s="33">
        <f t="shared" si="56"/>
        <v>17.49886404792251</v>
      </c>
      <c r="P219" s="33">
        <f t="shared" si="56"/>
        <v>17.664963490799703</v>
      </c>
      <c r="Q219" s="33">
        <f t="shared" si="56"/>
        <v>17.830148247006701</v>
      </c>
      <c r="R219" s="33">
        <f t="shared" si="56"/>
        <v>17.994429157214498</v>
      </c>
      <c r="S219" s="33">
        <f t="shared" si="56"/>
        <v>18.15781695853288</v>
      </c>
      <c r="T219" s="33">
        <f t="shared" si="56"/>
        <v>18.320322285319087</v>
      </c>
      <c r="U219" s="33">
        <f t="shared" si="56"/>
        <v>17.704895239265948</v>
      </c>
      <c r="V219" s="33">
        <f t="shared" si="56"/>
        <v>17.086583593257163</v>
      </c>
      <c r="W219" s="33">
        <f t="shared" si="56"/>
        <v>16.46536493430105</v>
      </c>
      <c r="X219" s="33">
        <f t="shared" si="56"/>
        <v>15.84121715400997</v>
      </c>
      <c r="Y219" s="33">
        <f t="shared" si="56"/>
        <v>16.192682393798997</v>
      </c>
      <c r="Z219" s="33">
        <f t="shared" si="56"/>
        <v>16.544602035457466</v>
      </c>
      <c r="AA219" s="33">
        <f t="shared" si="56"/>
        <v>15.470920008040366</v>
      </c>
      <c r="AB219" s="33">
        <f t="shared" si="56"/>
        <v>14.400219006425422</v>
      </c>
      <c r="AC219" s="33">
        <f t="shared" si="56"/>
        <v>15.353941690361985</v>
      </c>
      <c r="AD219" s="33">
        <f t="shared" si="56"/>
        <v>16.275204355275122</v>
      </c>
      <c r="AE219" s="33">
        <f t="shared" si="56"/>
        <v>17.196467020188258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1.5454174070386744</v>
      </c>
      <c r="D220" s="94">
        <f>+'CO2'!D220+'abs CO2'!D220+'CH4'!D220*PCG!$C$5+N2O!D220*PCG!$C$6+HFC!D220+PFC!D220+'SF6'!D220</f>
        <v>1.5414351988501562</v>
      </c>
      <c r="E220" s="94">
        <f>+'CO2'!E220+'abs CO2'!E220+'CH4'!E220*PCG!$C$5+N2O!E220*PCG!$C$6+HFC!E220+PFC!E220+'SF6'!E220</f>
        <v>1.5975364429008847</v>
      </c>
      <c r="F220" s="94">
        <f>+'CO2'!F220+'abs CO2'!F220+'CH4'!F220*PCG!$C$5+N2O!F220*PCG!$C$6+HFC!F220+PFC!F220+'SF6'!F220</f>
        <v>1.647660302284619</v>
      </c>
      <c r="G220" s="94">
        <f>+'CO2'!G220+'abs CO2'!G220+'CH4'!G220*PCG!$C$5+N2O!G220*PCG!$C$6+HFC!G220+PFC!G220+'SF6'!G220</f>
        <v>1.69364789240007</v>
      </c>
      <c r="H220" s="94">
        <f>+'CO2'!H220+'abs CO2'!H220+'CH4'!H220*PCG!$C$5+N2O!H220*PCG!$C$6+HFC!H220+PFC!H220+'SF6'!H220</f>
        <v>1.7133743187626944</v>
      </c>
      <c r="I220" s="94">
        <f>+'CO2'!I220+'abs CO2'!I220+'CH4'!I220*PCG!$C$5+N2O!I220*PCG!$C$6+HFC!I220+PFC!I220+'SF6'!I220</f>
        <v>1.7422758247951058</v>
      </c>
      <c r="J220" s="94">
        <f>+'CO2'!J220+'abs CO2'!J220+'CH4'!J220*PCG!$C$5+N2O!J220*PCG!$C$6+HFC!J220+PFC!J220+'SF6'!J220</f>
        <v>1.8847803179647249</v>
      </c>
      <c r="K220" s="94">
        <f>+'CO2'!K220+'abs CO2'!K220+'CH4'!K220*PCG!$C$5+N2O!K220*PCG!$C$6+HFC!K220+PFC!K220+'SF6'!K220</f>
        <v>1.9353799665553697</v>
      </c>
      <c r="L220" s="94">
        <f>+'CO2'!L220+'abs CO2'!L220+'CH4'!L220*PCG!$C$5+N2O!L220*PCG!$C$6+HFC!L220+PFC!L220+'SF6'!L220</f>
        <v>1.9848821529568919</v>
      </c>
      <c r="M220" s="94">
        <f>+'CO2'!M220+'abs CO2'!M220+'CH4'!M220*PCG!$C$5+N2O!M220*PCG!$C$6+HFC!M220+PFC!M220+'SF6'!M220</f>
        <v>2.0332994212515816</v>
      </c>
      <c r="N220" s="94">
        <f>+'CO2'!N220+'abs CO2'!N220+'CH4'!N220*PCG!$C$5+N2O!N220*PCG!$C$6+HFC!N220+PFC!N220+'SF6'!N220</f>
        <v>2.0806441753862872</v>
      </c>
      <c r="O220" s="94">
        <f>+'CO2'!O220+'abs CO2'!O220+'CH4'!O220*PCG!$C$5+N2O!O220*PCG!$C$6+HFC!O220+PFC!O220+'SF6'!O220</f>
        <v>2.1269286812956989</v>
      </c>
      <c r="P220" s="94">
        <f>+'CO2'!P220+'abs CO2'!P220+'CH4'!P220*PCG!$C$5+N2O!P220*PCG!$C$6+HFC!P220+PFC!P220+'SF6'!P220</f>
        <v>2.1721650689879546</v>
      </c>
      <c r="Q220" s="94">
        <f>+'CO2'!Q220+'abs CO2'!Q220+'CH4'!Q220*PCG!$C$5+N2O!Q220*PCG!$C$6+HFC!Q220+PFC!Q220+'SF6'!Q220</f>
        <v>2.2163653345933256</v>
      </c>
      <c r="R220" s="94">
        <f>+'CO2'!R220+'abs CO2'!R220+'CH4'!R220*PCG!$C$5+N2O!R220*PCG!$C$6+HFC!R220+PFC!R220+'SF6'!R220</f>
        <v>2.2595413423768007</v>
      </c>
      <c r="S220" s="94">
        <f>+'CO2'!S220+'abs CO2'!S220+'CH4'!S220*PCG!$C$5+N2O!S220*PCG!$C$6+HFC!S220+PFC!S220+'SF6'!S220</f>
        <v>2.3017048267152402</v>
      </c>
      <c r="T220" s="94">
        <f>+'CO2'!T220+'abs CO2'!T220+'CH4'!T220*PCG!$C$5+N2O!T220*PCG!$C$6+HFC!T220+PFC!T220+'SF6'!T220</f>
        <v>2.3428673940399309</v>
      </c>
      <c r="U220" s="94">
        <f>+'CO2'!U220+'abs CO2'!U220+'CH4'!U220*PCG!$C$5+N2O!U220*PCG!$C$6+HFC!U220+PFC!U220+'SF6'!U220</f>
        <v>2.2478984188893913</v>
      </c>
      <c r="V220" s="94">
        <f>+'CO2'!V220+'abs CO2'!V220+'CH4'!V220*PCG!$C$5+N2O!V220*PCG!$C$6+HFC!V220+PFC!V220+'SF6'!V220</f>
        <v>2.1544402368214386</v>
      </c>
      <c r="W220" s="94">
        <f>+'CO2'!W220+'abs CO2'!W220+'CH4'!W220*PCG!$C$5+N2O!W220*PCG!$C$6+HFC!W220+PFC!W220+'SF6'!W220</f>
        <v>2.0624766490074418</v>
      </c>
      <c r="X220" s="94">
        <f>+'CO2'!X220+'abs CO2'!X220+'CH4'!X220*PCG!$C$5+N2O!X220*PCG!$C$6+HFC!X220+PFC!X220+'SF6'!X220</f>
        <v>1.9719916334558953</v>
      </c>
      <c r="Y220" s="94">
        <f>+'CO2'!Y220+'abs CO2'!Y220+'CH4'!Y220*PCG!$C$5+N2O!Y220*PCG!$C$6+HFC!Y220+PFC!Y220+'SF6'!Y220</f>
        <v>2.0678117879849345</v>
      </c>
      <c r="Z220" s="94">
        <f>+'CO2'!Z220+'abs CO2'!Z220+'CH4'!Z220*PCG!$C$5+N2O!Z220*PCG!$C$6+HFC!Z220+PFC!Z220+'SF6'!Z220</f>
        <v>2.1616486824653918</v>
      </c>
      <c r="AA220" s="94">
        <f>+'CO2'!AA220+'abs CO2'!AA220+'CH4'!AA220*PCG!$C$5+N2O!AA220*PCG!$C$6+HFC!AA220+PFC!AA220+'SF6'!AA220</f>
        <v>1.9972503791919505</v>
      </c>
      <c r="AB220" s="94">
        <f>+'CO2'!AB220+'abs CO2'!AB220+'CH4'!AB220*PCG!$C$5+N2O!AB220*PCG!$C$6+HFC!AB220+PFC!AB220+'SF6'!AB220</f>
        <v>1.8356877777616243</v>
      </c>
      <c r="AC220" s="94">
        <f>+'CO2'!AC220+'abs CO2'!AC220+'CH4'!AC220*PCG!$C$5+N2O!AC220*PCG!$C$6+HFC!AC220+PFC!AC220+'SF6'!AC220</f>
        <v>2.0898058738696244</v>
      </c>
      <c r="AD220" s="94">
        <f>+'CO2'!AD220+'abs CO2'!AD220+'CH4'!AD220*PCG!$C$5+N2O!AD220*PCG!$C$6+HFC!AD220+PFC!AD220+'SF6'!AD220</f>
        <v>2.3610594690585476</v>
      </c>
      <c r="AE220" s="94">
        <f>+'CO2'!AE220+'abs CO2'!AE220+'CH4'!AE220*PCG!$C$5+N2O!AE220*PCG!$C$6+HFC!AE220+PFC!AE220+'SF6'!AE220</f>
        <v>2.6323130642474704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2.3026500212402219</v>
      </c>
      <c r="D221" s="94">
        <f>+'CO2'!D221+'abs CO2'!D221+'CH4'!D221*PCG!$C$5+N2O!D221*PCG!$C$6+HFC!D221+PFC!D221+'SF6'!D221</f>
        <v>2.4325828680578292</v>
      </c>
      <c r="E221" s="94">
        <f>+'CO2'!E221+'abs CO2'!E221+'CH4'!E221*PCG!$C$5+N2O!E221*PCG!$C$6+HFC!E221+PFC!E221+'SF6'!E221</f>
        <v>2.4438920761455334</v>
      </c>
      <c r="F221" s="94">
        <f>+'CO2'!F221+'abs CO2'!F221+'CH4'!F221*PCG!$C$5+N2O!F221*PCG!$C$6+HFC!F221+PFC!F221+'SF6'!F221</f>
        <v>2.5436162006262442</v>
      </c>
      <c r="G221" s="94">
        <f>+'CO2'!G221+'abs CO2'!G221+'CH4'!G221*PCG!$C$5+N2O!G221*PCG!$C$6+HFC!G221+PFC!G221+'SF6'!G221</f>
        <v>2.7159909049027542</v>
      </c>
      <c r="H221" s="94">
        <f>+'CO2'!H221+'abs CO2'!H221+'CH4'!H221*PCG!$C$5+N2O!H221*PCG!$C$6+HFC!H221+PFC!H221+'SF6'!H221</f>
        <v>2.7982031602301292</v>
      </c>
      <c r="I221" s="94">
        <f>+'CO2'!I221+'abs CO2'!I221+'CH4'!I221*PCG!$C$5+N2O!I221*PCG!$C$6+HFC!I221+PFC!I221+'SF6'!I221</f>
        <v>2.807002292190885</v>
      </c>
      <c r="J221" s="94">
        <f>+'CO2'!J221+'abs CO2'!J221+'CH4'!J221*PCG!$C$5+N2O!J221*PCG!$C$6+HFC!J221+PFC!J221+'SF6'!J221</f>
        <v>2.9240133584938905</v>
      </c>
      <c r="K221" s="94">
        <f>+'CO2'!K221+'abs CO2'!K221+'CH4'!K221*PCG!$C$5+N2O!K221*PCG!$C$6+HFC!K221+PFC!K221+'SF6'!K221</f>
        <v>2.9508973633917823</v>
      </c>
      <c r="L221" s="94">
        <f>+'CO2'!L221+'abs CO2'!L221+'CH4'!L221*PCG!$C$5+N2O!L221*PCG!$C$6+HFC!L221+PFC!L221+'SF6'!L221</f>
        <v>2.9778717314040932</v>
      </c>
      <c r="M221" s="94">
        <f>+'CO2'!M221+'abs CO2'!M221+'CH4'!M221*PCG!$C$5+N2O!M221*PCG!$C$6+HFC!M221+PFC!M221+'SF6'!M221</f>
        <v>3.0049360130101257</v>
      </c>
      <c r="N221" s="94">
        <f>+'CO2'!N221+'abs CO2'!N221+'CH4'!N221*PCG!$C$5+N2O!N221*PCG!$C$6+HFC!N221+PFC!N221+'SF6'!N221</f>
        <v>3.0320897744610393</v>
      </c>
      <c r="O221" s="94">
        <f>+'CO2'!O221+'abs CO2'!O221+'CH4'!O221*PCG!$C$5+N2O!O221*PCG!$C$6+HFC!O221+PFC!O221+'SF6'!O221</f>
        <v>3.0593325970035843</v>
      </c>
      <c r="P221" s="94">
        <f>+'CO2'!P221+'abs CO2'!P221+'CH4'!P221*PCG!$C$5+N2O!P221*PCG!$C$6+HFC!P221+PFC!P221+'SF6'!P221</f>
        <v>3.0866640761536384</v>
      </c>
      <c r="Q221" s="94">
        <f>+'CO2'!Q221+'abs CO2'!Q221+'CH4'!Q221*PCG!$C$5+N2O!Q221*PCG!$C$6+HFC!Q221+PFC!Q221+'SF6'!Q221</f>
        <v>3.1140838210156083</v>
      </c>
      <c r="R221" s="94">
        <f>+'CO2'!R221+'abs CO2'!R221+'CH4'!R221*PCG!$C$5+N2O!R221*PCG!$C$6+HFC!R221+PFC!R221+'SF6'!R221</f>
        <v>3.1415914536441427</v>
      </c>
      <c r="S221" s="94">
        <f>+'CO2'!S221+'abs CO2'!S221+'CH4'!S221*PCG!$C$5+N2O!S221*PCG!$C$6+HFC!S221+PFC!S221+'SF6'!S221</f>
        <v>3.1691866084449147</v>
      </c>
      <c r="T221" s="94">
        <f>+'CO2'!T221+'abs CO2'!T221+'CH4'!T221*PCG!$C$5+N2O!T221*PCG!$C$6+HFC!T221+PFC!T221+'SF6'!T221</f>
        <v>3.1968689316115397</v>
      </c>
      <c r="U221" s="94">
        <f>+'CO2'!U221+'abs CO2'!U221+'CH4'!U221*PCG!$C$5+N2O!U221*PCG!$C$6+HFC!U221+PFC!U221+'SF6'!U221</f>
        <v>3.1537507873694954</v>
      </c>
      <c r="V221" s="94">
        <f>+'CO2'!V221+'abs CO2'!V221+'CH4'!V221*PCG!$C$5+N2O!V221*PCG!$C$6+HFC!V221+PFC!V221+'SF6'!V221</f>
        <v>3.1096543096199984</v>
      </c>
      <c r="W221" s="94">
        <f>+'CO2'!W221+'abs CO2'!W221+'CH4'!W221*PCG!$C$5+N2O!W221*PCG!$C$6+HFC!W221+PFC!W221+'SF6'!W221</f>
        <v>3.0645770740414231</v>
      </c>
      <c r="X221" s="94">
        <f>+'CO2'!X221+'abs CO2'!X221+'CH4'!X221*PCG!$C$5+N2O!X221*PCG!$C$6+HFC!X221+PFC!X221+'SF6'!X221</f>
        <v>3.0185167028542859</v>
      </c>
      <c r="Y221" s="94">
        <f>+'CO2'!Y221+'abs CO2'!Y221+'CH4'!Y221*PCG!$C$5+N2O!Y221*PCG!$C$6+HFC!Y221+PFC!Y221+'SF6'!Y221</f>
        <v>3.1705525411674556</v>
      </c>
      <c r="Z221" s="94">
        <f>+'CO2'!Z221+'abs CO2'!Z221+'CH4'!Z221*PCG!$C$5+N2O!Z221*PCG!$C$6+HFC!Z221+PFC!Z221+'SF6'!Z221</f>
        <v>3.3245187153734057</v>
      </c>
      <c r="AA221" s="94">
        <f>+'CO2'!AA221+'abs CO2'!AA221+'CH4'!AA221*PCG!$C$5+N2O!AA221*PCG!$C$6+HFC!AA221+PFC!AA221+'SF6'!AA221</f>
        <v>2.8961365002907771</v>
      </c>
      <c r="AB221" s="94">
        <f>+'CO2'!AB221+'abs CO2'!AB221+'CH4'!AB221*PCG!$C$5+N2O!AB221*PCG!$C$6+HFC!AB221+PFC!AB221+'SF6'!AB221</f>
        <v>2.4612296213196796</v>
      </c>
      <c r="AC221" s="94">
        <f>+'CO2'!AC221+'abs CO2'!AC221+'CH4'!AC221*PCG!$C$5+N2O!AC221*PCG!$C$6+HFC!AC221+PFC!AC221+'SF6'!AC221</f>
        <v>3.1313222292757854</v>
      </c>
      <c r="AD221" s="94">
        <f>+'CO2'!AD221+'abs CO2'!AD221+'CH4'!AD221*PCG!$C$5+N2O!AD221*PCG!$C$6+HFC!AD221+PFC!AD221+'SF6'!AD221</f>
        <v>3.7837002460890461</v>
      </c>
      <c r="AE221" s="94">
        <f>+'CO2'!AE221+'abs CO2'!AE221+'CH4'!AE221*PCG!$C$5+N2O!AE221*PCG!$C$6+HFC!AE221+PFC!AE221+'SF6'!AE221</f>
        <v>4.4360782629023072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0.83072607082545646</v>
      </c>
      <c r="D222" s="94">
        <f>+'CO2'!D222+'abs CO2'!D222+'CH4'!D222*PCG!$C$5+N2O!D222*PCG!$C$6+HFC!D222+PFC!D222+'SF6'!D222</f>
        <v>0.78923772888928168</v>
      </c>
      <c r="E222" s="94">
        <f>+'CO2'!E222+'abs CO2'!E222+'CH4'!E222*PCG!$C$5+N2O!E222*PCG!$C$6+HFC!E222+PFC!E222+'SF6'!E222</f>
        <v>0.79768763879006965</v>
      </c>
      <c r="F222" s="94">
        <f>+'CO2'!F222+'abs CO2'!F222+'CH4'!F222*PCG!$C$5+N2O!F222*PCG!$C$6+HFC!F222+PFC!F222+'SF6'!F222</f>
        <v>0.77924527270423205</v>
      </c>
      <c r="G222" s="94">
        <f>+'CO2'!G222+'abs CO2'!G222+'CH4'!G222*PCG!$C$5+N2O!G222*PCG!$C$6+HFC!G222+PFC!G222+'SF6'!G222</f>
        <v>0.79167518730304154</v>
      </c>
      <c r="H222" s="94">
        <f>+'CO2'!H222+'abs CO2'!H222+'CH4'!H222*PCG!$C$5+N2O!H222*PCG!$C$6+HFC!H222+PFC!H222+'SF6'!H222</f>
        <v>0.77100446925060806</v>
      </c>
      <c r="I222" s="94">
        <f>+'CO2'!I222+'abs CO2'!I222+'CH4'!I222*PCG!$C$5+N2O!I222*PCG!$C$6+HFC!I222+PFC!I222+'SF6'!I222</f>
        <v>0.79227340701464211</v>
      </c>
      <c r="J222" s="94">
        <f>+'CO2'!J222+'abs CO2'!J222+'CH4'!J222*PCG!$C$5+N2O!J222*PCG!$C$6+HFC!J222+PFC!J222+'SF6'!J222</f>
        <v>1.0104388716283796</v>
      </c>
      <c r="K222" s="94">
        <f>+'CO2'!K222+'abs CO2'!K222+'CH4'!K222*PCG!$C$5+N2O!K222*PCG!$C$6+HFC!K222+PFC!K222+'SF6'!K222</f>
        <v>0.98609359425420817</v>
      </c>
      <c r="L222" s="94">
        <f>+'CO2'!L222+'abs CO2'!L222+'CH4'!L222*PCG!$C$5+N2O!L222*PCG!$C$6+HFC!L222+PFC!L222+'SF6'!L222</f>
        <v>0.96168237946217627</v>
      </c>
      <c r="M222" s="94">
        <f>+'CO2'!M222+'abs CO2'!M222+'CH4'!M222*PCG!$C$5+N2O!M222*PCG!$C$6+HFC!M222+PFC!M222+'SF6'!M222</f>
        <v>0.93720517895100297</v>
      </c>
      <c r="N222" s="94">
        <f>+'CO2'!N222+'abs CO2'!N222+'CH4'!N222*PCG!$C$5+N2O!N222*PCG!$C$6+HFC!N222+PFC!N222+'SF6'!N222</f>
        <v>0.91266194474224194</v>
      </c>
      <c r="O222" s="94">
        <f>+'CO2'!O222+'abs CO2'!O222+'CH4'!O222*PCG!$C$5+N2O!O222*PCG!$C$6+HFC!O222+PFC!O222+'SF6'!O222</f>
        <v>0.88805262917731609</v>
      </c>
      <c r="P222" s="94">
        <f>+'CO2'!P222+'abs CO2'!P222+'CH4'!P222*PCG!$C$5+N2O!P222*PCG!$C$6+HFC!P222+PFC!P222+'SF6'!P222</f>
        <v>0.86337718491458704</v>
      </c>
      <c r="Q222" s="94">
        <f>+'CO2'!Q222+'abs CO2'!Q222+'CH4'!Q222*PCG!$C$5+N2O!Q222*PCG!$C$6+HFC!Q222+PFC!Q222+'SF6'!Q222</f>
        <v>0.83863556492647706</v>
      </c>
      <c r="R222" s="94">
        <f>+'CO2'!R222+'abs CO2'!R222+'CH4'!R222*PCG!$C$5+N2O!R222*PCG!$C$6+HFC!R222+PFC!R222+'SF6'!R222</f>
        <v>0.81382772249662882</v>
      </c>
      <c r="S222" s="94">
        <f>+'CO2'!S222+'abs CO2'!S222+'CH4'!S222*PCG!$C$5+N2O!S222*PCG!$C$6+HFC!S222+PFC!S222+'SF6'!S222</f>
        <v>0.78895361121710894</v>
      </c>
      <c r="T222" s="94">
        <f>+'CO2'!T222+'abs CO2'!T222+'CH4'!T222*PCG!$C$5+N2O!T222*PCG!$C$6+HFC!T222+PFC!T222+'SF6'!T222</f>
        <v>0.76401318498564919</v>
      </c>
      <c r="U222" s="94">
        <f>+'CO2'!U222+'abs CO2'!U222+'CH4'!U222*PCG!$C$5+N2O!U222*PCG!$C$6+HFC!U222+PFC!U222+'SF6'!U222</f>
        <v>0.69575635782503409</v>
      </c>
      <c r="V222" s="94">
        <f>+'CO2'!V222+'abs CO2'!V222+'CH4'!V222*PCG!$C$5+N2O!V222*PCG!$C$6+HFC!V222+PFC!V222+'SF6'!V222</f>
        <v>0.62732190976068736</v>
      </c>
      <c r="W222" s="94">
        <f>+'CO2'!W222+'abs CO2'!W222+'CH4'!W222*PCG!$C$5+N2O!W222*PCG!$C$6+HFC!W222+PFC!W222+'SF6'!W222</f>
        <v>0.5587097238332841</v>
      </c>
      <c r="X222" s="94">
        <f>+'CO2'!X222+'abs CO2'!X222+'CH4'!X222*PCG!$C$5+N2O!X222*PCG!$C$6+HFC!X222+PFC!X222+'SF6'!X222</f>
        <v>0.48991968384579471</v>
      </c>
      <c r="Y222" s="94">
        <f>+'CO2'!Y222+'abs CO2'!Y222+'CH4'!Y222*PCG!$C$5+N2O!Y222*PCG!$C$6+HFC!Y222+PFC!Y222+'SF6'!Y222</f>
        <v>0.47858270361868255</v>
      </c>
      <c r="Z222" s="94">
        <f>+'CO2'!Z222+'abs CO2'!Z222+'CH4'!Z222*PCG!$C$5+N2O!Z222*PCG!$C$6+HFC!Z222+PFC!Z222+'SF6'!Z222</f>
        <v>0.46721532672163057</v>
      </c>
      <c r="AA222" s="94">
        <f>+'CO2'!AA222+'abs CO2'!AA222+'CH4'!AA222*PCG!$C$5+N2O!AA222*PCG!$C$6+HFC!AA222+PFC!AA222+'SF6'!AA222</f>
        <v>0.40467551355090908</v>
      </c>
      <c r="AB222" s="94">
        <f>+'CO2'!AB222+'abs CO2'!AB222+'CH4'!AB222*PCG!$C$5+N2O!AB222*PCG!$C$6+HFC!AB222+PFC!AB222+'SF6'!AB222</f>
        <v>0.34197442922809013</v>
      </c>
      <c r="AC222" s="94">
        <f>+'CO2'!AC222+'abs CO2'!AC222+'CH4'!AC222*PCG!$C$5+N2O!AC222*PCG!$C$6+HFC!AC222+PFC!AC222+'SF6'!AC222</f>
        <v>0.33792277307572199</v>
      </c>
      <c r="AD222" s="94">
        <f>+'CO2'!AD222+'abs CO2'!AD222+'CH4'!AD222*PCG!$C$5+N2O!AD222*PCG!$C$6+HFC!AD222+PFC!AD222+'SF6'!AD222</f>
        <v>0.33343406823464572</v>
      </c>
      <c r="AE222" s="94">
        <f>+'CO2'!AE222+'abs CO2'!AE222+'CH4'!AE222*PCG!$C$5+N2O!AE222*PCG!$C$6+HFC!AE222+PFC!AE222+'SF6'!AE222</f>
        <v>0.32894536339356933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2.280094327487185</v>
      </c>
      <c r="D223" s="94">
        <f>+'CO2'!D223+'abs CO2'!D223+'CH4'!D223*PCG!$C$5+N2O!D223*PCG!$C$6+HFC!D223+PFC!D223+'SF6'!D223</f>
        <v>2.3166551641250122</v>
      </c>
      <c r="E223" s="94">
        <f>+'CO2'!E223+'abs CO2'!E223+'CH4'!E223*PCG!$C$5+N2O!E223*PCG!$C$6+HFC!E223+PFC!E223+'SF6'!E223</f>
        <v>2.4699590206764599</v>
      </c>
      <c r="F223" s="94">
        <f>+'CO2'!F223+'abs CO2'!F223+'CH4'!F223*PCG!$C$5+N2O!F223*PCG!$C$6+HFC!F223+PFC!F223+'SF6'!F223</f>
        <v>2.5252878485677877</v>
      </c>
      <c r="G223" s="94">
        <f>+'CO2'!G223+'abs CO2'!G223+'CH4'!G223*PCG!$C$5+N2O!G223*PCG!$C$6+HFC!G223+PFC!G223+'SF6'!G223</f>
        <v>2.5097700651571664</v>
      </c>
      <c r="H223" s="94">
        <f>+'CO2'!H223+'abs CO2'!H223+'CH4'!H223*PCG!$C$5+N2O!H223*PCG!$C$6+HFC!H223+PFC!H223+'SF6'!H223</f>
        <v>2.5687069911809379</v>
      </c>
      <c r="I223" s="94">
        <f>+'CO2'!I223+'abs CO2'!I223+'CH4'!I223*PCG!$C$5+N2O!I223*PCG!$C$6+HFC!I223+PFC!I223+'SF6'!I223</f>
        <v>2.5120062468811124</v>
      </c>
      <c r="J223" s="94">
        <f>+'CO2'!J223+'abs CO2'!J223+'CH4'!J223*PCG!$C$5+N2O!J223*PCG!$C$6+HFC!J223+PFC!J223+'SF6'!J223</f>
        <v>2.5460649507602864</v>
      </c>
      <c r="K223" s="94">
        <f>+'CO2'!K223+'abs CO2'!K223+'CH4'!K223*PCG!$C$5+N2O!K223*PCG!$C$6+HFC!K223+PFC!K223+'SF6'!K223</f>
        <v>2.5647756890915101</v>
      </c>
      <c r="L223" s="94">
        <f>+'CO2'!L223+'abs CO2'!L223+'CH4'!L223*PCG!$C$5+N2O!L223*PCG!$C$6+HFC!L223+PFC!L223+'SF6'!L223</f>
        <v>2.5834372404154515</v>
      </c>
      <c r="M223" s="94">
        <f>+'CO2'!M223+'abs CO2'!M223+'CH4'!M223*PCG!$C$5+N2O!M223*PCG!$C$6+HFC!M223+PFC!M223+'SF6'!M223</f>
        <v>2.6020490605009639</v>
      </c>
      <c r="N223" s="94">
        <f>+'CO2'!N223+'abs CO2'!N223+'CH4'!N223*PCG!$C$5+N2O!N223*PCG!$C$6+HFC!N223+PFC!N223+'SF6'!N223</f>
        <v>2.6206106216707603</v>
      </c>
      <c r="O223" s="94">
        <f>+'CO2'!O223+'abs CO2'!O223+'CH4'!O223*PCG!$C$5+N2O!O223*PCG!$C$6+HFC!O223+PFC!O223+'SF6'!O223</f>
        <v>2.6391214120333908</v>
      </c>
      <c r="P223" s="94">
        <f>+'CO2'!P223+'abs CO2'!P223+'CH4'!P223*PCG!$C$5+N2O!P223*PCG!$C$6+HFC!P223+PFC!P223+'SF6'!P223</f>
        <v>2.6575809347624846</v>
      </c>
      <c r="Q223" s="94">
        <f>+'CO2'!Q223+'abs CO2'!Q223+'CH4'!Q223*PCG!$C$5+N2O!Q223*PCG!$C$6+HFC!Q223+PFC!Q223+'SF6'!Q223</f>
        <v>2.6759887074197235</v>
      </c>
      <c r="R223" s="94">
        <f>+'CO2'!R223+'abs CO2'!R223+'CH4'!R223*PCG!$C$5+N2O!R223*PCG!$C$6+HFC!R223+PFC!R223+'SF6'!R223</f>
        <v>2.6943442613181614</v>
      </c>
      <c r="S223" s="94">
        <f>+'CO2'!S223+'abs CO2'!S223+'CH4'!S223*PCG!$C$5+N2O!S223*PCG!$C$6+HFC!S223+PFC!S223+'SF6'!S223</f>
        <v>2.7126471409229835</v>
      </c>
      <c r="T223" s="94">
        <f>+'CO2'!T223+'abs CO2'!T223+'CH4'!T223*PCG!$C$5+N2O!T223*PCG!$C$6+HFC!T223+PFC!T223+'SF6'!T223</f>
        <v>2.7308969032869457</v>
      </c>
      <c r="U223" s="94">
        <f>+'CO2'!U223+'abs CO2'!U223+'CH4'!U223*PCG!$C$5+N2O!U223*PCG!$C$6+HFC!U223+PFC!U223+'SF6'!U223</f>
        <v>2.5839031500875485</v>
      </c>
      <c r="V223" s="94">
        <f>+'CO2'!V223+'abs CO2'!V223+'CH4'!V223*PCG!$C$5+N2O!V223*PCG!$C$6+HFC!V223+PFC!V223+'SF6'!V223</f>
        <v>2.4341265161319394</v>
      </c>
      <c r="W223" s="94">
        <f>+'CO2'!W223+'abs CO2'!W223+'CH4'!W223*PCG!$C$5+N2O!W223*PCG!$C$6+HFC!W223+PFC!W223+'SF6'!W223</f>
        <v>2.2815628998636295</v>
      </c>
      <c r="X223" s="94">
        <f>+'CO2'!X223+'abs CO2'!X223+'CH4'!X223*PCG!$C$5+N2O!X223*PCG!$C$6+HFC!X223+PFC!X223+'SF6'!X223</f>
        <v>2.1262082819513797</v>
      </c>
      <c r="Y223" s="94">
        <f>+'CO2'!Y223+'abs CO2'!Y223+'CH4'!Y223*PCG!$C$5+N2O!Y223*PCG!$C$6+HFC!Y223+PFC!Y223+'SF6'!Y223</f>
        <v>2.1695183130596001</v>
      </c>
      <c r="Z223" s="94">
        <f>+'CO2'!Z223+'abs CO2'!Z223+'CH4'!Z223*PCG!$C$5+N2O!Z223*PCG!$C$6+HFC!Z223+PFC!Z223+'SF6'!Z223</f>
        <v>2.2132624185415977</v>
      </c>
      <c r="AA223" s="94">
        <f>+'CO2'!AA223+'abs CO2'!AA223+'CH4'!AA223*PCG!$C$5+N2O!AA223*PCG!$C$6+HFC!AA223+PFC!AA223+'SF6'!AA223</f>
        <v>2.7644751499314375</v>
      </c>
      <c r="AB223" s="94">
        <f>+'CO2'!AB223+'abs CO2'!AB223+'CH4'!AB223*PCG!$C$5+N2O!AB223*PCG!$C$6+HFC!AB223+PFC!AB223+'SF6'!AB223</f>
        <v>3.3241440705640315</v>
      </c>
      <c r="AC223" s="94">
        <f>+'CO2'!AC223+'abs CO2'!AC223+'CH4'!AC223*PCG!$C$5+N2O!AC223*PCG!$C$6+HFC!AC223+PFC!AC223+'SF6'!AC223</f>
        <v>2.603168785123088</v>
      </c>
      <c r="AD223" s="94">
        <f>+'CO2'!AD223+'abs CO2'!AD223+'CH4'!AD223*PCG!$C$5+N2O!AD223*PCG!$C$6+HFC!AD223+PFC!AD223+'SF6'!AD223</f>
        <v>1.856083772927269</v>
      </c>
      <c r="AE223" s="94">
        <f>+'CO2'!AE223+'abs CO2'!AE223+'CH4'!AE223*PCG!$C$5+N2O!AE223*PCG!$C$6+HFC!AE223+PFC!AE223+'SF6'!AE223</f>
        <v>1.1089987607314495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6.6457875180076158</v>
      </c>
      <c r="D224" s="94">
        <f>+'CO2'!D224+'abs CO2'!D224+'CH4'!D224*PCG!$C$5+N2O!D224*PCG!$C$6+HFC!D224+PFC!D224+'SF6'!D224</f>
        <v>6.8986354413638544</v>
      </c>
      <c r="E224" s="94">
        <f>+'CO2'!E224+'abs CO2'!E224+'CH4'!E224*PCG!$C$5+N2O!E224*PCG!$C$6+HFC!E224+PFC!E224+'SF6'!E224</f>
        <v>6.9450629074646857</v>
      </c>
      <c r="F224" s="94">
        <f>+'CO2'!F224+'abs CO2'!F224+'CH4'!F224*PCG!$C$5+N2O!F224*PCG!$C$6+HFC!F224+PFC!F224+'SF6'!F224</f>
        <v>7.4507792004114597</v>
      </c>
      <c r="G224" s="94">
        <f>+'CO2'!G224+'abs CO2'!G224+'CH4'!G224*PCG!$C$5+N2O!G224*PCG!$C$6+HFC!G224+PFC!G224+'SF6'!G224</f>
        <v>7.8445117384085314</v>
      </c>
      <c r="H224" s="94">
        <f>+'CO2'!H224+'abs CO2'!H224+'CH4'!H224*PCG!$C$5+N2O!H224*PCG!$C$6+HFC!H224+PFC!H224+'SF6'!H224</f>
        <v>7.8472960709676425</v>
      </c>
      <c r="I224" s="94">
        <f>+'CO2'!I224+'abs CO2'!I224+'CH4'!I224*PCG!$C$5+N2O!I224*PCG!$C$6+HFC!I224+PFC!I224+'SF6'!I224</f>
        <v>8.1662268179227837</v>
      </c>
      <c r="J224" s="94">
        <f>+'CO2'!J224+'abs CO2'!J224+'CH4'!J224*PCG!$C$5+N2O!J224*PCG!$C$6+HFC!J224+PFC!J224+'SF6'!J224</f>
        <v>8.2889622682063688</v>
      </c>
      <c r="K224" s="94">
        <f>+'CO2'!K224+'abs CO2'!K224+'CH4'!K224*PCG!$C$5+N2O!K224*PCG!$C$6+HFC!K224+PFC!K224+'SF6'!K224</f>
        <v>8.3879523162999501</v>
      </c>
      <c r="L224" s="94">
        <f>+'CO2'!L224+'abs CO2'!L224+'CH4'!L224*PCG!$C$5+N2O!L224*PCG!$C$6+HFC!L224+PFC!L224+'SF6'!L224</f>
        <v>8.4870941189765325</v>
      </c>
      <c r="M224" s="94">
        <f>+'CO2'!M224+'abs CO2'!M224+'CH4'!M224*PCG!$C$5+N2O!M224*PCG!$C$6+HFC!M224+PFC!M224+'SF6'!M224</f>
        <v>8.5863875433606829</v>
      </c>
      <c r="N224" s="94">
        <f>+'CO2'!N224+'abs CO2'!N224+'CH4'!N224*PCG!$C$5+N2O!N224*PCG!$C$6+HFC!N224+PFC!N224+'SF6'!N224</f>
        <v>8.6858324571102017</v>
      </c>
      <c r="O224" s="94">
        <f>+'CO2'!O224+'abs CO2'!O224+'CH4'!O224*PCG!$C$5+N2O!O224*PCG!$C$6+HFC!O224+PFC!O224+'SF6'!O224</f>
        <v>8.7854287284125174</v>
      </c>
      <c r="P224" s="94">
        <f>+'CO2'!P224+'abs CO2'!P224+'CH4'!P224*PCG!$C$5+N2O!P224*PCG!$C$6+HFC!P224+PFC!P224+'SF6'!P224</f>
        <v>8.8851762259810378</v>
      </c>
      <c r="Q224" s="94">
        <f>+'CO2'!Q224+'abs CO2'!Q224+'CH4'!Q224*PCG!$C$5+N2O!Q224*PCG!$C$6+HFC!Q224+PFC!Q224+'SF6'!Q224</f>
        <v>8.985074819051567</v>
      </c>
      <c r="R224" s="94">
        <f>+'CO2'!R224+'abs CO2'!R224+'CH4'!R224*PCG!$C$5+N2O!R224*PCG!$C$6+HFC!R224+PFC!R224+'SF6'!R224</f>
        <v>9.0851243773787651</v>
      </c>
      <c r="S224" s="94">
        <f>+'CO2'!S224+'abs CO2'!S224+'CH4'!S224*PCG!$C$5+N2O!S224*PCG!$C$6+HFC!S224+PFC!S224+'SF6'!S224</f>
        <v>9.1853247712326329</v>
      </c>
      <c r="T224" s="94">
        <f>+'CO2'!T224+'abs CO2'!T224+'CH4'!T224*PCG!$C$5+N2O!T224*PCG!$C$6+HFC!T224+PFC!T224+'SF6'!T224</f>
        <v>9.2856758713950196</v>
      </c>
      <c r="U224" s="94">
        <f>+'CO2'!U224+'abs CO2'!U224+'CH4'!U224*PCG!$C$5+N2O!U224*PCG!$C$6+HFC!U224+PFC!U224+'SF6'!U224</f>
        <v>9.0235865250944798</v>
      </c>
      <c r="V224" s="94">
        <f>+'CO2'!V224+'abs CO2'!V224+'CH4'!V224*PCG!$C$5+N2O!V224*PCG!$C$6+HFC!V224+PFC!V224+'SF6'!V224</f>
        <v>8.7610406209230991</v>
      </c>
      <c r="W224" s="94">
        <f>+'CO2'!W224+'abs CO2'!W224+'CH4'!W224*PCG!$C$5+N2O!W224*PCG!$C$6+HFC!W224+PFC!W224+'SF6'!W224</f>
        <v>8.4980385875552713</v>
      </c>
      <c r="X224" s="94">
        <f>+'CO2'!X224+'abs CO2'!X224+'CH4'!X224*PCG!$C$5+N2O!X224*PCG!$C$6+HFC!X224+PFC!X224+'SF6'!X224</f>
        <v>8.2345808519026136</v>
      </c>
      <c r="Y224" s="94">
        <f>+'CO2'!Y224+'abs CO2'!Y224+'CH4'!Y224*PCG!$C$5+N2O!Y224*PCG!$C$6+HFC!Y224+PFC!Y224+'SF6'!Y224</f>
        <v>8.3062170479683228</v>
      </c>
      <c r="Z224" s="94">
        <f>+'CO2'!Z224+'abs CO2'!Z224+'CH4'!Z224*PCG!$C$5+N2O!Z224*PCG!$C$6+HFC!Z224+PFC!Z224+'SF6'!Z224</f>
        <v>8.3779568923554422</v>
      </c>
      <c r="AA224" s="94">
        <f>+'CO2'!AA224+'abs CO2'!AA224+'CH4'!AA224*PCG!$C$5+N2O!AA224*PCG!$C$6+HFC!AA224+PFC!AA224+'SF6'!AA224</f>
        <v>7.4083824650752916</v>
      </c>
      <c r="AB224" s="94">
        <f>+'CO2'!AB224+'abs CO2'!AB224+'CH4'!AB224*PCG!$C$5+N2O!AB224*PCG!$C$6+HFC!AB224+PFC!AB224+'SF6'!AB224</f>
        <v>6.4371831075519967</v>
      </c>
      <c r="AC224" s="94">
        <f>+'CO2'!AC224+'abs CO2'!AC224+'CH4'!AC224*PCG!$C$5+N2O!AC224*PCG!$C$6+HFC!AC224+PFC!AC224+'SF6'!AC224</f>
        <v>7.1917220290177646</v>
      </c>
      <c r="AD224" s="94">
        <f>+'CO2'!AD224+'abs CO2'!AD224+'CH4'!AD224*PCG!$C$5+N2O!AD224*PCG!$C$6+HFC!AD224+PFC!AD224+'SF6'!AD224</f>
        <v>7.9409267989656129</v>
      </c>
      <c r="AE224" s="94">
        <f>+'CO2'!AE224+'abs CO2'!AE224+'CH4'!AE224*PCG!$C$5+N2O!AE224*PCG!$C$6+HFC!AE224+PFC!AE224+'SF6'!AE224</f>
        <v>8.6901315689134613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0.54530233124459804</v>
      </c>
      <c r="D225" s="94">
        <f>+'CO2'!D225+'abs CO2'!D225+'CH4'!D225*PCG!$C$5+N2O!D225*PCG!$C$6+HFC!D225+PFC!D225+'SF6'!D225</f>
        <v>0.53254472847901024</v>
      </c>
      <c r="E225" s="94">
        <f>+'CO2'!E225+'abs CO2'!E225+'CH4'!E225*PCG!$C$5+N2O!E225*PCG!$C$6+HFC!E225+PFC!E225+'SF6'!E225</f>
        <v>0.52575248626585003</v>
      </c>
      <c r="F225" s="94">
        <f>+'CO2'!F225+'abs CO2'!F225+'CH4'!F225*PCG!$C$5+N2O!F225*PCG!$C$6+HFC!F225+PFC!F225+'SF6'!F225</f>
        <v>0.52806162145303315</v>
      </c>
      <c r="G225" s="94">
        <f>+'CO2'!G225+'abs CO2'!G225+'CH4'!G225*PCG!$C$5+N2O!G225*PCG!$C$6+HFC!G225+PFC!G225+'SF6'!G225</f>
        <v>0.52535642358027668</v>
      </c>
      <c r="H225" s="94">
        <f>+'CO2'!H225+'abs CO2'!H225+'CH4'!H225*PCG!$C$5+N2O!H225*PCG!$C$6+HFC!H225+PFC!H225+'SF6'!H225</f>
        <v>0.5129783004339894</v>
      </c>
      <c r="I225" s="94">
        <f>+'CO2'!I225+'abs CO2'!I225+'CH4'!I225*PCG!$C$5+N2O!I225*PCG!$C$6+HFC!I225+PFC!I225+'SF6'!I225</f>
        <v>0.43555162325772895</v>
      </c>
      <c r="J225" s="94">
        <f>+'CO2'!J225+'abs CO2'!J225+'CH4'!J225*PCG!$C$5+N2O!J225*PCG!$C$6+HFC!J225+PFC!J225+'SF6'!J225</f>
        <v>0.42144374999999995</v>
      </c>
      <c r="K225" s="94">
        <f>+'CO2'!K225+'abs CO2'!K225+'CH4'!K225*PCG!$C$5+N2O!K225*PCG!$C$6+HFC!K225+PFC!K225+'SF6'!K225</f>
        <v>0.42348562499999992</v>
      </c>
      <c r="L225" s="94">
        <f>+'CO2'!L225+'abs CO2'!L225+'CH4'!L225*PCG!$C$5+N2O!L225*PCG!$C$6+HFC!L225+PFC!L225+'SF6'!L225</f>
        <v>0.42552749999999995</v>
      </c>
      <c r="M225" s="94">
        <f>+'CO2'!M225+'abs CO2'!M225+'CH4'!M225*PCG!$C$5+N2O!M225*PCG!$C$6+HFC!M225+PFC!M225+'SF6'!M225</f>
        <v>0.42756937499999992</v>
      </c>
      <c r="N225" s="94">
        <f>+'CO2'!N225+'abs CO2'!N225+'CH4'!N225*PCG!$C$5+N2O!N225*PCG!$C$6+HFC!N225+PFC!N225+'SF6'!N225</f>
        <v>0.42961125</v>
      </c>
      <c r="O225" s="94">
        <f>+'CO2'!O225+'abs CO2'!O225+'CH4'!O225*PCG!$C$5+N2O!O225*PCG!$C$6+HFC!O225+PFC!O225+'SF6'!O225</f>
        <v>0.43165312500000003</v>
      </c>
      <c r="P225" s="94">
        <f>+'CO2'!P225+'abs CO2'!P225+'CH4'!P225*PCG!$C$5+N2O!P225*PCG!$C$6+HFC!P225+PFC!P225+'SF6'!P225</f>
        <v>0.433695</v>
      </c>
      <c r="Q225" s="94">
        <f>+'CO2'!Q225+'abs CO2'!Q225+'CH4'!Q225*PCG!$C$5+N2O!Q225*PCG!$C$6+HFC!Q225+PFC!Q225+'SF6'!Q225</f>
        <v>0.43573687499999991</v>
      </c>
      <c r="R225" s="94">
        <f>+'CO2'!R225+'abs CO2'!R225+'CH4'!R225*PCG!$C$5+N2O!R225*PCG!$C$6+HFC!R225+PFC!R225+'SF6'!R225</f>
        <v>0.43777874999999988</v>
      </c>
      <c r="S225" s="94">
        <f>+'CO2'!S225+'abs CO2'!S225+'CH4'!S225*PCG!$C$5+N2O!S225*PCG!$C$6+HFC!S225+PFC!S225+'SF6'!S225</f>
        <v>0.43982062499999997</v>
      </c>
      <c r="T225" s="94">
        <f>+'CO2'!T225+'abs CO2'!T225+'CH4'!T225*PCG!$C$5+N2O!T225*PCG!$C$6+HFC!T225+PFC!T225+'SF6'!T225</f>
        <v>0.44186249999999999</v>
      </c>
      <c r="U225" s="94">
        <f>+'CO2'!U225+'abs CO2'!U225+'CH4'!U225*PCG!$C$5+N2O!U225*PCG!$C$6+HFC!U225+PFC!U225+'SF6'!U225</f>
        <v>0.446175384397965</v>
      </c>
      <c r="V225" s="94">
        <f>+'CO2'!V225+'abs CO2'!V225+'CH4'!V225*PCG!$C$5+N2O!V225*PCG!$C$6+HFC!V225+PFC!V225+'SF6'!V225</f>
        <v>0.4504882687959299</v>
      </c>
      <c r="W225" s="94">
        <f>+'CO2'!W225+'abs CO2'!W225+'CH4'!W225*PCG!$C$5+N2O!W225*PCG!$C$6+HFC!W225+PFC!W225+'SF6'!W225</f>
        <v>0.45480115319389491</v>
      </c>
      <c r="X225" s="94">
        <f>+'CO2'!X225+'abs CO2'!X225+'CH4'!X225*PCG!$C$5+N2O!X225*PCG!$C$6+HFC!X225+PFC!X225+'SF6'!X225</f>
        <v>0.55838531302996042</v>
      </c>
      <c r="Y225" s="94">
        <f>+'CO2'!Y225+'abs CO2'!Y225+'CH4'!Y225*PCG!$C$5+N2O!Y225*PCG!$C$6+HFC!Y225+PFC!Y225+'SF6'!Y225</f>
        <v>0.66196947286602592</v>
      </c>
      <c r="Z225" s="94">
        <f>+'CO2'!Z225+'abs CO2'!Z225+'CH4'!Z225*PCG!$C$5+N2O!Z225*PCG!$C$6+HFC!Z225+PFC!Z225+'SF6'!Z225</f>
        <v>0.76555363270209142</v>
      </c>
      <c r="AA225" s="94">
        <f>+'CO2'!AA225+'abs CO2'!AA225+'CH4'!AA225*PCG!$C$5+N2O!AA225*PCG!$C$6+HFC!AA225+PFC!AA225+'SF6'!AA225</f>
        <v>0.70431983288581113</v>
      </c>
      <c r="AB225" s="94">
        <f>+'CO2'!AB225+'abs CO2'!AB225+'CH4'!AB225*PCG!$C$5+N2O!AB225*PCG!$C$6+HFC!AB225+PFC!AB225+'SF6'!AB225</f>
        <v>0.64308603306953072</v>
      </c>
      <c r="AC225" s="94">
        <f>+'CO2'!AC225+'abs CO2'!AC225+'CH4'!AC225*PCG!$C$5+N2O!AC225*PCG!$C$6+HFC!AC225+PFC!AC225+'SF6'!AC225</f>
        <v>0.62289124328716783</v>
      </c>
      <c r="AD225" s="94">
        <f>+'CO2'!AD225+'abs CO2'!AD225+'CH4'!AD225*PCG!$C$5+N2O!AD225*PCG!$C$6+HFC!AD225+PFC!AD225+'SF6'!AD225</f>
        <v>0.60269645350480494</v>
      </c>
      <c r="AE225" s="94">
        <f>+'CO2'!AE225+'abs CO2'!AE225+'CH4'!AE225*PCG!$C$5+N2O!AE225*PCG!$C$6+HFC!AE225+PFC!AE225+'SF6'!AE225</f>
        <v>0.58250166372244205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12.448598986040295</v>
      </c>
      <c r="D226" s="33">
        <f t="shared" si="57"/>
        <v>12.900654490880379</v>
      </c>
      <c r="E226" s="33">
        <f t="shared" si="57"/>
        <v>13.158647566236615</v>
      </c>
      <c r="F226" s="33">
        <f t="shared" si="57"/>
        <v>13.399912429586035</v>
      </c>
      <c r="G226" s="33">
        <f t="shared" si="57"/>
        <v>14.019073274672294</v>
      </c>
      <c r="H226" s="33">
        <f t="shared" si="57"/>
        <v>14.039440050690995</v>
      </c>
      <c r="I226" s="33">
        <f t="shared" si="57"/>
        <v>14.750294649180146</v>
      </c>
      <c r="J226" s="33">
        <f t="shared" si="57"/>
        <v>15.699732212879162</v>
      </c>
      <c r="K226" s="33">
        <f t="shared" si="57"/>
        <v>15.6642733198277</v>
      </c>
      <c r="L226" s="33">
        <f t="shared" si="57"/>
        <v>16.008443430963393</v>
      </c>
      <c r="M226" s="33">
        <f t="shared" si="57"/>
        <v>15.009308932563098</v>
      </c>
      <c r="N226" s="33">
        <f t="shared" si="57"/>
        <v>10.398404519337584</v>
      </c>
      <c r="O226" s="33">
        <f t="shared" si="57"/>
        <v>10.528971128453843</v>
      </c>
      <c r="P226" s="33">
        <f t="shared" si="57"/>
        <v>9.5895400638159387</v>
      </c>
      <c r="Q226" s="33">
        <f t="shared" si="57"/>
        <v>11.10946827374017</v>
      </c>
      <c r="R226" s="33">
        <f t="shared" si="57"/>
        <v>11.612328090353046</v>
      </c>
      <c r="S226" s="33">
        <f t="shared" si="57"/>
        <v>11.871059775390421</v>
      </c>
      <c r="T226" s="33">
        <f t="shared" si="57"/>
        <v>11.979425552821692</v>
      </c>
      <c r="U226" s="33">
        <f t="shared" si="57"/>
        <v>11.650762432817972</v>
      </c>
      <c r="V226" s="33">
        <f t="shared" si="57"/>
        <v>11.310137012124319</v>
      </c>
      <c r="W226" s="33">
        <f t="shared" si="57"/>
        <v>11.352655755505397</v>
      </c>
      <c r="X226" s="33">
        <f t="shared" si="57"/>
        <v>11.736382775385792</v>
      </c>
      <c r="Y226" s="33">
        <f t="shared" si="57"/>
        <v>12.928814316457808</v>
      </c>
      <c r="Z226" s="33">
        <f t="shared" si="57"/>
        <v>11.626743098000855</v>
      </c>
      <c r="AA226" s="33">
        <f t="shared" si="57"/>
        <v>10.830389717390862</v>
      </c>
      <c r="AB226" s="33">
        <f t="shared" si="57"/>
        <v>11.290734462913209</v>
      </c>
      <c r="AC226" s="33">
        <f t="shared" si="57"/>
        <v>11.225864229864449</v>
      </c>
      <c r="AD226" s="33">
        <f t="shared" si="57"/>
        <v>10.852340918310009</v>
      </c>
      <c r="AE226" s="33">
        <f t="shared" si="57"/>
        <v>11.042964109887549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2.9152947820146435</v>
      </c>
      <c r="D227" s="94">
        <f>+'CO2'!D227+'abs CO2'!D227+'CH4'!D227*PCG!$C$5+N2O!D227*PCG!$C$6+HFC!D227+PFC!D227+'SF6'!D227</f>
        <v>3.0216177737057883</v>
      </c>
      <c r="E227" s="94">
        <f>+'CO2'!E227+'abs CO2'!E227+'CH4'!E227*PCG!$C$5+N2O!E227*PCG!$C$6+HFC!E227+PFC!E227+'SF6'!E227</f>
        <v>3.0854646208529966</v>
      </c>
      <c r="F227" s="94">
        <f>+'CO2'!F227+'abs CO2'!F227+'CH4'!F227*PCG!$C$5+N2O!F227*PCG!$C$6+HFC!F227+PFC!F227+'SF6'!F227</f>
        <v>3.1434115144395927</v>
      </c>
      <c r="G227" s="94">
        <f>+'CO2'!G227+'abs CO2'!G227+'CH4'!G227*PCG!$C$5+N2O!G227*PCG!$C$6+HFC!G227+PFC!G227+'SF6'!G227</f>
        <v>3.2890246804334007</v>
      </c>
      <c r="H227" s="94">
        <f>+'CO2'!H227+'abs CO2'!H227+'CH4'!H227*PCG!$C$5+N2O!H227*PCG!$C$6+HFC!H227+PFC!H227+'SF6'!H227</f>
        <v>3.297907619682241</v>
      </c>
      <c r="I227" s="94">
        <f>+'CO2'!I227+'abs CO2'!I227+'CH4'!I227*PCG!$C$5+N2O!I227*PCG!$C$6+HFC!I227+PFC!I227+'SF6'!I227</f>
        <v>3.4659749452966779</v>
      </c>
      <c r="J227" s="94">
        <f>+'CO2'!J227+'abs CO2'!J227+'CH4'!J227*PCG!$C$5+N2O!J227*PCG!$C$6+HFC!J227+PFC!J227+'SF6'!J227</f>
        <v>3.6900794041323399</v>
      </c>
      <c r="K227" s="94">
        <f>+'CO2'!K227+'abs CO2'!K227+'CH4'!K227*PCG!$C$5+N2O!K227*PCG!$C$6+HFC!K227+PFC!K227+'SF6'!K227</f>
        <v>3.6825840354120856</v>
      </c>
      <c r="L227" s="94">
        <f>+'CO2'!L227+'abs CO2'!L227+'CH4'!L227*PCG!$C$5+N2O!L227*PCG!$C$6+HFC!L227+PFC!L227+'SF6'!L227</f>
        <v>3.7647169750806166</v>
      </c>
      <c r="M227" s="94">
        <f>+'CO2'!M227+'abs CO2'!M227+'CH4'!M227*PCG!$C$5+N2O!M227*PCG!$C$6+HFC!M227+PFC!M227+'SF6'!M227</f>
        <v>3.5297498077393583</v>
      </c>
      <c r="N227" s="94">
        <f>+'CO2'!N227+'abs CO2'!N227+'CH4'!N227*PCG!$C$5+N2O!N227*PCG!$C$6+HFC!N227+PFC!N227+'SF6'!N227</f>
        <v>2.4269993121367452</v>
      </c>
      <c r="O227" s="94">
        <f>+'CO2'!O227+'abs CO2'!O227+'CH4'!O227*PCG!$C$5+N2O!O227*PCG!$C$6+HFC!O227+PFC!O227+'SF6'!O227</f>
        <v>2.4574737055808438</v>
      </c>
      <c r="P227" s="94">
        <f>+'CO2'!P227+'abs CO2'!P227+'CH4'!P227*PCG!$C$5+N2O!P227*PCG!$C$6+HFC!P227+PFC!P227+'SF6'!P227</f>
        <v>2.238209438314068</v>
      </c>
      <c r="Q227" s="94">
        <f>+'CO2'!Q227+'abs CO2'!Q227+'CH4'!Q227*PCG!$C$5+N2O!Q227*PCG!$C$6+HFC!Q227+PFC!Q227+'SF6'!Q227</f>
        <v>2.5887488810481201</v>
      </c>
      <c r="R227" s="94">
        <f>+'CO2'!R227+'abs CO2'!R227+'CH4'!R227*PCG!$C$5+N2O!R227*PCG!$C$6+HFC!R227+PFC!R227+'SF6'!R227</f>
        <v>2.697129866819052</v>
      </c>
      <c r="S227" s="94">
        <f>+'CO2'!S227+'abs CO2'!S227+'CH4'!S227*PCG!$C$5+N2O!S227*PCG!$C$6+HFC!S227+PFC!S227+'SF6'!S227</f>
        <v>2.7487139865607744</v>
      </c>
      <c r="T227" s="94">
        <f>+'CO2'!T227+'abs CO2'!T227+'CH4'!T227*PCG!$C$5+N2O!T227*PCG!$C$6+HFC!T227+PFC!T227+'SF6'!T227</f>
        <v>2.772027102673523</v>
      </c>
      <c r="U227" s="94">
        <f>+'CO2'!U227+'abs CO2'!U227+'CH4'!U227*PCG!$C$5+N2O!U227*PCG!$C$6+HFC!U227+PFC!U227+'SF6'!U227</f>
        <v>2.6959747851160283</v>
      </c>
      <c r="V227" s="94">
        <f>+'CO2'!V227+'abs CO2'!V227+'CH4'!V227*PCG!$C$5+N2O!V227*PCG!$C$6+HFC!V227+PFC!V227+'SF6'!V227</f>
        <v>2.6171544031320217</v>
      </c>
      <c r="W227" s="94">
        <f>+'CO2'!W227+'abs CO2'!W227+'CH4'!W227*PCG!$C$5+N2O!W227*PCG!$C$6+HFC!W227+PFC!W227+'SF6'!W227</f>
        <v>2.624465751288855</v>
      </c>
      <c r="X227" s="94">
        <f>+'CO2'!X227+'abs CO2'!X227+'CH4'!X227*PCG!$C$5+N2O!X227*PCG!$C$6+HFC!X227+PFC!X227+'SF6'!X227</f>
        <v>2.7131743709465819</v>
      </c>
      <c r="Y227" s="94">
        <f>+'CO2'!Y227+'abs CO2'!Y227+'CH4'!Y227*PCG!$C$5+N2O!Y227*PCG!$C$6+HFC!Y227+PFC!Y227+'SF6'!Y227</f>
        <v>2.9888363664917628</v>
      </c>
      <c r="Z227" s="94">
        <f>+'CO2'!Z227+'abs CO2'!Z227+'CH4'!Z227*PCG!$C$5+N2O!Z227*PCG!$C$6+HFC!Z227+PFC!Z227+'SF6'!Z227</f>
        <v>2.6878282682833721</v>
      </c>
      <c r="AA227" s="94">
        <f>+'CO2'!AA227+'abs CO2'!AA227+'CH4'!AA227*PCG!$C$5+N2O!AA227*PCG!$C$6+HFC!AA227+PFC!AA227+'SF6'!AA227</f>
        <v>2.5027657852474103</v>
      </c>
      <c r="AB227" s="94">
        <f>+'CO2'!AB227+'abs CO2'!AB227+'CH4'!AB227*PCG!$C$5+N2O!AB227*PCG!$C$6+HFC!AB227+PFC!AB227+'SF6'!AB227</f>
        <v>2.6081425967390124</v>
      </c>
      <c r="AC227" s="94">
        <f>+'CO2'!AC227+'abs CO2'!AC227+'CH4'!AC227*PCG!$C$5+N2O!AC227*PCG!$C$6+HFC!AC227+PFC!AC227+'SF6'!AC227</f>
        <v>2.5921627541760479</v>
      </c>
      <c r="AD227" s="94">
        <f>+'CO2'!AD227+'abs CO2'!AD227+'CH4'!AD227*PCG!$C$5+N2O!AD227*PCG!$C$6+HFC!AD227+PFC!AD227+'SF6'!AD227</f>
        <v>2.5059125380499614</v>
      </c>
      <c r="AE227" s="94">
        <f>+'CO2'!AE227+'abs CO2'!AE227+'CH4'!AE227*PCG!$C$5+N2O!AE227*PCG!$C$6+HFC!AE227+PFC!AE227+'SF6'!AE227</f>
        <v>2.5499293128097098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7.8109667114400663E-2</v>
      </c>
      <c r="D228" s="94">
        <f>+'CO2'!D228+'abs CO2'!D228+'CH4'!D228*PCG!$C$5+N2O!D228*PCG!$C$6+HFC!D228+PFC!D228+'SF6'!D228</f>
        <v>8.0961067483062352E-2</v>
      </c>
      <c r="E228" s="94">
        <f>+'CO2'!E228+'abs CO2'!E228+'CH4'!E228*PCG!$C$5+N2O!E228*PCG!$C$6+HFC!E228+PFC!E228+'SF6'!E228</f>
        <v>8.2691811506491256E-2</v>
      </c>
      <c r="F228" s="94">
        <f>+'CO2'!F228+'abs CO2'!F228+'CH4'!F228*PCG!$C$5+N2O!F228*PCG!$C$6+HFC!F228+PFC!F228+'SF6'!F228</f>
        <v>8.4252859745538727E-2</v>
      </c>
      <c r="G228" s="94">
        <f>+'CO2'!G228+'abs CO2'!G228+'CH4'!G228*PCG!$C$5+N2O!G228*PCG!$C$6+HFC!G228+PFC!G228+'SF6'!G228</f>
        <v>8.8157880364808622E-2</v>
      </c>
      <c r="H228" s="94">
        <f>+'CO2'!H228+'abs CO2'!H228+'CH4'!H228*PCG!$C$5+N2O!H228*PCG!$C$6+HFC!H228+PFC!H228+'SF6'!H228</f>
        <v>8.8419987437629327E-2</v>
      </c>
      <c r="I228" s="94">
        <f>+'CO2'!I228+'abs CO2'!I228+'CH4'!I228*PCG!$C$5+N2O!I228*PCG!$C$6+HFC!I228+PFC!I228+'SF6'!I228</f>
        <v>9.2932371137362121E-2</v>
      </c>
      <c r="J228" s="94">
        <f>+'CO2'!J228+'abs CO2'!J228+'CH4'!J228*PCG!$C$5+N2O!J228*PCG!$C$6+HFC!J228+PFC!J228+'SF6'!J228</f>
        <v>9.894712341283525E-2</v>
      </c>
      <c r="K228" s="94">
        <f>+'CO2'!K228+'abs CO2'!K228+'CH4'!K228*PCG!$C$5+N2O!K228*PCG!$C$6+HFC!K228+PFC!K228+'SF6'!K228</f>
        <v>9.8751038491739621E-2</v>
      </c>
      <c r="L228" s="94">
        <f>+'CO2'!L228+'abs CO2'!L228+'CH4'!L228*PCG!$C$5+N2O!L228*PCG!$C$6+HFC!L228+PFC!L228+'SF6'!L228</f>
        <v>0.1009606148757293</v>
      </c>
      <c r="M228" s="94">
        <f>+'CO2'!M228+'abs CO2'!M228+'CH4'!M228*PCG!$C$5+N2O!M228*PCG!$C$6+HFC!M228+PFC!M228+'SF6'!M228</f>
        <v>9.4659363055896603E-2</v>
      </c>
      <c r="N228" s="94">
        <f>+'CO2'!N228+'abs CO2'!N228+'CH4'!N228*PCG!$C$5+N2O!N228*PCG!$C$6+HFC!N228+PFC!N228+'SF6'!N228</f>
        <v>6.4978872370626176E-2</v>
      </c>
      <c r="O228" s="94">
        <f>+'CO2'!O228+'abs CO2'!O228+'CH4'!O228*PCG!$C$5+N2O!O228*PCG!$C$6+HFC!O228+PFC!O228+'SF6'!O228</f>
        <v>6.5794773599882381E-2</v>
      </c>
      <c r="P228" s="94">
        <f>+'CO2'!P228+'abs CO2'!P228+'CH4'!P228*PCG!$C$5+N2O!P228*PCG!$C$6+HFC!P228+PFC!P228+'SF6'!P228</f>
        <v>5.9924337309719994E-2</v>
      </c>
      <c r="Q228" s="94">
        <f>+'CO2'!Q228+'abs CO2'!Q228+'CH4'!Q228*PCG!$C$5+N2O!Q228*PCG!$C$6+HFC!Q228+PFC!Q228+'SF6'!Q228</f>
        <v>6.9284671959946281E-2</v>
      </c>
      <c r="R228" s="94">
        <f>+'CO2'!R228+'abs CO2'!R228+'CH4'!R228*PCG!$C$5+N2O!R228*PCG!$C$6+HFC!R228+PFC!R228+'SF6'!R228</f>
        <v>7.2133547057146211E-2</v>
      </c>
      <c r="S228" s="94">
        <f>+'CO2'!S228+'abs CO2'!S228+'CH4'!S228*PCG!$C$5+N2O!S228*PCG!$C$6+HFC!S228+PFC!S228+'SF6'!S228</f>
        <v>7.3462856047796246E-2</v>
      </c>
      <c r="T228" s="94">
        <f>+'CO2'!T228+'abs CO2'!T228+'CH4'!T228*PCG!$C$5+N2O!T228*PCG!$C$6+HFC!T228+PFC!T228+'SF6'!T228</f>
        <v>7.4075385680270042E-2</v>
      </c>
      <c r="U228" s="94">
        <f>+'CO2'!U228+'abs CO2'!U228+'CH4'!U228*PCG!$C$5+N2O!U228*PCG!$C$6+HFC!U228+PFC!U228+'SF6'!U228</f>
        <v>7.2043080603051896E-2</v>
      </c>
      <c r="V228" s="94">
        <f>+'CO2'!V228+'abs CO2'!V228+'CH4'!V228*PCG!$C$5+N2O!V228*PCG!$C$6+HFC!V228+PFC!V228+'SF6'!V228</f>
        <v>6.9936806032611973E-2</v>
      </c>
      <c r="W228" s="94">
        <f>+'CO2'!W228+'abs CO2'!W228+'CH4'!W228*PCG!$C$5+N2O!W228*PCG!$C$6+HFC!W228+PFC!W228+'SF6'!W228</f>
        <v>7.0117192787829005E-2</v>
      </c>
      <c r="X228" s="94">
        <f>+'CO2'!X228+'abs CO2'!X228+'CH4'!X228*PCG!$C$5+N2O!X228*PCG!$C$6+HFC!X228+PFC!X228+'SF6'!X228</f>
        <v>7.2487198715103313E-2</v>
      </c>
      <c r="Y228" s="94">
        <f>+'CO2'!Y228+'abs CO2'!Y228+'CH4'!Y228*PCG!$C$5+N2O!Y228*PCG!$C$6+HFC!Y228+PFC!Y228+'SF6'!Y228</f>
        <v>7.9851991064337421E-2</v>
      </c>
      <c r="Z228" s="94">
        <f>+'CO2'!Z228+'abs CO2'!Z228+'CH4'!Z228*PCG!$C$5+N2O!Z228*PCG!$C$6+HFC!Z228+PFC!Z228+'SF6'!Z228</f>
        <v>7.1810033251624258E-2</v>
      </c>
      <c r="AA228" s="94">
        <f>+'CO2'!AA228+'abs CO2'!AA228+'CH4'!AA228*PCG!$C$5+N2O!AA228*PCG!$C$6+HFC!AA228+PFC!AA228+'SF6'!AA228</f>
        <v>6.6860039914120914E-2</v>
      </c>
      <c r="AB228" s="94">
        <f>+'CO2'!AB228+'abs CO2'!AB228+'CH4'!AB228*PCG!$C$5+N2O!AB228*PCG!$C$6+HFC!AB228+PFC!AB228+'SF6'!AB228</f>
        <v>6.9669167645965882E-2</v>
      </c>
      <c r="AC228" s="94">
        <f>+'CO2'!AC228+'abs CO2'!AC228+'CH4'!AC228*PCG!$C$5+N2O!AC228*PCG!$C$6+HFC!AC228+PFC!AC228+'SF6'!AC228</f>
        <v>6.9236400106094761E-2</v>
      </c>
      <c r="AD228" s="94">
        <f>+'CO2'!AD228+'abs CO2'!AD228+'CH4'!AD228*PCG!$C$5+N2O!AD228*PCG!$C$6+HFC!AD228+PFC!AD228+'SF6'!AD228</f>
        <v>6.6932665719308143E-2</v>
      </c>
      <c r="AE228" s="94">
        <f>+'CO2'!AE228+'abs CO2'!AE228+'CH4'!AE228*PCG!$C$5+N2O!AE228*PCG!$C$6+HFC!AE228+PFC!AE228+'SF6'!AE228</f>
        <v>6.8108349238306345E-2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9.455194536911252</v>
      </c>
      <c r="D229" s="94">
        <f>+'CO2'!D229+'abs CO2'!D229+'CH4'!D229*PCG!$C$5+N2O!D229*PCG!$C$6+HFC!D229+PFC!D229+'SF6'!D229</f>
        <v>9.798075649691528</v>
      </c>
      <c r="E229" s="94">
        <f>+'CO2'!E229+'abs CO2'!E229+'CH4'!E229*PCG!$C$5+N2O!E229*PCG!$C$6+HFC!E229+PFC!E229+'SF6'!E229</f>
        <v>9.9904911338771267</v>
      </c>
      <c r="F229" s="94">
        <f>+'CO2'!F229+'abs CO2'!F229+'CH4'!F229*PCG!$C$5+N2O!F229*PCG!$C$6+HFC!F229+PFC!F229+'SF6'!F229</f>
        <v>10.172248055400903</v>
      </c>
      <c r="G229" s="94">
        <f>+'CO2'!G229+'abs CO2'!G229+'CH4'!G229*PCG!$C$5+N2O!G229*PCG!$C$6+HFC!G229+PFC!G229+'SF6'!G229</f>
        <v>10.641890713874085</v>
      </c>
      <c r="H229" s="94">
        <f>+'CO2'!H229+'abs CO2'!H229+'CH4'!H229*PCG!$C$5+N2O!H229*PCG!$C$6+HFC!H229+PFC!H229+'SF6'!H229</f>
        <v>10.653112443571125</v>
      </c>
      <c r="I229" s="94">
        <f>+'CO2'!I229+'abs CO2'!I229+'CH4'!I229*PCG!$C$5+N2O!I229*PCG!$C$6+HFC!I229+PFC!I229+'SF6'!I229</f>
        <v>11.191387332746107</v>
      </c>
      <c r="J229" s="94">
        <f>+'CO2'!J229+'abs CO2'!J229+'CH4'!J229*PCG!$C$5+N2O!J229*PCG!$C$6+HFC!J229+PFC!J229+'SF6'!J229</f>
        <v>11.910705685333987</v>
      </c>
      <c r="K229" s="94">
        <f>+'CO2'!K229+'abs CO2'!K229+'CH4'!K229*PCG!$C$5+N2O!K229*PCG!$C$6+HFC!K229+PFC!K229+'SF6'!K229</f>
        <v>11.882938245923874</v>
      </c>
      <c r="L229" s="94">
        <f>+'CO2'!L229+'abs CO2'!L229+'CH4'!L229*PCG!$C$5+N2O!L229*PCG!$C$6+HFC!L229+PFC!L229+'SF6'!L229</f>
        <v>12.142765841007046</v>
      </c>
      <c r="M229" s="94">
        <f>+'CO2'!M229+'abs CO2'!M229+'CH4'!M229*PCG!$C$5+N2O!M229*PCG!$C$6+HFC!M229+PFC!M229+'SF6'!M229</f>
        <v>11.384899761767842</v>
      </c>
      <c r="N229" s="94">
        <f>+'CO2'!N229+'abs CO2'!N229+'CH4'!N229*PCG!$C$5+N2O!N229*PCG!$C$6+HFC!N229+PFC!N229+'SF6'!N229</f>
        <v>7.9064263348302122</v>
      </c>
      <c r="O229" s="94">
        <f>+'CO2'!O229+'abs CO2'!O229+'CH4'!O229*PCG!$C$5+N2O!O229*PCG!$C$6+HFC!O229+PFC!O229+'SF6'!O229</f>
        <v>8.0057026492731165</v>
      </c>
      <c r="P229" s="94">
        <f>+'CO2'!P229+'abs CO2'!P229+'CH4'!P229*PCG!$C$5+N2O!P229*PCG!$C$6+HFC!P229+PFC!P229+'SF6'!P229</f>
        <v>7.2914062881921504</v>
      </c>
      <c r="Q229" s="94">
        <f>+'CO2'!Q229+'abs CO2'!Q229+'CH4'!Q229*PCG!$C$5+N2O!Q229*PCG!$C$6+HFC!Q229+PFC!Q229+'SF6'!Q229</f>
        <v>8.4514347207321041</v>
      </c>
      <c r="R229" s="94">
        <f>+'CO2'!R229+'abs CO2'!R229+'CH4'!R229*PCG!$C$5+N2O!R229*PCG!$C$6+HFC!R229+PFC!R229+'SF6'!R229</f>
        <v>8.8430646764768479</v>
      </c>
      <c r="S229" s="94">
        <f>+'CO2'!S229+'abs CO2'!S229+'CH4'!S229*PCG!$C$5+N2O!S229*PCG!$C$6+HFC!S229+PFC!S229+'SF6'!S229</f>
        <v>9.0488829327818507</v>
      </c>
      <c r="T229" s="94">
        <f>+'CO2'!T229+'abs CO2'!T229+'CH4'!T229*PCG!$C$5+N2O!T229*PCG!$C$6+HFC!T229+PFC!T229+'SF6'!T229</f>
        <v>9.1333230644678984</v>
      </c>
      <c r="U229" s="94">
        <f>+'CO2'!U229+'abs CO2'!U229+'CH4'!U229*PCG!$C$5+N2O!U229*PCG!$C$6+HFC!U229+PFC!U229+'SF6'!U229</f>
        <v>8.8827445670988912</v>
      </c>
      <c r="V229" s="94">
        <f>+'CO2'!V229+'abs CO2'!V229+'CH4'!V229*PCG!$C$5+N2O!V229*PCG!$C$6+HFC!V229+PFC!V229+'SF6'!V229</f>
        <v>8.6230458029596857</v>
      </c>
      <c r="W229" s="94">
        <f>+'CO2'!W229+'abs CO2'!W229+'CH4'!W229*PCG!$C$5+N2O!W229*PCG!$C$6+HFC!W229+PFC!W229+'SF6'!W229</f>
        <v>8.6580728114287133</v>
      </c>
      <c r="X229" s="94">
        <f>+'CO2'!X229+'abs CO2'!X229+'CH4'!X229*PCG!$C$5+N2O!X229*PCG!$C$6+HFC!X229+PFC!X229+'SF6'!X229</f>
        <v>8.9507212057241059</v>
      </c>
      <c r="Y229" s="94">
        <f>+'CO2'!Y229+'abs CO2'!Y229+'CH4'!Y229*PCG!$C$5+N2O!Y229*PCG!$C$6+HFC!Y229+PFC!Y229+'SF6'!Y229</f>
        <v>9.8601259589017083</v>
      </c>
      <c r="Z229" s="94">
        <f>+'CO2'!Z229+'abs CO2'!Z229+'CH4'!Z229*PCG!$C$5+N2O!Z229*PCG!$C$6+HFC!Z229+PFC!Z229+'SF6'!Z229</f>
        <v>8.867104796465858</v>
      </c>
      <c r="AA229" s="94">
        <f>+'CO2'!AA229+'abs CO2'!AA229+'CH4'!AA229*PCG!$C$5+N2O!AA229*PCG!$C$6+HFC!AA229+PFC!AA229+'SF6'!AA229</f>
        <v>8.2607638922293312</v>
      </c>
      <c r="AB229" s="94">
        <f>+'CO2'!AB229+'abs CO2'!AB229+'CH4'!AB229*PCG!$C$5+N2O!AB229*PCG!$C$6+HFC!AB229+PFC!AB229+'SF6'!AB229</f>
        <v>8.6129226985282301</v>
      </c>
      <c r="AC229" s="94">
        <f>+'CO2'!AC229+'abs CO2'!AC229+'CH4'!AC229*PCG!$C$5+N2O!AC229*PCG!$C$6+HFC!AC229+PFC!AC229+'SF6'!AC229</f>
        <v>8.5644650755823069</v>
      </c>
      <c r="AD229" s="94">
        <f>+'CO2'!AD229+'abs CO2'!AD229+'CH4'!AD229*PCG!$C$5+N2O!AD229*PCG!$C$6+HFC!AD229+PFC!AD229+'SF6'!AD229</f>
        <v>8.2794957145407402</v>
      </c>
      <c r="AE229" s="94">
        <f>+'CO2'!AE229+'abs CO2'!AE229+'CH4'!AE229*PCG!$C$5+N2O!AE229*PCG!$C$6+HFC!AE229+PFC!AE229+'SF6'!AE229</f>
        <v>8.4249264478395336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0.9268513220312008</v>
      </c>
      <c r="D230" s="33">
        <f t="shared" si="58"/>
        <v>0.91545527077007993</v>
      </c>
      <c r="E230" s="33">
        <f t="shared" si="58"/>
        <v>0.9022003015026302</v>
      </c>
      <c r="F230" s="33">
        <f t="shared" si="58"/>
        <v>0.90718497216052285</v>
      </c>
      <c r="G230" s="33">
        <f t="shared" si="58"/>
        <v>0.92794343595245721</v>
      </c>
      <c r="H230" s="33">
        <f t="shared" si="58"/>
        <v>0.89914664109705478</v>
      </c>
      <c r="I230" s="33">
        <f t="shared" si="58"/>
        <v>0.92107606435109524</v>
      </c>
      <c r="J230" s="33">
        <f t="shared" si="58"/>
        <v>1.0451585929187142</v>
      </c>
      <c r="K230" s="33">
        <f t="shared" si="58"/>
        <v>1.0379601592079641</v>
      </c>
      <c r="L230" s="33">
        <f t="shared" si="58"/>
        <v>1.0307617254972141</v>
      </c>
      <c r="M230" s="33">
        <f t="shared" si="58"/>
        <v>1.0235632917864641</v>
      </c>
      <c r="N230" s="33">
        <f t="shared" si="58"/>
        <v>1.0163648580757143</v>
      </c>
      <c r="O230" s="33">
        <f t="shared" si="58"/>
        <v>1.0091664243649643</v>
      </c>
      <c r="P230" s="33">
        <f t="shared" si="58"/>
        <v>1.0019679906542143</v>
      </c>
      <c r="Q230" s="33">
        <f t="shared" si="58"/>
        <v>0.99476955694346425</v>
      </c>
      <c r="R230" s="33">
        <f t="shared" si="58"/>
        <v>0.98757112323271412</v>
      </c>
      <c r="S230" s="33">
        <f t="shared" si="58"/>
        <v>0.98037268952196421</v>
      </c>
      <c r="T230" s="33">
        <f t="shared" si="58"/>
        <v>0.97317425581121419</v>
      </c>
      <c r="U230" s="33">
        <f t="shared" si="58"/>
        <v>0.95688486490788371</v>
      </c>
      <c r="V230" s="33">
        <f t="shared" si="58"/>
        <v>0.94059547400455346</v>
      </c>
      <c r="W230" s="33">
        <f t="shared" si="58"/>
        <v>0.92430608310122309</v>
      </c>
      <c r="X230" s="33">
        <f t="shared" si="58"/>
        <v>0.91460234412442953</v>
      </c>
      <c r="Y230" s="33">
        <f t="shared" si="58"/>
        <v>0.90402505828601076</v>
      </c>
      <c r="Z230" s="33">
        <f t="shared" si="58"/>
        <v>0.90518453335387883</v>
      </c>
      <c r="AA230" s="33">
        <f t="shared" si="58"/>
        <v>0.88917146349932896</v>
      </c>
      <c r="AB230" s="33">
        <f t="shared" si="58"/>
        <v>0.89861813653381273</v>
      </c>
      <c r="AC230" s="33">
        <f t="shared" si="58"/>
        <v>0.9127096305164013</v>
      </c>
      <c r="AD230" s="33">
        <f t="shared" si="58"/>
        <v>0.92680112449898999</v>
      </c>
      <c r="AE230" s="33">
        <f t="shared" si="58"/>
        <v>0.94089261848157846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9.4534849275749136E-2</v>
      </c>
      <c r="D232" s="94">
        <f>+'CO2'!D232+'abs CO2'!D232+'CH4'!D232*PCG!$C$5+N2O!D232*PCG!$C$6+HFC!D232+PFC!D232+'SF6'!D232</f>
        <v>8.8375692236356398E-2</v>
      </c>
      <c r="E232" s="94">
        <f>+'CO2'!E232+'abs CO2'!E232+'CH4'!E232*PCG!$C$5+N2O!E232*PCG!$C$6+HFC!E232+PFC!E232+'SF6'!E232</f>
        <v>8.2216535196963689E-2</v>
      </c>
      <c r="F232" s="94">
        <f>+'CO2'!F232+'abs CO2'!F232+'CH4'!F232*PCG!$C$5+N2O!F232*PCG!$C$6+HFC!F232+PFC!F232+'SF6'!F232</f>
        <v>7.6057378157570937E-2</v>
      </c>
      <c r="G232" s="94">
        <f>+'CO2'!G232+'abs CO2'!G232+'CH4'!G232*PCG!$C$5+N2O!G232*PCG!$C$6+HFC!G232+PFC!G232+'SF6'!G232</f>
        <v>6.9898221118178186E-2</v>
      </c>
      <c r="H232" s="94">
        <f>+'CO2'!H232+'abs CO2'!H232+'CH4'!H232*PCG!$C$5+N2O!H232*PCG!$C$6+HFC!H232+PFC!H232+'SF6'!H232</f>
        <v>6.3739064078785462E-2</v>
      </c>
      <c r="I232" s="94">
        <f>+'CO2'!I232+'abs CO2'!I232+'CH4'!I232*PCG!$C$5+N2O!I232*PCG!$C$6+HFC!I232+PFC!I232+'SF6'!I232</f>
        <v>5.7579907039392732E-2</v>
      </c>
      <c r="J232" s="94">
        <f>+'CO2'!J232+'abs CO2'!J232+'CH4'!J232*PCG!$C$5+N2O!J232*PCG!$C$6+HFC!J232+PFC!J232+'SF6'!J232</f>
        <v>5.1420750000000001E-2</v>
      </c>
      <c r="K232" s="94">
        <f>+'CO2'!K232+'abs CO2'!K232+'CH4'!K232*PCG!$C$5+N2O!K232*PCG!$C$6+HFC!K232+PFC!K232+'SF6'!K232</f>
        <v>5.0326799999999998E-2</v>
      </c>
      <c r="L232" s="94">
        <f>+'CO2'!L232+'abs CO2'!L232+'CH4'!L232*PCG!$C$5+N2O!L232*PCG!$C$6+HFC!L232+PFC!L232+'SF6'!L232</f>
        <v>4.9232850000000009E-2</v>
      </c>
      <c r="M232" s="94">
        <f>+'CO2'!M232+'abs CO2'!M232+'CH4'!M232*PCG!$C$5+N2O!M232*PCG!$C$6+HFC!M232+PFC!M232+'SF6'!M232</f>
        <v>4.8138900000000005E-2</v>
      </c>
      <c r="N232" s="94">
        <f>+'CO2'!N232+'abs CO2'!N232+'CH4'!N232*PCG!$C$5+N2O!N232*PCG!$C$6+HFC!N232+PFC!N232+'SF6'!N232</f>
        <v>4.7044950000000009E-2</v>
      </c>
      <c r="O232" s="94">
        <f>+'CO2'!O232+'abs CO2'!O232+'CH4'!O232*PCG!$C$5+N2O!O232*PCG!$C$6+HFC!O232+PFC!O232+'SF6'!O232</f>
        <v>4.5951000000000013E-2</v>
      </c>
      <c r="P232" s="94">
        <f>+'CO2'!P232+'abs CO2'!P232+'CH4'!P232*PCG!$C$5+N2O!P232*PCG!$C$6+HFC!P232+PFC!P232+'SF6'!P232</f>
        <v>4.4857050000000016E-2</v>
      </c>
      <c r="Q232" s="94">
        <f>+'CO2'!Q232+'abs CO2'!Q232+'CH4'!Q232*PCG!$C$5+N2O!Q232*PCG!$C$6+HFC!Q232+PFC!Q232+'SF6'!Q232</f>
        <v>4.3763100000000006E-2</v>
      </c>
      <c r="R232" s="94">
        <f>+'CO2'!R232+'abs CO2'!R232+'CH4'!R232*PCG!$C$5+N2O!R232*PCG!$C$6+HFC!R232+PFC!R232+'SF6'!R232</f>
        <v>4.2669150000000003E-2</v>
      </c>
      <c r="S232" s="94">
        <f>+'CO2'!S232+'abs CO2'!S232+'CH4'!S232*PCG!$C$5+N2O!S232*PCG!$C$6+HFC!S232+PFC!S232+'SF6'!S232</f>
        <v>4.15752E-2</v>
      </c>
      <c r="T232" s="94">
        <f>+'CO2'!T232+'abs CO2'!T232+'CH4'!T232*PCG!$C$5+N2O!T232*PCG!$C$6+HFC!T232+PFC!T232+'SF6'!T232</f>
        <v>4.0481250000000003E-2</v>
      </c>
      <c r="U232" s="94">
        <f>+'CO2'!U232+'abs CO2'!U232+'CH4'!U232*PCG!$C$5+N2O!U232*PCG!$C$6+HFC!U232+PFC!U232+'SF6'!U232</f>
        <v>4.0841097110615912E-2</v>
      </c>
      <c r="V232" s="94">
        <f>+'CO2'!V232+'abs CO2'!V232+'CH4'!V232*PCG!$C$5+N2O!V232*PCG!$C$6+HFC!V232+PFC!V232+'SF6'!V232</f>
        <v>4.1200944221231821E-2</v>
      </c>
      <c r="W232" s="94">
        <f>+'CO2'!W232+'abs CO2'!W232+'CH4'!W232*PCG!$C$5+N2O!W232*PCG!$C$6+HFC!W232+PFC!W232+'SF6'!W232</f>
        <v>4.1560791331847723E-2</v>
      </c>
      <c r="X232" s="94">
        <f>+'CO2'!X232+'abs CO2'!X232+'CH4'!X232*PCG!$C$5+N2O!X232*PCG!$C$6+HFC!X232+PFC!X232+'SF6'!X232</f>
        <v>3.7390588746999867E-2</v>
      </c>
      <c r="Y232" s="94">
        <f>+'CO2'!Y232+'abs CO2'!Y232+'CH4'!Y232*PCG!$C$5+N2O!Y232*PCG!$C$6+HFC!Y232+PFC!Y232+'SF6'!Y232</f>
        <v>3.3220386162152012E-2</v>
      </c>
      <c r="Z232" s="94">
        <f>+'CO2'!Z232+'abs CO2'!Z232+'CH4'!Z232*PCG!$C$5+N2O!Z232*PCG!$C$6+HFC!Z232+PFC!Z232+'SF6'!Z232</f>
        <v>2.9050183577304153E-2</v>
      </c>
      <c r="AA232" s="94">
        <f>+'CO2'!AA232+'abs CO2'!AA232+'CH4'!AA232*PCG!$C$5+N2O!AA232*PCG!$C$6+HFC!AA232+PFC!AA232+'SF6'!AA232</f>
        <v>2.7501324733620422E-2</v>
      </c>
      <c r="AB232" s="94">
        <f>+'CO2'!AB232+'abs CO2'!AB232+'CH4'!AB232*PCG!$C$5+N2O!AB232*PCG!$C$6+HFC!AB232+PFC!AB232+'SF6'!AB232</f>
        <v>2.5952465889936677E-2</v>
      </c>
      <c r="AC232" s="94">
        <f>+'CO2'!AC232+'abs CO2'!AC232+'CH4'!AC232*PCG!$C$5+N2O!AC232*PCG!$C$6+HFC!AC232+PFC!AC232+'SF6'!AC232</f>
        <v>2.6670302994357711E-2</v>
      </c>
      <c r="AD232" s="94">
        <f>+'CO2'!AD232+'abs CO2'!AD232+'CH4'!AD232*PCG!$C$5+N2O!AD232*PCG!$C$6+HFC!AD232+PFC!AD232+'SF6'!AD232</f>
        <v>2.7388140098778747E-2</v>
      </c>
      <c r="AE232" s="94">
        <f>+'CO2'!AE232+'abs CO2'!AE232+'CH4'!AE232*PCG!$C$5+N2O!AE232*PCG!$C$6+HFC!AE232+PFC!AE232+'SF6'!AE232</f>
        <v>2.8105977203199784E-2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0.54877801656909719</v>
      </c>
      <c r="D233" s="94">
        <f>+'CO2'!D233+'abs CO2'!D233+'CH4'!D233*PCG!$C$5+N2O!D233*PCG!$C$6+HFC!D233+PFC!D233+'SF6'!D233</f>
        <v>0.53827592424274595</v>
      </c>
      <c r="E233" s="94">
        <f>+'CO2'!E233+'abs CO2'!E233+'CH4'!E233*PCG!$C$5+N2O!E233*PCG!$C$6+HFC!E233+PFC!E233+'SF6'!E233</f>
        <v>0.52591491391006628</v>
      </c>
      <c r="F233" s="94">
        <f>+'CO2'!F233+'abs CO2'!F233+'CH4'!F233*PCG!$C$5+N2O!F233*PCG!$C$6+HFC!F233+PFC!F233+'SF6'!F233</f>
        <v>0.53179354350272889</v>
      </c>
      <c r="G233" s="94">
        <f>+'CO2'!G233+'abs CO2'!G233+'CH4'!G233*PCG!$C$5+N2O!G233*PCG!$C$6+HFC!G233+PFC!G233+'SF6'!G233</f>
        <v>0.55344596622943321</v>
      </c>
      <c r="H233" s="94">
        <f>+'CO2'!H233+'abs CO2'!H233+'CH4'!H233*PCG!$C$5+N2O!H233*PCG!$C$6+HFC!H233+PFC!H233+'SF6'!H233</f>
        <v>0.52554313030880062</v>
      </c>
      <c r="I233" s="94">
        <f>+'CO2'!I233+'abs CO2'!I233+'CH4'!I233*PCG!$C$5+N2O!I233*PCG!$C$6+HFC!I233+PFC!I233+'SF6'!I233</f>
        <v>0.54836651249761093</v>
      </c>
      <c r="J233" s="94">
        <f>+'CO2'!J233+'abs CO2'!J233+'CH4'!J233*PCG!$C$5+N2O!J233*PCG!$C$6+HFC!J233+PFC!J233+'SF6'!J233</f>
        <v>0.67334299999999991</v>
      </c>
      <c r="K233" s="94">
        <f>+'CO2'!K233+'abs CO2'!K233+'CH4'!K233*PCG!$C$5+N2O!K233*PCG!$C$6+HFC!K233+PFC!K233+'SF6'!K233</f>
        <v>0.66647549999999989</v>
      </c>
      <c r="L233" s="94">
        <f>+'CO2'!L233+'abs CO2'!L233+'CH4'!L233*PCG!$C$5+N2O!L233*PCG!$C$6+HFC!L233+PFC!L233+'SF6'!L233</f>
        <v>0.65960799999999997</v>
      </c>
      <c r="M233" s="94">
        <f>+'CO2'!M233+'abs CO2'!M233+'CH4'!M233*PCG!$C$5+N2O!M233*PCG!$C$6+HFC!M233+PFC!M233+'SF6'!M233</f>
        <v>0.65274049999999995</v>
      </c>
      <c r="N233" s="94">
        <f>+'CO2'!N233+'abs CO2'!N233+'CH4'!N233*PCG!$C$5+N2O!N233*PCG!$C$6+HFC!N233+PFC!N233+'SF6'!N233</f>
        <v>0.64587299999999992</v>
      </c>
      <c r="O233" s="94">
        <f>+'CO2'!O233+'abs CO2'!O233+'CH4'!O233*PCG!$C$5+N2O!O233*PCG!$C$6+HFC!O233+PFC!O233+'SF6'!O233</f>
        <v>0.6390055</v>
      </c>
      <c r="P233" s="94">
        <f>+'CO2'!P233+'abs CO2'!P233+'CH4'!P233*PCG!$C$5+N2O!P233*PCG!$C$6+HFC!P233+PFC!P233+'SF6'!P233</f>
        <v>0.63213799999999987</v>
      </c>
      <c r="Q233" s="94">
        <f>+'CO2'!Q233+'abs CO2'!Q233+'CH4'!Q233*PCG!$C$5+N2O!Q233*PCG!$C$6+HFC!Q233+PFC!Q233+'SF6'!Q233</f>
        <v>0.62527049999999995</v>
      </c>
      <c r="R233" s="94">
        <f>+'CO2'!R233+'abs CO2'!R233+'CH4'!R233*PCG!$C$5+N2O!R233*PCG!$C$6+HFC!R233+PFC!R233+'SF6'!R233</f>
        <v>0.61840299999999992</v>
      </c>
      <c r="S233" s="94">
        <f>+'CO2'!S233+'abs CO2'!S233+'CH4'!S233*PCG!$C$5+N2O!S233*PCG!$C$6+HFC!S233+PFC!S233+'SF6'!S233</f>
        <v>0.6115354999999999</v>
      </c>
      <c r="T233" s="94">
        <f>+'CO2'!T233+'abs CO2'!T233+'CH4'!T233*PCG!$C$5+N2O!T233*PCG!$C$6+HFC!T233+PFC!T233+'SF6'!T233</f>
        <v>0.60466799999999987</v>
      </c>
      <c r="U233" s="94">
        <f>+'CO2'!U233+'abs CO2'!U233+'CH4'!U233*PCG!$C$5+N2O!U233*PCG!$C$6+HFC!U233+PFC!U233+'SF6'!U233</f>
        <v>0.59780049999999985</v>
      </c>
      <c r="V233" s="94">
        <f>+'CO2'!V233+'abs CO2'!V233+'CH4'!V233*PCG!$C$5+N2O!V233*PCG!$C$6+HFC!V233+PFC!V233+'SF6'!V233</f>
        <v>0.59093300000000004</v>
      </c>
      <c r="W233" s="94">
        <f>+'CO2'!W233+'abs CO2'!W233+'CH4'!W233*PCG!$C$5+N2O!W233*PCG!$C$6+HFC!W233+PFC!W233+'SF6'!W233</f>
        <v>0.5840654999999999</v>
      </c>
      <c r="X233" s="94">
        <f>+'CO2'!X233+'abs CO2'!X233+'CH4'!X233*PCG!$C$5+N2O!X233*PCG!$C$6+HFC!X233+PFC!X233+'SF6'!X233</f>
        <v>0.57719799999999999</v>
      </c>
      <c r="Y233" s="94">
        <f>+'CO2'!Y233+'abs CO2'!Y233+'CH4'!Y233*PCG!$C$5+N2O!Y233*PCG!$C$6+HFC!Y233+PFC!Y233+'SF6'!Y233</f>
        <v>0.57033049999999985</v>
      </c>
      <c r="Z233" s="94">
        <f>+'CO2'!Z233+'abs CO2'!Z233+'CH4'!Z233*PCG!$C$5+N2O!Z233*PCG!$C$6+HFC!Z233+PFC!Z233+'SF6'!Z233</f>
        <v>0.56346299999999994</v>
      </c>
      <c r="AA233" s="94">
        <f>+'CO2'!AA233+'abs CO2'!AA233+'CH4'!AA233*PCG!$C$5+N2O!AA233*PCG!$C$6+HFC!AA233+PFC!AA233+'SF6'!AA233</f>
        <v>0.55659550000000002</v>
      </c>
      <c r="AB233" s="94">
        <f>+'CO2'!AB233+'abs CO2'!AB233+'CH4'!AB233*PCG!$C$5+N2O!AB233*PCG!$C$6+HFC!AB233+PFC!AB233+'SF6'!AB233</f>
        <v>0.54972799999999988</v>
      </c>
      <c r="AC233" s="94">
        <f>+'CO2'!AC233+'abs CO2'!AC233+'CH4'!AC233*PCG!$C$5+N2O!AC233*PCG!$C$6+HFC!AC233+PFC!AC233+'SF6'!AC233</f>
        <v>0.54286049999999997</v>
      </c>
      <c r="AD233" s="94">
        <f>+'CO2'!AD233+'abs CO2'!AD233+'CH4'!AD233*PCG!$C$5+N2O!AD233*PCG!$C$6+HFC!AD233+PFC!AD233+'SF6'!AD233</f>
        <v>0.53599299999999994</v>
      </c>
      <c r="AE233" s="94">
        <f>+'CO2'!AE233+'abs CO2'!AE233+'CH4'!AE233*PCG!$C$5+N2O!AE233*PCG!$C$6+HFC!AE233+PFC!AE233+'SF6'!AE233</f>
        <v>0.52912550000000003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5.0732267441860456E-4</v>
      </c>
      <c r="D234" s="94">
        <f>+'CO2'!D234+'abs CO2'!D234+'CH4'!D234*PCG!$C$5+N2O!D234*PCG!$C$6+HFC!D234+PFC!D234+'SF6'!D234</f>
        <v>4.9913372093023242E-4</v>
      </c>
      <c r="E234" s="94">
        <f>+'CO2'!E234+'abs CO2'!E234+'CH4'!E234*PCG!$C$5+N2O!E234*PCG!$C$6+HFC!E234+PFC!E234+'SF6'!E234</f>
        <v>4.9094476744186038E-4</v>
      </c>
      <c r="F234" s="94">
        <f>+'CO2'!F234+'abs CO2'!F234+'CH4'!F234*PCG!$C$5+N2O!F234*PCG!$C$6+HFC!F234+PFC!F234+'SF6'!F234</f>
        <v>4.8275581395348829E-4</v>
      </c>
      <c r="G234" s="94">
        <f>+'CO2'!G234+'abs CO2'!G234+'CH4'!G234*PCG!$C$5+N2O!G234*PCG!$C$6+HFC!G234+PFC!G234+'SF6'!G234</f>
        <v>4.745668604651162E-4</v>
      </c>
      <c r="H234" s="94">
        <f>+'CO2'!H234+'abs CO2'!H234+'CH4'!H234*PCG!$C$5+N2O!H234*PCG!$C$6+HFC!H234+PFC!H234+'SF6'!H234</f>
        <v>4.6637790697674411E-4</v>
      </c>
      <c r="I234" s="94">
        <f>+'CO2'!I234+'abs CO2'!I234+'CH4'!I234*PCG!$C$5+N2O!I234*PCG!$C$6+HFC!I234+PFC!I234+'SF6'!I234</f>
        <v>4.5818895348837202E-4</v>
      </c>
      <c r="J234" s="94">
        <f>+'CO2'!J234+'abs CO2'!J234+'CH4'!J234*PCG!$C$5+N2O!J234*PCG!$C$6+HFC!J234+PFC!J234+'SF6'!J234</f>
        <v>4.4999999999999999E-4</v>
      </c>
      <c r="K234" s="94">
        <f>+'CO2'!K234+'abs CO2'!K234+'CH4'!K234*PCG!$C$5+N2O!K234*PCG!$C$6+HFC!K234+PFC!K234+'SF6'!K234</f>
        <v>5.2875000000000003E-4</v>
      </c>
      <c r="L234" s="94">
        <f>+'CO2'!L234+'abs CO2'!L234+'CH4'!L234*PCG!$C$5+N2O!L234*PCG!$C$6+HFC!L234+PFC!L234+'SF6'!L234</f>
        <v>6.0750000000000008E-4</v>
      </c>
      <c r="M234" s="94">
        <f>+'CO2'!M234+'abs CO2'!M234+'CH4'!M234*PCG!$C$5+N2O!M234*PCG!$C$6+HFC!M234+PFC!M234+'SF6'!M234</f>
        <v>6.862499999999999E-4</v>
      </c>
      <c r="N234" s="94">
        <f>+'CO2'!N234+'abs CO2'!N234+'CH4'!N234*PCG!$C$5+N2O!N234*PCG!$C$6+HFC!N234+PFC!N234+'SF6'!N234</f>
        <v>7.6499999999999995E-4</v>
      </c>
      <c r="O234" s="94">
        <f>+'CO2'!O234+'abs CO2'!O234+'CH4'!O234*PCG!$C$5+N2O!O234*PCG!$C$6+HFC!O234+PFC!O234+'SF6'!O234</f>
        <v>8.4374999999999999E-4</v>
      </c>
      <c r="P234" s="94">
        <f>+'CO2'!P234+'abs CO2'!P234+'CH4'!P234*PCG!$C$5+N2O!P234*PCG!$C$6+HFC!P234+PFC!P234+'SF6'!P234</f>
        <v>9.2249999999999993E-4</v>
      </c>
      <c r="Q234" s="94">
        <f>+'CO2'!Q234+'abs CO2'!Q234+'CH4'!Q234*PCG!$C$5+N2O!Q234*PCG!$C$6+HFC!Q234+PFC!Q234+'SF6'!Q234</f>
        <v>1.0012500000000002E-3</v>
      </c>
      <c r="R234" s="94">
        <f>+'CO2'!R234+'abs CO2'!R234+'CH4'!R234*PCG!$C$5+N2O!R234*PCG!$C$6+HFC!R234+PFC!R234+'SF6'!R234</f>
        <v>1.08E-3</v>
      </c>
      <c r="S234" s="94">
        <f>+'CO2'!S234+'abs CO2'!S234+'CH4'!S234*PCG!$C$5+N2O!S234*PCG!$C$6+HFC!S234+PFC!S234+'SF6'!S234</f>
        <v>1.1587500000000001E-3</v>
      </c>
      <c r="T234" s="94">
        <f>+'CO2'!T234+'abs CO2'!T234+'CH4'!T234*PCG!$C$5+N2O!T234*PCG!$C$6+HFC!T234+PFC!T234+'SF6'!T234</f>
        <v>1.2374999999999999E-3</v>
      </c>
      <c r="U234" s="94">
        <f>+'CO2'!U234+'abs CO2'!U234+'CH4'!U234*PCG!$C$5+N2O!U234*PCG!$C$6+HFC!U234+PFC!U234+'SF6'!U234</f>
        <v>1.3162499999999999E-3</v>
      </c>
      <c r="V234" s="94">
        <f>+'CO2'!V234+'abs CO2'!V234+'CH4'!V234*PCG!$C$5+N2O!V234*PCG!$C$6+HFC!V234+PFC!V234+'SF6'!V234</f>
        <v>1.395E-3</v>
      </c>
      <c r="W234" s="94">
        <f>+'CO2'!W234+'abs CO2'!W234+'CH4'!W234*PCG!$C$5+N2O!W234*PCG!$C$6+HFC!W234+PFC!W234+'SF6'!W234</f>
        <v>1.47375E-3</v>
      </c>
      <c r="X234" s="94">
        <f>+'CO2'!X234+'abs CO2'!X234+'CH4'!X234*PCG!$C$5+N2O!X234*PCG!$C$6+HFC!X234+PFC!X234+'SF6'!X234</f>
        <v>1.5525000000000001E-3</v>
      </c>
      <c r="Y234" s="94">
        <f>+'CO2'!Y234+'abs CO2'!Y234+'CH4'!Y234*PCG!$C$5+N2O!Y234*PCG!$C$6+HFC!Y234+PFC!Y234+'SF6'!Y234</f>
        <v>1.6312500000000001E-3</v>
      </c>
      <c r="Z234" s="94">
        <f>+'CO2'!Z234+'abs CO2'!Z234+'CH4'!Z234*PCG!$C$5+N2O!Z234*PCG!$C$6+HFC!Z234+PFC!Z234+'SF6'!Z234</f>
        <v>1.7100000000000001E-3</v>
      </c>
      <c r="AA234" s="94">
        <f>+'CO2'!AA234+'abs CO2'!AA234+'CH4'!AA234*PCG!$C$5+N2O!AA234*PCG!$C$6+HFC!AA234+PFC!AA234+'SF6'!AA234</f>
        <v>1.7887499999999998E-3</v>
      </c>
      <c r="AB234" s="94">
        <f>+'CO2'!AB234+'abs CO2'!AB234+'CH4'!AB234*PCG!$C$5+N2O!AB234*PCG!$C$6+HFC!AB234+PFC!AB234+'SF6'!AB234</f>
        <v>1.8675E-3</v>
      </c>
      <c r="AC234" s="94">
        <f>+'CO2'!AC234+'abs CO2'!AC234+'CH4'!AC234*PCG!$C$5+N2O!AC234*PCG!$C$6+HFC!AC234+PFC!AC234+'SF6'!AC234</f>
        <v>1.9462500000000003E-3</v>
      </c>
      <c r="AD234" s="94">
        <f>+'CO2'!AD234+'abs CO2'!AD234+'CH4'!AD234*PCG!$C$5+N2O!AD234*PCG!$C$6+HFC!AD234+PFC!AD234+'SF6'!AD234</f>
        <v>2.0249999999999999E-3</v>
      </c>
      <c r="AE234" s="94">
        <f>+'CO2'!AE234+'abs CO2'!AE234+'CH4'!AE234*PCG!$C$5+N2O!AE234*PCG!$C$6+HFC!AE234+PFC!AE234+'SF6'!AE234</f>
        <v>2.1037500000000002E-3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0.26582660851193596</v>
      </c>
      <c r="D235" s="94">
        <f>+'CO2'!D235+'abs CO2'!D235+'CH4'!D235*PCG!$C$5+N2O!D235*PCG!$C$6+HFC!D235+PFC!D235+'SF6'!D235</f>
        <v>0.26977657057004717</v>
      </c>
      <c r="E235" s="94">
        <f>+'CO2'!E235+'abs CO2'!E235+'CH4'!E235*PCG!$C$5+N2O!E235*PCG!$C$6+HFC!E235+PFC!E235+'SF6'!E235</f>
        <v>0.27372653262815838</v>
      </c>
      <c r="F235" s="94">
        <f>+'CO2'!F235+'abs CO2'!F235+'CH4'!F235*PCG!$C$5+N2O!F235*PCG!$C$6+HFC!F235+PFC!F235+'SF6'!F235</f>
        <v>0.27767649468626954</v>
      </c>
      <c r="G235" s="94">
        <f>+'CO2'!G235+'abs CO2'!G235+'CH4'!G235*PCG!$C$5+N2O!G235*PCG!$C$6+HFC!G235+PFC!G235+'SF6'!G235</f>
        <v>0.28162645674438069</v>
      </c>
      <c r="H235" s="94">
        <f>+'CO2'!H235+'abs CO2'!H235+'CH4'!H235*PCG!$C$5+N2O!H235*PCG!$C$6+HFC!H235+PFC!H235+'SF6'!H235</f>
        <v>0.2855764188024919</v>
      </c>
      <c r="I235" s="94">
        <f>+'CO2'!I235+'abs CO2'!I235+'CH4'!I235*PCG!$C$5+N2O!I235*PCG!$C$6+HFC!I235+PFC!I235+'SF6'!I235</f>
        <v>0.28952638086060312</v>
      </c>
      <c r="J235" s="94">
        <f>+'CO2'!J235+'abs CO2'!J235+'CH4'!J235*PCG!$C$5+N2O!J235*PCG!$C$6+HFC!J235+PFC!J235+'SF6'!J235</f>
        <v>0.29347634291871427</v>
      </c>
      <c r="K235" s="94">
        <f>+'CO2'!K235+'abs CO2'!K235+'CH4'!K235*PCG!$C$5+N2O!K235*PCG!$C$6+HFC!K235+PFC!K235+'SF6'!K235</f>
        <v>0.28958025920796426</v>
      </c>
      <c r="L235" s="94">
        <f>+'CO2'!L235+'abs CO2'!L235+'CH4'!L235*PCG!$C$5+N2O!L235*PCG!$C$6+HFC!L235+PFC!L235+'SF6'!L235</f>
        <v>0.28568417549721425</v>
      </c>
      <c r="M235" s="94">
        <f>+'CO2'!M235+'abs CO2'!M235+'CH4'!M235*PCG!$C$5+N2O!M235*PCG!$C$6+HFC!M235+PFC!M235+'SF6'!M235</f>
        <v>0.28178809178646425</v>
      </c>
      <c r="N235" s="94">
        <f>+'CO2'!N235+'abs CO2'!N235+'CH4'!N235*PCG!$C$5+N2O!N235*PCG!$C$6+HFC!N235+PFC!N235+'SF6'!N235</f>
        <v>0.27789200807571424</v>
      </c>
      <c r="O235" s="94">
        <f>+'CO2'!O235+'abs CO2'!O235+'CH4'!O235*PCG!$C$5+N2O!O235*PCG!$C$6+HFC!O235+PFC!O235+'SF6'!O235</f>
        <v>0.27399592436496423</v>
      </c>
      <c r="P235" s="94">
        <f>+'CO2'!P235+'abs CO2'!P235+'CH4'!P235*PCG!$C$5+N2O!P235*PCG!$C$6+HFC!P235+PFC!P235+'SF6'!P235</f>
        <v>0.27009984065421427</v>
      </c>
      <c r="Q235" s="94">
        <f>+'CO2'!Q235+'abs CO2'!Q235+'CH4'!Q235*PCG!$C$5+N2O!Q235*PCG!$C$6+HFC!Q235+PFC!Q235+'SF6'!Q235</f>
        <v>0.26620375694346426</v>
      </c>
      <c r="R235" s="94">
        <f>+'CO2'!R235+'abs CO2'!R235+'CH4'!R235*PCG!$C$5+N2O!R235*PCG!$C$6+HFC!R235+PFC!R235+'SF6'!R235</f>
        <v>0.26230767323271426</v>
      </c>
      <c r="S235" s="94">
        <f>+'CO2'!S235+'abs CO2'!S235+'CH4'!S235*PCG!$C$5+N2O!S235*PCG!$C$6+HFC!S235+PFC!S235+'SF6'!S235</f>
        <v>0.25841158952196425</v>
      </c>
      <c r="T235" s="94">
        <f>+'CO2'!T235+'abs CO2'!T235+'CH4'!T235*PCG!$C$5+N2O!T235*PCG!$C$6+HFC!T235+PFC!T235+'SF6'!T235</f>
        <v>0.25451550581121429</v>
      </c>
      <c r="U235" s="94">
        <f>+'CO2'!U235+'abs CO2'!U235+'CH4'!U235*PCG!$C$5+N2O!U235*PCG!$C$6+HFC!U235+PFC!U235+'SF6'!U235</f>
        <v>0.24400494279726792</v>
      </c>
      <c r="V235" s="94">
        <f>+'CO2'!V235+'abs CO2'!V235+'CH4'!V235*PCG!$C$5+N2O!V235*PCG!$C$6+HFC!V235+PFC!V235+'SF6'!V235</f>
        <v>0.23349437978332163</v>
      </c>
      <c r="W235" s="94">
        <f>+'CO2'!W235+'abs CO2'!W235+'CH4'!W235*PCG!$C$5+N2O!W235*PCG!$C$6+HFC!W235+PFC!W235+'SF6'!W235</f>
        <v>0.22298381676937537</v>
      </c>
      <c r="X235" s="94">
        <f>+'CO2'!X235+'abs CO2'!X235+'CH4'!X235*PCG!$C$5+N2O!X235*PCG!$C$6+HFC!X235+PFC!X235+'SF6'!X235</f>
        <v>0.22358895537742973</v>
      </c>
      <c r="Y235" s="94">
        <f>+'CO2'!Y235+'abs CO2'!Y235+'CH4'!Y235*PCG!$C$5+N2O!Y235*PCG!$C$6+HFC!Y235+PFC!Y235+'SF6'!Y235</f>
        <v>0.22332054712385879</v>
      </c>
      <c r="Z235" s="94">
        <f>+'CO2'!Z235+'abs CO2'!Z235+'CH4'!Z235*PCG!$C$5+N2O!Z235*PCG!$C$6+HFC!Z235+PFC!Z235+'SF6'!Z235</f>
        <v>0.23478889977657469</v>
      </c>
      <c r="AA235" s="94">
        <f>+'CO2'!AA235+'abs CO2'!AA235+'CH4'!AA235*PCG!$C$5+N2O!AA235*PCG!$C$6+HFC!AA235+PFC!AA235+'SF6'!AA235</f>
        <v>0.22646336376570853</v>
      </c>
      <c r="AB235" s="94">
        <f>+'CO2'!AB235+'abs CO2'!AB235+'CH4'!AB235*PCG!$C$5+N2O!AB235*PCG!$C$6+HFC!AB235+PFC!AB235+'SF6'!AB235</f>
        <v>0.24359757064387605</v>
      </c>
      <c r="AC235" s="94">
        <f>+'CO2'!AC235+'abs CO2'!AC235+'CH4'!AC235*PCG!$C$5+N2O!AC235*PCG!$C$6+HFC!AC235+PFC!AC235+'SF6'!AC235</f>
        <v>0.26073177752204363</v>
      </c>
      <c r="AD235" s="94">
        <f>+'CO2'!AD235+'abs CO2'!AD235+'CH4'!AD235*PCG!$C$5+N2O!AD235*PCG!$C$6+HFC!AD235+PFC!AD235+'SF6'!AD235</f>
        <v>0.27786598440021121</v>
      </c>
      <c r="AE235" s="94">
        <f>+'CO2'!AE235+'abs CO2'!AE235+'CH4'!AE235*PCG!$C$5+N2O!AE235*PCG!$C$6+HFC!AE235+PFC!AE235+'SF6'!AE235</f>
        <v>0.29500019127837873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1.41336E-2</v>
      </c>
      <c r="D236" s="94">
        <f>+'CO2'!D236+'abs CO2'!D236+'CH4'!D236*PCG!$C$5+N2O!D236*PCG!$C$6+HFC!D236+PFC!D236+'SF6'!D236</f>
        <v>1.5220799999999998E-2</v>
      </c>
      <c r="E236" s="94">
        <f>+'CO2'!E236+'abs CO2'!E236+'CH4'!E236*PCG!$C$5+N2O!E236*PCG!$C$6+HFC!E236+PFC!E236+'SF6'!E236</f>
        <v>1.6307999999999996E-2</v>
      </c>
      <c r="F236" s="94">
        <f>+'CO2'!F236+'abs CO2'!F236+'CH4'!F236*PCG!$C$5+N2O!F236*PCG!$C$6+HFC!F236+PFC!F236+'SF6'!F236</f>
        <v>1.7395199999999996E-2</v>
      </c>
      <c r="G236" s="94">
        <f>+'CO2'!G236+'abs CO2'!G236+'CH4'!G236*PCG!$C$5+N2O!G236*PCG!$C$6+HFC!G236+PFC!G236+'SF6'!G236</f>
        <v>1.8482399999999996E-2</v>
      </c>
      <c r="H236" s="94">
        <f>+'CO2'!H236+'abs CO2'!H236+'CH4'!H236*PCG!$C$5+N2O!H236*PCG!$C$6+HFC!H236+PFC!H236+'SF6'!H236</f>
        <v>1.9569599999999999E-2</v>
      </c>
      <c r="I236" s="94">
        <f>+'CO2'!I236+'abs CO2'!I236+'CH4'!I236*PCG!$C$5+N2O!I236*PCG!$C$6+HFC!I236+PFC!I236+'SF6'!I236</f>
        <v>2.0656799999999999E-2</v>
      </c>
      <c r="J236" s="94">
        <f>+'CO2'!J236+'abs CO2'!J236+'CH4'!J236*PCG!$C$5+N2O!J236*PCG!$C$6+HFC!J236+PFC!J236+'SF6'!J236</f>
        <v>2.1743999999999999E-2</v>
      </c>
      <c r="K236" s="94">
        <f>+'CO2'!K236+'abs CO2'!K236+'CH4'!K236*PCG!$C$5+N2O!K236*PCG!$C$6+HFC!K236+PFC!K236+'SF6'!K236</f>
        <v>2.4475199999999999E-2</v>
      </c>
      <c r="L236" s="94">
        <f>+'CO2'!L236+'abs CO2'!L236+'CH4'!L236*PCG!$C$5+N2O!L236*PCG!$C$6+HFC!L236+PFC!L236+'SF6'!L236</f>
        <v>2.7206399999999999E-2</v>
      </c>
      <c r="M236" s="94">
        <f>+'CO2'!M236+'abs CO2'!M236+'CH4'!M236*PCG!$C$5+N2O!M236*PCG!$C$6+HFC!M236+PFC!M236+'SF6'!M236</f>
        <v>2.9937599999999995E-2</v>
      </c>
      <c r="N236" s="94">
        <f>+'CO2'!N236+'abs CO2'!N236+'CH4'!N236*PCG!$C$5+N2O!N236*PCG!$C$6+HFC!N236+PFC!N236+'SF6'!N236</f>
        <v>3.2668799999999991E-2</v>
      </c>
      <c r="O236" s="94">
        <f>+'CO2'!O236+'abs CO2'!O236+'CH4'!O236*PCG!$C$5+N2O!O236*PCG!$C$6+HFC!O236+PFC!O236+'SF6'!O236</f>
        <v>3.5399999999999994E-2</v>
      </c>
      <c r="P236" s="94">
        <f>+'CO2'!P236+'abs CO2'!P236+'CH4'!P236*PCG!$C$5+N2O!P236*PCG!$C$6+HFC!P236+PFC!P236+'SF6'!P236</f>
        <v>3.8131199999999983E-2</v>
      </c>
      <c r="Q236" s="94">
        <f>+'CO2'!Q236+'abs CO2'!Q236+'CH4'!Q236*PCG!$C$5+N2O!Q236*PCG!$C$6+HFC!Q236+PFC!Q236+'SF6'!Q236</f>
        <v>4.0862399999999993E-2</v>
      </c>
      <c r="R236" s="94">
        <f>+'CO2'!R236+'abs CO2'!R236+'CH4'!R236*PCG!$C$5+N2O!R236*PCG!$C$6+HFC!R236+PFC!R236+'SF6'!R236</f>
        <v>4.3593599999999996E-2</v>
      </c>
      <c r="S236" s="94">
        <f>+'CO2'!S236+'abs CO2'!S236+'CH4'!S236*PCG!$C$5+N2O!S236*PCG!$C$6+HFC!S236+PFC!S236+'SF6'!S236</f>
        <v>4.6324799999999992E-2</v>
      </c>
      <c r="T236" s="94">
        <f>+'CO2'!T236+'abs CO2'!T236+'CH4'!T236*PCG!$C$5+N2O!T236*PCG!$C$6+HFC!T236+PFC!T236+'SF6'!T236</f>
        <v>4.9056000000000002E-2</v>
      </c>
      <c r="U236" s="94">
        <f>+'CO2'!U236+'abs CO2'!U236+'CH4'!U236*PCG!$C$5+N2O!U236*PCG!$C$6+HFC!U236+PFC!U236+'SF6'!U236</f>
        <v>5.1787200000000005E-2</v>
      </c>
      <c r="V236" s="94">
        <f>+'CO2'!V236+'abs CO2'!V236+'CH4'!V236*PCG!$C$5+N2O!V236*PCG!$C$6+HFC!V236+PFC!V236+'SF6'!V236</f>
        <v>5.4518400000000009E-2</v>
      </c>
      <c r="W236" s="94">
        <f>+'CO2'!W236+'abs CO2'!W236+'CH4'!W236*PCG!$C$5+N2O!W236*PCG!$C$6+HFC!W236+PFC!W236+'SF6'!W236</f>
        <v>5.7249600000000005E-2</v>
      </c>
      <c r="X236" s="94">
        <f>+'CO2'!X236+'abs CO2'!X236+'CH4'!X236*PCG!$C$5+N2O!X236*PCG!$C$6+HFC!X236+PFC!X236+'SF6'!X236</f>
        <v>5.9980800000000008E-2</v>
      </c>
      <c r="Y236" s="94">
        <f>+'CO2'!Y236+'abs CO2'!Y236+'CH4'!Y236*PCG!$C$5+N2O!Y236*PCG!$C$6+HFC!Y236+PFC!Y236+'SF6'!Y236</f>
        <v>6.2712000000000018E-2</v>
      </c>
      <c r="Z236" s="94">
        <f>+'CO2'!Z236+'abs CO2'!Z236+'CH4'!Z236*PCG!$C$5+N2O!Z236*PCG!$C$6+HFC!Z236+PFC!Z236+'SF6'!Z236</f>
        <v>6.5443200000000021E-2</v>
      </c>
      <c r="AA236" s="94">
        <f>+'CO2'!AA236+'abs CO2'!AA236+'CH4'!AA236*PCG!$C$5+N2O!AA236*PCG!$C$6+HFC!AA236+PFC!AA236+'SF6'!AA236</f>
        <v>6.8174400000000024E-2</v>
      </c>
      <c r="AB236" s="94">
        <f>+'CO2'!AB236+'abs CO2'!AB236+'CH4'!AB236*PCG!$C$5+N2O!AB236*PCG!$C$6+HFC!AB236+PFC!AB236+'SF6'!AB236</f>
        <v>7.0905600000000027E-2</v>
      </c>
      <c r="AC236" s="94">
        <f>+'CO2'!AC236+'abs CO2'!AC236+'CH4'!AC236*PCG!$C$5+N2O!AC236*PCG!$C$6+HFC!AC236+PFC!AC236+'SF6'!AC236</f>
        <v>7.3636800000000044E-2</v>
      </c>
      <c r="AD236" s="94">
        <f>+'CO2'!AD236+'abs CO2'!AD236+'CH4'!AD236*PCG!$C$5+N2O!AD236*PCG!$C$6+HFC!AD236+PFC!AD236+'SF6'!AD236</f>
        <v>7.6368000000000047E-2</v>
      </c>
      <c r="AE236" s="94">
        <f>+'CO2'!AE236+'abs CO2'!AE236+'CH4'!AE236*PCG!$C$5+N2O!AE236*PCG!$C$6+HFC!AE236+PFC!AE236+'SF6'!AE236</f>
        <v>7.9099200000000036E-2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3.0709249999999995E-3</v>
      </c>
      <c r="D237" s="33">
        <f t="shared" si="59"/>
        <v>3.3071500000000005E-3</v>
      </c>
      <c r="E237" s="33">
        <f t="shared" si="59"/>
        <v>3.5433750000000001E-3</v>
      </c>
      <c r="F237" s="33">
        <f t="shared" si="59"/>
        <v>3.7795999999999997E-3</v>
      </c>
      <c r="G237" s="33">
        <f t="shared" si="59"/>
        <v>4.0158249999999998E-3</v>
      </c>
      <c r="H237" s="33">
        <f t="shared" si="59"/>
        <v>4.2520499999999994E-3</v>
      </c>
      <c r="I237" s="33">
        <f t="shared" si="59"/>
        <v>4.488274999999999E-3</v>
      </c>
      <c r="J237" s="33">
        <f t="shared" si="59"/>
        <v>4.7244999999999995E-3</v>
      </c>
      <c r="K237" s="33">
        <f t="shared" si="59"/>
        <v>6.5736500000000003E-3</v>
      </c>
      <c r="L237" s="33">
        <f t="shared" si="59"/>
        <v>8.4227999999999994E-3</v>
      </c>
      <c r="M237" s="33">
        <f t="shared" si="59"/>
        <v>1.0271949999999998E-2</v>
      </c>
      <c r="N237" s="33">
        <f t="shared" si="59"/>
        <v>1.2121099999999999E-2</v>
      </c>
      <c r="O237" s="33">
        <f t="shared" si="59"/>
        <v>1.397025E-2</v>
      </c>
      <c r="P237" s="33">
        <f t="shared" si="59"/>
        <v>1.5819399999999997E-2</v>
      </c>
      <c r="Q237" s="33">
        <f t="shared" si="59"/>
        <v>1.7668549999999998E-2</v>
      </c>
      <c r="R237" s="33">
        <f t="shared" si="59"/>
        <v>1.9517699999999999E-2</v>
      </c>
      <c r="S237" s="33">
        <f t="shared" si="59"/>
        <v>2.1366850000000003E-2</v>
      </c>
      <c r="T237" s="33">
        <f t="shared" si="59"/>
        <v>2.3216000000000001E-2</v>
      </c>
      <c r="U237" s="33">
        <f t="shared" si="59"/>
        <v>2.1134875000000001E-2</v>
      </c>
      <c r="V237" s="33">
        <f t="shared" si="59"/>
        <v>1.9053749999999998E-2</v>
      </c>
      <c r="W237" s="33">
        <f t="shared" si="59"/>
        <v>1.6972624999999998E-2</v>
      </c>
      <c r="X237" s="33">
        <f t="shared" si="59"/>
        <v>1.48915E-2</v>
      </c>
      <c r="Y237" s="33">
        <f t="shared" si="59"/>
        <v>1.2810374999999999E-2</v>
      </c>
      <c r="Z237" s="33">
        <f t="shared" si="59"/>
        <v>1.0729249999999999E-2</v>
      </c>
      <c r="AA237" s="33">
        <f t="shared" si="59"/>
        <v>8.6481249999999996E-3</v>
      </c>
      <c r="AB237" s="33">
        <f t="shared" si="59"/>
        <v>6.5669999999999999E-3</v>
      </c>
      <c r="AC237" s="33">
        <f t="shared" si="59"/>
        <v>6.8639999999999994E-3</v>
      </c>
      <c r="AD237" s="33">
        <f t="shared" si="59"/>
        <v>7.1609999999999998E-3</v>
      </c>
      <c r="AE237" s="33">
        <f t="shared" si="59"/>
        <v>7.4579999999999994E-3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3.0709249999999995E-3</v>
      </c>
      <c r="D238" s="94">
        <f>+'CO2'!D238+'abs CO2'!D238+'CH4'!D238*PCG!$C$5+N2O!D238*PCG!$C$6+HFC!D238+PFC!D238+'SF6'!D238</f>
        <v>3.3071500000000005E-3</v>
      </c>
      <c r="E238" s="94">
        <f>+'CO2'!E238+'abs CO2'!E238+'CH4'!E238*PCG!$C$5+N2O!E238*PCG!$C$6+HFC!E238+PFC!E238+'SF6'!E238</f>
        <v>3.5433750000000001E-3</v>
      </c>
      <c r="F238" s="94">
        <f>+'CO2'!F238+'abs CO2'!F238+'CH4'!F238*PCG!$C$5+N2O!F238*PCG!$C$6+HFC!F238+PFC!F238+'SF6'!F238</f>
        <v>3.7795999999999997E-3</v>
      </c>
      <c r="G238" s="94">
        <f>+'CO2'!G238+'abs CO2'!G238+'CH4'!G238*PCG!$C$5+N2O!G238*PCG!$C$6+HFC!G238+PFC!G238+'SF6'!G238</f>
        <v>4.0158249999999998E-3</v>
      </c>
      <c r="H238" s="94">
        <f>+'CO2'!H238+'abs CO2'!H238+'CH4'!H238*PCG!$C$5+N2O!H238*PCG!$C$6+HFC!H238+PFC!H238+'SF6'!H238</f>
        <v>4.2520499999999994E-3</v>
      </c>
      <c r="I238" s="94">
        <f>+'CO2'!I238+'abs CO2'!I238+'CH4'!I238*PCG!$C$5+N2O!I238*PCG!$C$6+HFC!I238+PFC!I238+'SF6'!I238</f>
        <v>4.488274999999999E-3</v>
      </c>
      <c r="J238" s="94">
        <f>+'CO2'!J238+'abs CO2'!J238+'CH4'!J238*PCG!$C$5+N2O!J238*PCG!$C$6+HFC!J238+PFC!J238+'SF6'!J238</f>
        <v>4.7244999999999995E-3</v>
      </c>
      <c r="K238" s="94">
        <f>+'CO2'!K238+'abs CO2'!K238+'CH4'!K238*PCG!$C$5+N2O!K238*PCG!$C$6+HFC!K238+PFC!K238+'SF6'!K238</f>
        <v>4.6711499999999998E-3</v>
      </c>
      <c r="L238" s="94">
        <f>+'CO2'!L238+'abs CO2'!L238+'CH4'!L238*PCG!$C$5+N2O!L238*PCG!$C$6+HFC!L238+PFC!L238+'SF6'!L238</f>
        <v>4.6178E-3</v>
      </c>
      <c r="M238" s="94">
        <f>+'CO2'!M238+'abs CO2'!M238+'CH4'!M238*PCG!$C$5+N2O!M238*PCG!$C$6+HFC!M238+PFC!M238+'SF6'!M238</f>
        <v>4.5644499999999994E-3</v>
      </c>
      <c r="N238" s="94">
        <f>+'CO2'!N238+'abs CO2'!N238+'CH4'!N238*PCG!$C$5+N2O!N238*PCG!$C$6+HFC!N238+PFC!N238+'SF6'!N238</f>
        <v>4.5110999999999997E-3</v>
      </c>
      <c r="O238" s="94">
        <f>+'CO2'!O238+'abs CO2'!O238+'CH4'!O238*PCG!$C$5+N2O!O238*PCG!$C$6+HFC!O238+PFC!O238+'SF6'!O238</f>
        <v>4.4577499999999999E-3</v>
      </c>
      <c r="P238" s="94">
        <f>+'CO2'!P238+'abs CO2'!P238+'CH4'!P238*PCG!$C$5+N2O!P238*PCG!$C$6+HFC!P238+PFC!P238+'SF6'!P238</f>
        <v>4.4043999999999993E-3</v>
      </c>
      <c r="Q238" s="94">
        <f>+'CO2'!Q238+'abs CO2'!Q238+'CH4'!Q238*PCG!$C$5+N2O!Q238*PCG!$C$6+HFC!Q238+PFC!Q238+'SF6'!Q238</f>
        <v>4.3510499999999987E-3</v>
      </c>
      <c r="R238" s="94">
        <f>+'CO2'!R238+'abs CO2'!R238+'CH4'!R238*PCG!$C$5+N2O!R238*PCG!$C$6+HFC!R238+PFC!R238+'SF6'!R238</f>
        <v>4.2976999999999989E-3</v>
      </c>
      <c r="S238" s="94">
        <f>+'CO2'!S238+'abs CO2'!S238+'CH4'!S238*PCG!$C$5+N2O!S238*PCG!$C$6+HFC!S238+PFC!S238+'SF6'!S238</f>
        <v>4.24435E-3</v>
      </c>
      <c r="T238" s="94">
        <f>+'CO2'!T238+'abs CO2'!T238+'CH4'!T238*PCG!$C$5+N2O!T238*PCG!$C$6+HFC!T238+PFC!T238+'SF6'!T238</f>
        <v>4.1910000000000003E-3</v>
      </c>
      <c r="U238" s="94">
        <f>+'CO2'!U238+'abs CO2'!U238+'CH4'!U238*PCG!$C$5+N2O!U238*PCG!$C$6+HFC!U238+PFC!U238+'SF6'!U238</f>
        <v>4.4879999999999998E-3</v>
      </c>
      <c r="V238" s="94">
        <f>+'CO2'!V238+'abs CO2'!V238+'CH4'!V238*PCG!$C$5+N2O!V238*PCG!$C$6+HFC!V238+PFC!V238+'SF6'!V238</f>
        <v>4.7849999999999993E-3</v>
      </c>
      <c r="W238" s="94">
        <f>+'CO2'!W238+'abs CO2'!W238+'CH4'!W238*PCG!$C$5+N2O!W238*PCG!$C$6+HFC!W238+PFC!W238+'SF6'!W238</f>
        <v>5.0819999999999997E-3</v>
      </c>
      <c r="X238" s="94">
        <f>+'CO2'!X238+'abs CO2'!X238+'CH4'!X238*PCG!$C$5+N2O!X238*PCG!$C$6+HFC!X238+PFC!X238+'SF6'!X238</f>
        <v>5.3790000000000001E-3</v>
      </c>
      <c r="Y238" s="94">
        <f>+'CO2'!Y238+'abs CO2'!Y238+'CH4'!Y238*PCG!$C$5+N2O!Y238*PCG!$C$6+HFC!Y238+PFC!Y238+'SF6'!Y238</f>
        <v>5.6759999999999996E-3</v>
      </c>
      <c r="Z238" s="94">
        <f>+'CO2'!Z238+'abs CO2'!Z238+'CH4'!Z238*PCG!$C$5+N2O!Z238*PCG!$C$6+HFC!Z238+PFC!Z238+'SF6'!Z238</f>
        <v>5.9729999999999991E-3</v>
      </c>
      <c r="AA238" s="94">
        <f>+'CO2'!AA238+'abs CO2'!AA238+'CH4'!AA238*PCG!$C$5+N2O!AA238*PCG!$C$6+HFC!AA238+PFC!AA238+'SF6'!AA238</f>
        <v>6.2700000000000004E-3</v>
      </c>
      <c r="AB238" s="94">
        <f>+'CO2'!AB238+'abs CO2'!AB238+'CH4'!AB238*PCG!$C$5+N2O!AB238*PCG!$C$6+HFC!AB238+PFC!AB238+'SF6'!AB238</f>
        <v>6.5669999999999999E-3</v>
      </c>
      <c r="AC238" s="94">
        <f>+'CO2'!AC238+'abs CO2'!AC238+'CH4'!AC238*PCG!$C$5+N2O!AC238*PCG!$C$6+HFC!AC238+PFC!AC238+'SF6'!AC238</f>
        <v>6.8639999999999994E-3</v>
      </c>
      <c r="AD238" s="94">
        <f>+'CO2'!AD238+'abs CO2'!AD238+'CH4'!AD238*PCG!$C$5+N2O!AD238*PCG!$C$6+HFC!AD238+PFC!AD238+'SF6'!AD238</f>
        <v>7.1609999999999998E-3</v>
      </c>
      <c r="AE238" s="94">
        <f>+'CO2'!AE238+'abs CO2'!AE238+'CH4'!AE238*PCG!$C$5+N2O!AE238*PCG!$C$6+HFC!AE238+PFC!AE238+'SF6'!AE238</f>
        <v>7.4579999999999994E-3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1.9025000000000001E-3</v>
      </c>
      <c r="L239" s="94">
        <f>+'CO2'!L239+'abs CO2'!L239+'CH4'!L239*PCG!$C$5+N2O!L239*PCG!$C$6+HFC!L239+PFC!L239+'SF6'!L239</f>
        <v>3.8049999999999998E-3</v>
      </c>
      <c r="M239" s="94">
        <f>+'CO2'!M239+'abs CO2'!M239+'CH4'!M239*PCG!$C$5+N2O!M239*PCG!$C$6+HFC!M239+PFC!M239+'SF6'!M239</f>
        <v>5.707499999999999E-3</v>
      </c>
      <c r="N239" s="94">
        <f>+'CO2'!N239+'abs CO2'!N239+'CH4'!N239*PCG!$C$5+N2O!N239*PCG!$C$6+HFC!N239+PFC!N239+'SF6'!N239</f>
        <v>7.6099999999999996E-3</v>
      </c>
      <c r="O239" s="94">
        <f>+'CO2'!O239+'abs CO2'!O239+'CH4'!O239*PCG!$C$5+N2O!O239*PCG!$C$6+HFC!O239+PFC!O239+'SF6'!O239</f>
        <v>9.5125000000000001E-3</v>
      </c>
      <c r="P239" s="94">
        <f>+'CO2'!P239+'abs CO2'!P239+'CH4'!P239*PCG!$C$5+N2O!P239*PCG!$C$6+HFC!P239+PFC!P239+'SF6'!P239</f>
        <v>1.1415E-2</v>
      </c>
      <c r="Q239" s="94">
        <f>+'CO2'!Q239+'abs CO2'!Q239+'CH4'!Q239*PCG!$C$5+N2O!Q239*PCG!$C$6+HFC!Q239+PFC!Q239+'SF6'!Q239</f>
        <v>1.3317499999999999E-2</v>
      </c>
      <c r="R239" s="94">
        <f>+'CO2'!R239+'abs CO2'!R239+'CH4'!R239*PCG!$C$5+N2O!R239*PCG!$C$6+HFC!R239+PFC!R239+'SF6'!R239</f>
        <v>1.5220000000000001E-2</v>
      </c>
      <c r="S239" s="94">
        <f>+'CO2'!S239+'abs CO2'!S239+'CH4'!S239*PCG!$C$5+N2O!S239*PCG!$C$6+HFC!S239+PFC!S239+'SF6'!S239</f>
        <v>1.7122500000000002E-2</v>
      </c>
      <c r="T239" s="94">
        <f>+'CO2'!T239+'abs CO2'!T239+'CH4'!T239*PCG!$C$5+N2O!T239*PCG!$C$6+HFC!T239+PFC!T239+'SF6'!T239</f>
        <v>1.9025E-2</v>
      </c>
      <c r="U239" s="94">
        <f>+'CO2'!U239+'abs CO2'!U239+'CH4'!U239*PCG!$C$5+N2O!U239*PCG!$C$6+HFC!U239+PFC!U239+'SF6'!U239</f>
        <v>1.6646875000000002E-2</v>
      </c>
      <c r="V239" s="94">
        <f>+'CO2'!V239+'abs CO2'!V239+'CH4'!V239*PCG!$C$5+N2O!V239*PCG!$C$6+HFC!V239+PFC!V239+'SF6'!V239</f>
        <v>1.4268749999999998E-2</v>
      </c>
      <c r="W239" s="94">
        <f>+'CO2'!W239+'abs CO2'!W239+'CH4'!W239*PCG!$C$5+N2O!W239*PCG!$C$6+HFC!W239+PFC!W239+'SF6'!W239</f>
        <v>1.1890625E-2</v>
      </c>
      <c r="X239" s="94">
        <f>+'CO2'!X239+'abs CO2'!X239+'CH4'!X239*PCG!$C$5+N2O!X239*PCG!$C$6+HFC!X239+PFC!X239+'SF6'!X239</f>
        <v>9.5125000000000001E-3</v>
      </c>
      <c r="Y239" s="94">
        <f>+'CO2'!Y239+'abs CO2'!Y239+'CH4'!Y239*PCG!$C$5+N2O!Y239*PCG!$C$6+HFC!Y239+PFC!Y239+'SF6'!Y239</f>
        <v>7.1343749999999992E-3</v>
      </c>
      <c r="Z239" s="94">
        <f>+'CO2'!Z239+'abs CO2'!Z239+'CH4'!Z239*PCG!$C$5+N2O!Z239*PCG!$C$6+HFC!Z239+PFC!Z239+'SF6'!Z239</f>
        <v>4.7562500000000001E-3</v>
      </c>
      <c r="AA239" s="94">
        <f>+'CO2'!AA239+'abs CO2'!AA239+'CH4'!AA239*PCG!$C$5+N2O!AA239*PCG!$C$6+HFC!AA239+PFC!AA239+'SF6'!AA239</f>
        <v>2.378125E-3</v>
      </c>
      <c r="AB239" s="94">
        <f>+'CO2'!AB239+'abs CO2'!AB239+'CH4'!AB239*PCG!$C$5+N2O!AB239*PCG!$C$6+HFC!AB239+PFC!AB239+'SF6'!AB239</f>
        <v>0</v>
      </c>
      <c r="AC239" s="94">
        <f>+'CO2'!AC239+'abs CO2'!AC239+'CH4'!AC239*PCG!$C$5+N2O!AC239*PCG!$C$6+HFC!AC239+PFC!AC239+'SF6'!AC239</f>
        <v>0</v>
      </c>
      <c r="AD239" s="94">
        <f>+'CO2'!AD239+'abs CO2'!AD239+'CH4'!AD239*PCG!$C$5+N2O!AD239*PCG!$C$6+HFC!AD239+PFC!AD239+'SF6'!AD239</f>
        <v>0</v>
      </c>
      <c r="AE239" s="94">
        <f>+'CO2'!AE239+'abs CO2'!AE239+'CH4'!AE239*PCG!$C$5+N2O!AE239*PCG!$C$6+HFC!AE239+PFC!AE239+'SF6'!AE239</f>
        <v>0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5.012651065765656</v>
      </c>
      <c r="D240" s="33">
        <f t="shared" si="60"/>
        <v>5.0691599620661094</v>
      </c>
      <c r="E240" s="33">
        <f t="shared" si="60"/>
        <v>5.3080229814783451</v>
      </c>
      <c r="F240" s="33">
        <f t="shared" si="60"/>
        <v>5.5152884423639472</v>
      </c>
      <c r="G240" s="33">
        <f t="shared" si="60"/>
        <v>5.7251921569909996</v>
      </c>
      <c r="H240" s="33">
        <f t="shared" si="60"/>
        <v>5.9316610977103821</v>
      </c>
      <c r="I240" s="33">
        <f t="shared" si="60"/>
        <v>6.1173114540635929</v>
      </c>
      <c r="J240" s="33">
        <f t="shared" si="60"/>
        <v>6.6768665618709013</v>
      </c>
      <c r="K240" s="33">
        <f t="shared" si="60"/>
        <v>6.6833920983051733</v>
      </c>
      <c r="L240" s="33">
        <f t="shared" si="60"/>
        <v>6.7070873328942628</v>
      </c>
      <c r="M240" s="33">
        <f t="shared" si="60"/>
        <v>6.670698031033572</v>
      </c>
      <c r="N240" s="33">
        <f t="shared" si="60"/>
        <v>7.0761067940832438</v>
      </c>
      <c r="O240" s="33">
        <f t="shared" si="60"/>
        <v>7.0683143134812845</v>
      </c>
      <c r="P240" s="33">
        <f t="shared" si="60"/>
        <v>6.9862894269745563</v>
      </c>
      <c r="Q240" s="33">
        <f t="shared" si="60"/>
        <v>6.9378894294428211</v>
      </c>
      <c r="R240" s="33">
        <f t="shared" si="60"/>
        <v>6.9272423985842302</v>
      </c>
      <c r="S240" s="33">
        <f t="shared" si="60"/>
        <v>6.9368054137167334</v>
      </c>
      <c r="T240" s="33">
        <f t="shared" si="60"/>
        <v>6.8927731893962676</v>
      </c>
      <c r="U240" s="33">
        <f t="shared" si="60"/>
        <v>6.688182064435475</v>
      </c>
      <c r="V240" s="33">
        <f t="shared" si="60"/>
        <v>6.4819833280542376</v>
      </c>
      <c r="W240" s="33">
        <f t="shared" si="60"/>
        <v>6.2939019535878353</v>
      </c>
      <c r="X240" s="33">
        <f t="shared" si="60"/>
        <v>6.1427262926474695</v>
      </c>
      <c r="Y240" s="33">
        <f t="shared" si="60"/>
        <v>6.5206311128633043</v>
      </c>
      <c r="Z240" s="33">
        <f t="shared" si="60"/>
        <v>6.786516207587729</v>
      </c>
      <c r="AA240" s="33">
        <f t="shared" si="60"/>
        <v>6.3562928438928266</v>
      </c>
      <c r="AB240" s="33">
        <f t="shared" si="60"/>
        <v>6.0331056725197225</v>
      </c>
      <c r="AC240" s="33">
        <f t="shared" si="60"/>
        <v>6.8240456451089253</v>
      </c>
      <c r="AD240" s="33">
        <f t="shared" si="60"/>
        <v>7.5839660938480886</v>
      </c>
      <c r="AE240" s="33">
        <f t="shared" si="60"/>
        <v>8.3741774507629518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4.4849564037141336</v>
      </c>
      <c r="D241" s="94">
        <f>+'CO2'!D241+'abs CO2'!D241+'CH4'!D241*PCG!$C$5+N2O!D241*PCG!$C$6+HFC!D241+PFC!D241+'SF6'!D241</f>
        <v>4.5261418872525194</v>
      </c>
      <c r="E241" s="94">
        <f>+'CO2'!E241+'abs CO2'!E241+'CH4'!E241*PCG!$C$5+N2O!E241*PCG!$C$6+HFC!E241+PFC!E241+'SF6'!E241</f>
        <v>4.7462063790996352</v>
      </c>
      <c r="F241" s="94">
        <f>+'CO2'!F241+'abs CO2'!F241+'CH4'!F241*PCG!$C$5+N2O!F241*PCG!$C$6+HFC!F241+PFC!F241+'SF6'!F241</f>
        <v>4.9528944801672319</v>
      </c>
      <c r="G241" s="94">
        <f>+'CO2'!G241+'abs CO2'!G241+'CH4'!G241*PCG!$C$5+N2O!G241*PCG!$C$6+HFC!G241+PFC!G241+'SF6'!G241</f>
        <v>5.1512519407541033</v>
      </c>
      <c r="H241" s="94">
        <f>+'CO2'!H241+'abs CO2'!H241+'CH4'!H241*PCG!$C$5+N2O!H241*PCG!$C$6+HFC!H241+PFC!H241+'SF6'!H241</f>
        <v>5.2728208525233349</v>
      </c>
      <c r="I241" s="94">
        <f>+'CO2'!I241+'abs CO2'!I241+'CH4'!I241*PCG!$C$5+N2O!I241*PCG!$C$6+HFC!I241+PFC!I241+'SF6'!I241</f>
        <v>5.4251495833082233</v>
      </c>
      <c r="J241" s="94">
        <f>+'CO2'!J241+'abs CO2'!J241+'CH4'!J241*PCG!$C$5+N2O!J241*PCG!$C$6+HFC!J241+PFC!J241+'SF6'!J241</f>
        <v>5.9383070494944681</v>
      </c>
      <c r="K241" s="94">
        <f>+'CO2'!K241+'abs CO2'!K241+'CH4'!K241*PCG!$C$5+N2O!K241*PCG!$C$6+HFC!K241+PFC!K241+'SF6'!K241</f>
        <v>5.9284508329120014</v>
      </c>
      <c r="L241" s="94">
        <f>+'CO2'!L241+'abs CO2'!L241+'CH4'!L241*PCG!$C$5+N2O!L241*PCG!$C$6+HFC!L241+PFC!L241+'SF6'!L241</f>
        <v>5.9184555709798321</v>
      </c>
      <c r="M241" s="94">
        <f>+'CO2'!M241+'abs CO2'!M241+'CH4'!M241*PCG!$C$5+N2O!M241*PCG!$C$6+HFC!M241+PFC!M241+'SF6'!M241</f>
        <v>5.9083212636979612</v>
      </c>
      <c r="N241" s="94">
        <f>+'CO2'!N241+'abs CO2'!N241+'CH4'!N241*PCG!$C$5+N2O!N241*PCG!$C$6+HFC!N241+PFC!N241+'SF6'!N241</f>
        <v>5.8980479110663895</v>
      </c>
      <c r="O241" s="94">
        <f>+'CO2'!O241+'abs CO2'!O241+'CH4'!O241*PCG!$C$5+N2O!O241*PCG!$C$6+HFC!O241+PFC!O241+'SF6'!O241</f>
        <v>5.8876355130851143</v>
      </c>
      <c r="P241" s="94">
        <f>+'CO2'!P241+'abs CO2'!P241+'CH4'!P241*PCG!$C$5+N2O!P241*PCG!$C$6+HFC!P241+PFC!P241+'SF6'!P241</f>
        <v>5.877084069754134</v>
      </c>
      <c r="Q241" s="94">
        <f>+'CO2'!Q241+'abs CO2'!Q241+'CH4'!Q241*PCG!$C$5+N2O!Q241*PCG!$C$6+HFC!Q241+PFC!Q241+'SF6'!Q241</f>
        <v>5.8663935810734511</v>
      </c>
      <c r="R241" s="94">
        <f>+'CO2'!R241+'abs CO2'!R241+'CH4'!R241*PCG!$C$5+N2O!R241*PCG!$C$6+HFC!R241+PFC!R241+'SF6'!R241</f>
        <v>5.8555640470430674</v>
      </c>
      <c r="S241" s="94">
        <f>+'CO2'!S241+'abs CO2'!S241+'CH4'!S241*PCG!$C$5+N2O!S241*PCG!$C$6+HFC!S241+PFC!S241+'SF6'!S241</f>
        <v>5.8445954676629812</v>
      </c>
      <c r="T241" s="94">
        <f>+'CO2'!T241+'abs CO2'!T241+'CH4'!T241*PCG!$C$5+N2O!T241*PCG!$C$6+HFC!T241+PFC!T241+'SF6'!T241</f>
        <v>5.8334878429331889</v>
      </c>
      <c r="U241" s="94">
        <f>+'CO2'!U241+'abs CO2'!U241+'CH4'!U241*PCG!$C$5+N2O!U241*PCG!$C$6+HFC!U241+PFC!U241+'SF6'!U241</f>
        <v>5.6637731783547656</v>
      </c>
      <c r="V241" s="94">
        <f>+'CO2'!V241+'abs CO2'!V241+'CH4'!V241*PCG!$C$5+N2O!V241*PCG!$C$6+HFC!V241+PFC!V241+'SF6'!V241</f>
        <v>5.4930897930627705</v>
      </c>
      <c r="W241" s="94">
        <f>+'CO2'!W241+'abs CO2'!W241+'CH4'!W241*PCG!$C$5+N2O!W241*PCG!$C$6+HFC!W241+PFC!W241+'SF6'!W241</f>
        <v>5.3214376870572027</v>
      </c>
      <c r="X241" s="94">
        <f>+'CO2'!X241+'abs CO2'!X241+'CH4'!X241*PCG!$C$5+N2O!X241*PCG!$C$6+HFC!X241+PFC!X241+'SF6'!X241</f>
        <v>5.1488168603380631</v>
      </c>
      <c r="Y241" s="94">
        <f>+'CO2'!Y241+'abs CO2'!Y241+'CH4'!Y241*PCG!$C$5+N2O!Y241*PCG!$C$6+HFC!Y241+PFC!Y241+'SF6'!Y241</f>
        <v>5.463622510361696</v>
      </c>
      <c r="Z241" s="94">
        <f>+'CO2'!Z241+'abs CO2'!Z241+'CH4'!Z241*PCG!$C$5+N2O!Z241*PCG!$C$6+HFC!Z241+PFC!Z241+'SF6'!Z241</f>
        <v>5.7799899847363001</v>
      </c>
      <c r="AA241" s="94">
        <f>+'CO2'!AA241+'abs CO2'!AA241+'CH4'!AA241*PCG!$C$5+N2O!AA241*PCG!$C$6+HFC!AA241+PFC!AA241+'SF6'!AA241</f>
        <v>5.4044549187884785</v>
      </c>
      <c r="AB241" s="94">
        <f>+'CO2'!AB241+'abs CO2'!AB241+'CH4'!AB241*PCG!$C$5+N2O!AB241*PCG!$C$6+HFC!AB241+PFC!AB241+'SF6'!AB241</f>
        <v>5.0269071186108363</v>
      </c>
      <c r="AC241" s="94">
        <f>+'CO2'!AC241+'abs CO2'!AC241+'CH4'!AC241*PCG!$C$5+N2O!AC241*PCG!$C$6+HFC!AC241+PFC!AC241+'SF6'!AC241</f>
        <v>5.7915661579664546</v>
      </c>
      <c r="AD241" s="94">
        <f>+'CO2'!AD241+'abs CO2'!AD241+'CH4'!AD241*PCG!$C$5+N2O!AD241*PCG!$C$6+HFC!AD241+PFC!AD241+'SF6'!AD241</f>
        <v>6.5433025569143455</v>
      </c>
      <c r="AE241" s="94">
        <f>+'CO2'!AE241+'abs CO2'!AE241+'CH4'!AE241*PCG!$C$5+N2O!AE241*PCG!$C$6+HFC!AE241+PFC!AE241+'SF6'!AE241</f>
        <v>7.2950389558622328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8.9572231898289126E-2</v>
      </c>
      <c r="D243" s="94">
        <f>+'CO2'!D243+'abs CO2'!D243+'CH4'!D243*PCG!$C$5+N2O!D243*PCG!$C$6+HFC!D243+PFC!D243+'SF6'!D243</f>
        <v>9.8385510157268277E-2</v>
      </c>
      <c r="E243" s="94">
        <f>+'CO2'!E243+'abs CO2'!E243+'CH4'!E243*PCG!$C$5+N2O!E243*PCG!$C$6+HFC!E243+PFC!E243+'SF6'!E243</f>
        <v>0.11067390321929842</v>
      </c>
      <c r="F243" s="94">
        <f>+'CO2'!F243+'abs CO2'!F243+'CH4'!F243*PCG!$C$5+N2O!F243*PCG!$C$6+HFC!F243+PFC!F243+'SF6'!F243</f>
        <v>0.10474112853421497</v>
      </c>
      <c r="G243" s="94">
        <f>+'CO2'!G243+'abs CO2'!G243+'CH4'!G243*PCG!$C$5+N2O!G243*PCG!$C$6+HFC!G243+PFC!G243+'SF6'!G243</f>
        <v>0.10977724807130661</v>
      </c>
      <c r="H243" s="94">
        <f>+'CO2'!H243+'abs CO2'!H243+'CH4'!H243*PCG!$C$5+N2O!H243*PCG!$C$6+HFC!H243+PFC!H243+'SF6'!H243</f>
        <v>0.18816714251836858</v>
      </c>
      <c r="I243" s="94">
        <f>+'CO2'!I243+'abs CO2'!I243+'CH4'!I243*PCG!$C$5+N2O!I243*PCG!$C$6+HFC!I243+PFC!I243+'SF6'!I243</f>
        <v>0.21497863358360164</v>
      </c>
      <c r="J243" s="94">
        <f>+'CO2'!J243+'abs CO2'!J243+'CH4'!J243*PCG!$C$5+N2O!J243*PCG!$C$6+HFC!J243+PFC!J243+'SF6'!J243</f>
        <v>0.25486614070157643</v>
      </c>
      <c r="K243" s="94">
        <f>+'CO2'!K243+'abs CO2'!K243+'CH4'!K243*PCG!$C$5+N2O!K243*PCG!$C$6+HFC!K243+PFC!K243+'SF6'!K243</f>
        <v>0.27766922856131548</v>
      </c>
      <c r="L243" s="94">
        <f>+'CO2'!L243+'abs CO2'!L243+'CH4'!L243*PCG!$C$5+N2O!L243*PCG!$C$6+HFC!L243+PFC!L243+'SF6'!L243</f>
        <v>0.31778105992557415</v>
      </c>
      <c r="M243" s="94">
        <f>+'CO2'!M243+'abs CO2'!M243+'CH4'!M243*PCG!$C$5+N2O!M243*PCG!$C$6+HFC!M243+PFC!M243+'SF6'!M243</f>
        <v>0.29794740018975407</v>
      </c>
      <c r="N243" s="94">
        <f>+'CO2'!N243+'abs CO2'!N243+'CH4'!N243*PCG!$C$5+N2O!N243*PCG!$C$6+HFC!N243+PFC!N243+'SF6'!N243</f>
        <v>0.72005085071399721</v>
      </c>
      <c r="O243" s="94">
        <f>+'CO2'!O243+'abs CO2'!O243+'CH4'!O243*PCG!$C$5+N2O!O243*PCG!$C$6+HFC!O243+PFC!O243+'SF6'!O243</f>
        <v>0.72909210293631332</v>
      </c>
      <c r="P243" s="94">
        <f>+'CO2'!P243+'abs CO2'!P243+'CH4'!P243*PCG!$C$5+N2O!P243*PCG!$C$6+HFC!P243+PFC!P243+'SF6'!P243</f>
        <v>0.66403999460356589</v>
      </c>
      <c r="Q243" s="94">
        <f>+'CO2'!Q243+'abs CO2'!Q243+'CH4'!Q243*PCG!$C$5+N2O!Q243*PCG!$C$6+HFC!Q243+PFC!Q243+'SF6'!Q243</f>
        <v>0.63275182059551338</v>
      </c>
      <c r="R243" s="94">
        <f>+'CO2'!R243+'abs CO2'!R243+'CH4'!R243*PCG!$C$5+N2O!R243*PCG!$C$6+HFC!R243+PFC!R243+'SF6'!R243</f>
        <v>0.6393556586103063</v>
      </c>
      <c r="S243" s="94">
        <f>+'CO2'!S243+'abs CO2'!S243+'CH4'!S243*PCG!$C$5+N2O!S243*PCG!$C$6+HFC!S243+PFC!S243+'SF6'!S243</f>
        <v>0.66630858796589532</v>
      </c>
      <c r="T243" s="94">
        <f>+'CO2'!T243+'abs CO2'!T243+'CH4'!T243*PCG!$C$5+N2O!T243*PCG!$C$6+HFC!T243+PFC!T243+'SF6'!T243</f>
        <v>0.63980532321822225</v>
      </c>
      <c r="U243" s="94">
        <f>+'CO2'!U243+'abs CO2'!U243+'CH4'!U243*PCG!$C$5+N2O!U243*PCG!$C$6+HFC!U243+PFC!U243+'SF6'!U243</f>
        <v>0.62225185933995153</v>
      </c>
      <c r="V243" s="94">
        <f>+'CO2'!V243+'abs CO2'!V243+'CH4'!V243*PCG!$C$5+N2O!V243*PCG!$C$6+HFC!V243+PFC!V243+'SF6'!V243</f>
        <v>0.6040595047548093</v>
      </c>
      <c r="W243" s="94">
        <f>+'CO2'!W243+'abs CO2'!W243+'CH4'!W243*PCG!$C$5+N2O!W243*PCG!$C$6+HFC!W243+PFC!W243+'SF6'!W243</f>
        <v>0.60495323279807345</v>
      </c>
      <c r="X243" s="94">
        <f>+'CO2'!X243+'abs CO2'!X243+'CH4'!X243*PCG!$C$5+N2O!X243*PCG!$C$6+HFC!X243+PFC!X243+'SF6'!X243</f>
        <v>0.62540103868490682</v>
      </c>
      <c r="Y243" s="94">
        <f>+'CO2'!Y243+'abs CO2'!Y243+'CH4'!Y243*PCG!$C$5+N2O!Y243*PCG!$C$6+HFC!Y243+PFC!Y243+'SF6'!Y243</f>
        <v>0.68894258624853144</v>
      </c>
      <c r="Z243" s="94">
        <f>+'CO2'!Z243+'abs CO2'!Z243+'CH4'!Z243*PCG!$C$5+N2O!Z243*PCG!$C$6+HFC!Z243+PFC!Z243+'SF6'!Z243</f>
        <v>0.61955862800097594</v>
      </c>
      <c r="AA243" s="94">
        <f>+'CO2'!AA243+'abs CO2'!AA243+'CH4'!AA243*PCG!$C$5+N2O!AA243*PCG!$C$6+HFC!AA243+PFC!AA243+'SF6'!AA243</f>
        <v>0.57859207199309837</v>
      </c>
      <c r="AB243" s="94">
        <f>+'CO2'!AB243+'abs CO2'!AB243+'CH4'!AB243*PCG!$C$5+N2O!AB243*PCG!$C$6+HFC!AB243+PFC!AB243+'SF6'!AB243</f>
        <v>0.60471293805065784</v>
      </c>
      <c r="AC243" s="94">
        <f>+'CO2'!AC243+'abs CO2'!AC243+'CH4'!AC243*PCG!$C$5+N2O!AC243*PCG!$C$6+HFC!AC243+PFC!AC243+'SF6'!AC243</f>
        <v>0.6027541085372633</v>
      </c>
      <c r="AD243" s="94">
        <f>+'CO2'!AD243+'abs CO2'!AD243+'CH4'!AD243*PCG!$C$5+N2O!AD243*PCG!$C$6+HFC!AD243+PFC!AD243+'SF6'!AD243</f>
        <v>0.58269839558155767</v>
      </c>
      <c r="AE243" s="94">
        <f>+'CO2'!AE243+'abs CO2'!AE243+'CH4'!AE243*PCG!$C$5+N2O!AE243*PCG!$C$6+HFC!AE243+PFC!AE243+'SF6'!AE243</f>
        <v>0.59293359080155517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0.43812243015323277</v>
      </c>
      <c r="D244" s="33">
        <f t="shared" si="61"/>
        <v>0.44463256465632195</v>
      </c>
      <c r="E244" s="33">
        <f t="shared" si="61"/>
        <v>0.45114269915941124</v>
      </c>
      <c r="F244" s="33">
        <f t="shared" si="61"/>
        <v>0.45765283366250026</v>
      </c>
      <c r="G244" s="33">
        <f t="shared" si="61"/>
        <v>0.4641629681655895</v>
      </c>
      <c r="H244" s="33">
        <f t="shared" si="61"/>
        <v>0.47067310266867873</v>
      </c>
      <c r="I244" s="33">
        <f t="shared" si="61"/>
        <v>0.47718323717176797</v>
      </c>
      <c r="J244" s="33">
        <f t="shared" si="61"/>
        <v>0.48369337167485704</v>
      </c>
      <c r="K244" s="33">
        <f t="shared" si="61"/>
        <v>0.47727203683185704</v>
      </c>
      <c r="L244" s="33">
        <f t="shared" si="61"/>
        <v>0.47085070198885715</v>
      </c>
      <c r="M244" s="33">
        <f t="shared" si="61"/>
        <v>0.46442936714585709</v>
      </c>
      <c r="N244" s="33">
        <f t="shared" si="61"/>
        <v>0.45800803230285708</v>
      </c>
      <c r="O244" s="33">
        <f t="shared" si="61"/>
        <v>0.45158669745985708</v>
      </c>
      <c r="P244" s="33">
        <f t="shared" si="61"/>
        <v>0.44516536261685707</v>
      </c>
      <c r="Q244" s="33">
        <f t="shared" si="61"/>
        <v>0.43874402777385707</v>
      </c>
      <c r="R244" s="33">
        <f t="shared" si="61"/>
        <v>0.43232269293085707</v>
      </c>
      <c r="S244" s="33">
        <f t="shared" si="61"/>
        <v>0.42590135808785706</v>
      </c>
      <c r="T244" s="33">
        <f t="shared" si="61"/>
        <v>0.41948002324485717</v>
      </c>
      <c r="U244" s="33">
        <f t="shared" si="61"/>
        <v>0.40215702674075776</v>
      </c>
      <c r="V244" s="33">
        <f t="shared" si="61"/>
        <v>0.38483403023665846</v>
      </c>
      <c r="W244" s="33">
        <f t="shared" si="61"/>
        <v>0.36751103373255922</v>
      </c>
      <c r="X244" s="33">
        <f t="shared" si="61"/>
        <v>0.36850839362449955</v>
      </c>
      <c r="Y244" s="33">
        <f t="shared" si="61"/>
        <v>0.36806601625307694</v>
      </c>
      <c r="Z244" s="33">
        <f t="shared" si="61"/>
        <v>0.38696759485045257</v>
      </c>
      <c r="AA244" s="33">
        <f t="shared" si="61"/>
        <v>0.37324585311124975</v>
      </c>
      <c r="AB244" s="33">
        <f t="shared" si="61"/>
        <v>0.40148561585822834</v>
      </c>
      <c r="AC244" s="33">
        <f t="shared" si="61"/>
        <v>0.42972537860520693</v>
      </c>
      <c r="AD244" s="33">
        <f t="shared" si="61"/>
        <v>0.4579651413521853</v>
      </c>
      <c r="AE244" s="33">
        <f t="shared" si="61"/>
        <v>0.48620490409916384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0.43812243015323277</v>
      </c>
      <c r="D249" s="94">
        <f>+'CO2'!D249+'abs CO2'!D249+'CH4'!D249*PCG!$C$5+N2O!D249*PCG!$C$6+HFC!D249+PFC!D249+'SF6'!D249</f>
        <v>0.44463256465632195</v>
      </c>
      <c r="E249" s="94">
        <f>+'CO2'!E249+'abs CO2'!E249+'CH4'!E249*PCG!$C$5+N2O!E249*PCG!$C$6+HFC!E249+PFC!E249+'SF6'!E249</f>
        <v>0.45114269915941124</v>
      </c>
      <c r="F249" s="94">
        <f>+'CO2'!F249+'abs CO2'!F249+'CH4'!F249*PCG!$C$5+N2O!F249*PCG!$C$6+HFC!F249+PFC!F249+'SF6'!F249</f>
        <v>0.45765283366250026</v>
      </c>
      <c r="G249" s="94">
        <f>+'CO2'!G249+'abs CO2'!G249+'CH4'!G249*PCG!$C$5+N2O!G249*PCG!$C$6+HFC!G249+PFC!G249+'SF6'!G249</f>
        <v>0.4641629681655895</v>
      </c>
      <c r="H249" s="94">
        <f>+'CO2'!H249+'abs CO2'!H249+'CH4'!H249*PCG!$C$5+N2O!H249*PCG!$C$6+HFC!H249+PFC!H249+'SF6'!H249</f>
        <v>0.47067310266867873</v>
      </c>
      <c r="I249" s="94">
        <f>+'CO2'!I249+'abs CO2'!I249+'CH4'!I249*PCG!$C$5+N2O!I249*PCG!$C$6+HFC!I249+PFC!I249+'SF6'!I249</f>
        <v>0.47718323717176797</v>
      </c>
      <c r="J249" s="94">
        <f>+'CO2'!J249+'abs CO2'!J249+'CH4'!J249*PCG!$C$5+N2O!J249*PCG!$C$6+HFC!J249+PFC!J249+'SF6'!J249</f>
        <v>0.48369337167485704</v>
      </c>
      <c r="K249" s="94">
        <f>+'CO2'!K249+'abs CO2'!K249+'CH4'!K249*PCG!$C$5+N2O!K249*PCG!$C$6+HFC!K249+PFC!K249+'SF6'!K249</f>
        <v>0.47727203683185704</v>
      </c>
      <c r="L249" s="94">
        <f>+'CO2'!L249+'abs CO2'!L249+'CH4'!L249*PCG!$C$5+N2O!L249*PCG!$C$6+HFC!L249+PFC!L249+'SF6'!L249</f>
        <v>0.47085070198885715</v>
      </c>
      <c r="M249" s="94">
        <f>+'CO2'!M249+'abs CO2'!M249+'CH4'!M249*PCG!$C$5+N2O!M249*PCG!$C$6+HFC!M249+PFC!M249+'SF6'!M249</f>
        <v>0.46442936714585709</v>
      </c>
      <c r="N249" s="94">
        <f>+'CO2'!N249+'abs CO2'!N249+'CH4'!N249*PCG!$C$5+N2O!N249*PCG!$C$6+HFC!N249+PFC!N249+'SF6'!N249</f>
        <v>0.45800803230285708</v>
      </c>
      <c r="O249" s="94">
        <f>+'CO2'!O249+'abs CO2'!O249+'CH4'!O249*PCG!$C$5+N2O!O249*PCG!$C$6+HFC!O249+PFC!O249+'SF6'!O249</f>
        <v>0.45158669745985708</v>
      </c>
      <c r="P249" s="94">
        <f>+'CO2'!P249+'abs CO2'!P249+'CH4'!P249*PCG!$C$5+N2O!P249*PCG!$C$6+HFC!P249+PFC!P249+'SF6'!P249</f>
        <v>0.44516536261685707</v>
      </c>
      <c r="Q249" s="94">
        <f>+'CO2'!Q249+'abs CO2'!Q249+'CH4'!Q249*PCG!$C$5+N2O!Q249*PCG!$C$6+HFC!Q249+PFC!Q249+'SF6'!Q249</f>
        <v>0.43874402777385707</v>
      </c>
      <c r="R249" s="94">
        <f>+'CO2'!R249+'abs CO2'!R249+'CH4'!R249*PCG!$C$5+N2O!R249*PCG!$C$6+HFC!R249+PFC!R249+'SF6'!R249</f>
        <v>0.43232269293085707</v>
      </c>
      <c r="S249" s="94">
        <f>+'CO2'!S249+'abs CO2'!S249+'CH4'!S249*PCG!$C$5+N2O!S249*PCG!$C$6+HFC!S249+PFC!S249+'SF6'!S249</f>
        <v>0.42590135808785706</v>
      </c>
      <c r="T249" s="94">
        <f>+'CO2'!T249+'abs CO2'!T249+'CH4'!T249*PCG!$C$5+N2O!T249*PCG!$C$6+HFC!T249+PFC!T249+'SF6'!T249</f>
        <v>0.41948002324485717</v>
      </c>
      <c r="U249" s="94">
        <f>+'CO2'!U249+'abs CO2'!U249+'CH4'!U249*PCG!$C$5+N2O!U249*PCG!$C$6+HFC!U249+PFC!U249+'SF6'!U249</f>
        <v>0.40215702674075776</v>
      </c>
      <c r="V249" s="94">
        <f>+'CO2'!V249+'abs CO2'!V249+'CH4'!V249*PCG!$C$5+N2O!V249*PCG!$C$6+HFC!V249+PFC!V249+'SF6'!V249</f>
        <v>0.38483403023665846</v>
      </c>
      <c r="W249" s="94">
        <f>+'CO2'!W249+'abs CO2'!W249+'CH4'!W249*PCG!$C$5+N2O!W249*PCG!$C$6+HFC!W249+PFC!W249+'SF6'!W249</f>
        <v>0.36751103373255922</v>
      </c>
      <c r="X249" s="94">
        <f>+'CO2'!X249+'abs CO2'!X249+'CH4'!X249*PCG!$C$5+N2O!X249*PCG!$C$6+HFC!X249+PFC!X249+'SF6'!X249</f>
        <v>0.36850839362449955</v>
      </c>
      <c r="Y249" s="94">
        <f>+'CO2'!Y249+'abs CO2'!Y249+'CH4'!Y249*PCG!$C$5+N2O!Y249*PCG!$C$6+HFC!Y249+PFC!Y249+'SF6'!Y249</f>
        <v>0.36806601625307694</v>
      </c>
      <c r="Z249" s="94">
        <f>+'CO2'!Z249+'abs CO2'!Z249+'CH4'!Z249*PCG!$C$5+N2O!Z249*PCG!$C$6+HFC!Z249+PFC!Z249+'SF6'!Z249</f>
        <v>0.38696759485045257</v>
      </c>
      <c r="AA249" s="94">
        <f>+'CO2'!AA249+'abs CO2'!AA249+'CH4'!AA249*PCG!$C$5+N2O!AA249*PCG!$C$6+HFC!AA249+PFC!AA249+'SF6'!AA249</f>
        <v>0.37324585311124975</v>
      </c>
      <c r="AB249" s="94">
        <f>+'CO2'!AB249+'abs CO2'!AB249+'CH4'!AB249*PCG!$C$5+N2O!AB249*PCG!$C$6+HFC!AB249+PFC!AB249+'SF6'!AB249</f>
        <v>0.40148561585822834</v>
      </c>
      <c r="AC249" s="94">
        <f>+'CO2'!AC249+'abs CO2'!AC249+'CH4'!AC249*PCG!$C$5+N2O!AC249*PCG!$C$6+HFC!AC249+PFC!AC249+'SF6'!AC249</f>
        <v>0.42972537860520693</v>
      </c>
      <c r="AD249" s="94">
        <f>+'CO2'!AD249+'abs CO2'!AD249+'CH4'!AD249*PCG!$C$5+N2O!AD249*PCG!$C$6+HFC!AD249+PFC!AD249+'SF6'!AD249</f>
        <v>0.4579651413521853</v>
      </c>
      <c r="AE249" s="94">
        <f>+'CO2'!AE249+'abs CO2'!AE249+'CH4'!AE249*PCG!$C$5+N2O!AE249*PCG!$C$6+HFC!AE249+PFC!AE249+'SF6'!AE249</f>
        <v>0.48620490409916384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0</v>
      </c>
      <c r="D252" s="33">
        <f t="shared" si="62"/>
        <v>0</v>
      </c>
      <c r="E252" s="33">
        <f t="shared" si="62"/>
        <v>0</v>
      </c>
      <c r="F252" s="33">
        <f t="shared" si="62"/>
        <v>0</v>
      </c>
      <c r="G252" s="33">
        <f t="shared" si="62"/>
        <v>0</v>
      </c>
      <c r="H252" s="33">
        <f t="shared" si="62"/>
        <v>0</v>
      </c>
      <c r="I252" s="33">
        <f t="shared" si="62"/>
        <v>0</v>
      </c>
      <c r="J252" s="33">
        <f t="shared" si="62"/>
        <v>0</v>
      </c>
      <c r="K252" s="33">
        <f t="shared" si="62"/>
        <v>0</v>
      </c>
      <c r="L252" s="33">
        <f t="shared" si="62"/>
        <v>0</v>
      </c>
      <c r="M252" s="33">
        <f t="shared" si="62"/>
        <v>0</v>
      </c>
      <c r="N252" s="33">
        <f t="shared" si="62"/>
        <v>0</v>
      </c>
      <c r="O252" s="33">
        <f t="shared" si="62"/>
        <v>0</v>
      </c>
      <c r="P252" s="33">
        <f t="shared" si="62"/>
        <v>0</v>
      </c>
      <c r="Q252" s="33">
        <f t="shared" si="62"/>
        <v>0</v>
      </c>
      <c r="R252" s="33">
        <f t="shared" si="62"/>
        <v>0</v>
      </c>
      <c r="S252" s="33">
        <f t="shared" si="62"/>
        <v>0</v>
      </c>
      <c r="T252" s="33">
        <f t="shared" si="62"/>
        <v>0</v>
      </c>
      <c r="U252" s="33">
        <f t="shared" si="62"/>
        <v>0</v>
      </c>
      <c r="V252" s="33">
        <f t="shared" si="62"/>
        <v>0</v>
      </c>
      <c r="W252" s="33">
        <f t="shared" si="62"/>
        <v>0</v>
      </c>
      <c r="X252" s="33">
        <f t="shared" si="62"/>
        <v>0</v>
      </c>
      <c r="Y252" s="33">
        <f t="shared" si="62"/>
        <v>0</v>
      </c>
      <c r="Z252" s="33">
        <f t="shared" si="62"/>
        <v>0</v>
      </c>
      <c r="AA252" s="33">
        <f t="shared" si="62"/>
        <v>0</v>
      </c>
      <c r="AB252" s="33">
        <f t="shared" si="62"/>
        <v>0</v>
      </c>
      <c r="AC252" s="33">
        <f t="shared" si="62"/>
        <v>0</v>
      </c>
      <c r="AD252" s="33">
        <f t="shared" si="62"/>
        <v>0</v>
      </c>
      <c r="AE252" s="33">
        <f t="shared" si="62"/>
        <v>0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0</v>
      </c>
      <c r="D253" s="94">
        <f>+'CO2'!D253+'abs CO2'!D253+'CH4'!D253*PCG!$C$5+N2O!D253*PCG!$C$6+HFC!D253+PFC!D253+'SF6'!D253</f>
        <v>0</v>
      </c>
      <c r="E253" s="94">
        <f>+'CO2'!E253+'abs CO2'!E253+'CH4'!E253*PCG!$C$5+N2O!E253*PCG!$C$6+HFC!E253+PFC!E253+'SF6'!E253</f>
        <v>0</v>
      </c>
      <c r="F253" s="94">
        <f>+'CO2'!F253+'abs CO2'!F253+'CH4'!F253*PCG!$C$5+N2O!F253*PCG!$C$6+HFC!F253+PFC!F253+'SF6'!F253</f>
        <v>0</v>
      </c>
      <c r="G253" s="94">
        <f>+'CO2'!G253+'abs CO2'!G253+'CH4'!G253*PCG!$C$5+N2O!G253*PCG!$C$6+HFC!G253+PFC!G253+'SF6'!G253</f>
        <v>0</v>
      </c>
      <c r="H253" s="94">
        <f>+'CO2'!H253+'abs CO2'!H253+'CH4'!H253*PCG!$C$5+N2O!H253*PCG!$C$6+HFC!H253+PFC!H253+'SF6'!H253</f>
        <v>0</v>
      </c>
      <c r="I253" s="94">
        <f>+'CO2'!I253+'abs CO2'!I253+'CH4'!I253*PCG!$C$5+N2O!I253*PCG!$C$6+HFC!I253+PFC!I253+'SF6'!I253</f>
        <v>0</v>
      </c>
      <c r="J253" s="94">
        <f>+'CO2'!J253+'abs CO2'!J253+'CH4'!J253*PCG!$C$5+N2O!J253*PCG!$C$6+HFC!J253+PFC!J253+'SF6'!J253</f>
        <v>0</v>
      </c>
      <c r="K253" s="94">
        <f>+'CO2'!K253+'abs CO2'!K253+'CH4'!K253*PCG!$C$5+N2O!K253*PCG!$C$6+HFC!K253+PFC!K253+'SF6'!K253</f>
        <v>0</v>
      </c>
      <c r="L253" s="94">
        <f>+'CO2'!L253+'abs CO2'!L253+'CH4'!L253*PCG!$C$5+N2O!L253*PCG!$C$6+HFC!L253+PFC!L253+'SF6'!L253</f>
        <v>0</v>
      </c>
      <c r="M253" s="94">
        <f>+'CO2'!M253+'abs CO2'!M253+'CH4'!M253*PCG!$C$5+N2O!M253*PCG!$C$6+HFC!M253+PFC!M253+'SF6'!M253</f>
        <v>0</v>
      </c>
      <c r="N253" s="94">
        <f>+'CO2'!N253+'abs CO2'!N253+'CH4'!N253*PCG!$C$5+N2O!N253*PCG!$C$6+HFC!N253+PFC!N253+'SF6'!N253</f>
        <v>0</v>
      </c>
      <c r="O253" s="94">
        <f>+'CO2'!O253+'abs CO2'!O253+'CH4'!O253*PCG!$C$5+N2O!O253*PCG!$C$6+HFC!O253+PFC!O253+'SF6'!O253</f>
        <v>0</v>
      </c>
      <c r="P253" s="94">
        <f>+'CO2'!P253+'abs CO2'!P253+'CH4'!P253*PCG!$C$5+N2O!P253*PCG!$C$6+HFC!P253+PFC!P253+'SF6'!P253</f>
        <v>0</v>
      </c>
      <c r="Q253" s="94">
        <f>+'CO2'!Q253+'abs CO2'!Q253+'CH4'!Q253*PCG!$C$5+N2O!Q253*PCG!$C$6+HFC!Q253+PFC!Q253+'SF6'!Q253</f>
        <v>0</v>
      </c>
      <c r="R253" s="94">
        <f>+'CO2'!R253+'abs CO2'!R253+'CH4'!R253*PCG!$C$5+N2O!R253*PCG!$C$6+HFC!R253+PFC!R253+'SF6'!R253</f>
        <v>0</v>
      </c>
      <c r="S253" s="94">
        <f>+'CO2'!S253+'abs CO2'!S253+'CH4'!S253*PCG!$C$5+N2O!S253*PCG!$C$6+HFC!S253+PFC!S253+'SF6'!S253</f>
        <v>0</v>
      </c>
      <c r="T253" s="94">
        <f>+'CO2'!T253+'abs CO2'!T253+'CH4'!T253*PCG!$C$5+N2O!T253*PCG!$C$6+HFC!T253+PFC!T253+'SF6'!T253</f>
        <v>0</v>
      </c>
      <c r="U253" s="94">
        <f>+'CO2'!U253+'abs CO2'!U253+'CH4'!U253*PCG!$C$5+N2O!U253*PCG!$C$6+HFC!U253+PFC!U253+'SF6'!U253</f>
        <v>0</v>
      </c>
      <c r="V253" s="94">
        <f>+'CO2'!V253+'abs CO2'!V253+'CH4'!V253*PCG!$C$5+N2O!V253*PCG!$C$6+HFC!V253+PFC!V253+'SF6'!V253</f>
        <v>0</v>
      </c>
      <c r="W253" s="94">
        <f>+'CO2'!W253+'abs CO2'!W253+'CH4'!W253*PCG!$C$5+N2O!W253*PCG!$C$6+HFC!W253+PFC!W253+'SF6'!W253</f>
        <v>0</v>
      </c>
      <c r="X253" s="94">
        <f>+'CO2'!X253+'abs CO2'!X253+'CH4'!X253*PCG!$C$5+N2O!X253*PCG!$C$6+HFC!X253+PFC!X253+'SF6'!X253</f>
        <v>0</v>
      </c>
      <c r="Y253" s="94">
        <f>+'CO2'!Y253+'abs CO2'!Y253+'CH4'!Y253*PCG!$C$5+N2O!Y253*PCG!$C$6+HFC!Y253+PFC!Y253+'SF6'!Y253</f>
        <v>0</v>
      </c>
      <c r="Z253" s="94">
        <f>+'CO2'!Z253+'abs CO2'!Z253+'CH4'!Z253*PCG!$C$5+N2O!Z253*PCG!$C$6+HFC!Z253+PFC!Z253+'SF6'!Z253</f>
        <v>0</v>
      </c>
      <c r="AA253" s="94">
        <f>+'CO2'!AA253+'abs CO2'!AA253+'CH4'!AA253*PCG!$C$5+N2O!AA253*PCG!$C$6+HFC!AA253+PFC!AA253+'SF6'!AA253</f>
        <v>0</v>
      </c>
      <c r="AB253" s="94">
        <f>+'CO2'!AB253+'abs CO2'!AB253+'CH4'!AB253*PCG!$C$5+N2O!AB253*PCG!$C$6+HFC!AB253+PFC!AB253+'SF6'!AB253</f>
        <v>0</v>
      </c>
      <c r="AC253" s="94">
        <f>+'CO2'!AC253+'abs CO2'!AC253+'CH4'!AC253*PCG!$C$5+N2O!AC253*PCG!$C$6+HFC!AC253+PFC!AC253+'SF6'!AC253</f>
        <v>0</v>
      </c>
      <c r="AD253" s="94">
        <f>+'CO2'!AD253+'abs CO2'!AD253+'CH4'!AD253*PCG!$C$5+N2O!AD253*PCG!$C$6+HFC!AD253+PFC!AD253+'SF6'!AD253</f>
        <v>0</v>
      </c>
      <c r="AE253" s="94">
        <f>+'CO2'!AE253+'abs CO2'!AE253+'CH4'!AE253*PCG!$C$5+N2O!AE253*PCG!$C$6+HFC!AE253+PFC!AE253+'SF6'!AE253</f>
        <v>0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590.66343269037282</v>
      </c>
      <c r="D257" s="33">
        <f t="shared" si="63"/>
        <v>591.59725577905817</v>
      </c>
      <c r="E257" s="33">
        <f t="shared" si="63"/>
        <v>609.43646391999675</v>
      </c>
      <c r="F257" s="33">
        <f t="shared" si="63"/>
        <v>626.61372080742547</v>
      </c>
      <c r="G257" s="33">
        <f t="shared" si="63"/>
        <v>643.24669066551678</v>
      </c>
      <c r="H257" s="33">
        <f t="shared" si="63"/>
        <v>650.28883073171755</v>
      </c>
      <c r="I257" s="33">
        <f t="shared" si="63"/>
        <v>651.7443957654732</v>
      </c>
      <c r="J257" s="33">
        <f t="shared" si="63"/>
        <v>693.25370666544359</v>
      </c>
      <c r="K257" s="33">
        <f t="shared" si="63"/>
        <v>683.91802228256529</v>
      </c>
      <c r="L257" s="33">
        <f t="shared" si="63"/>
        <v>678.68273324430379</v>
      </c>
      <c r="M257" s="33">
        <f t="shared" si="63"/>
        <v>657.23048682067486</v>
      </c>
      <c r="N257" s="33">
        <f t="shared" si="63"/>
        <v>654.41422957001248</v>
      </c>
      <c r="O257" s="33">
        <f t="shared" si="63"/>
        <v>650.62082305037848</v>
      </c>
      <c r="P257" s="33">
        <f t="shared" si="63"/>
        <v>627.85457022215542</v>
      </c>
      <c r="Q257" s="33">
        <f t="shared" si="63"/>
        <v>637.89716349978789</v>
      </c>
      <c r="R257" s="33">
        <f t="shared" si="63"/>
        <v>619.62220474747789</v>
      </c>
      <c r="S257" s="33">
        <f t="shared" si="63"/>
        <v>614.49870163901141</v>
      </c>
      <c r="T257" s="33">
        <f t="shared" si="63"/>
        <v>617.61638588448955</v>
      </c>
      <c r="U257" s="33">
        <f t="shared" si="63"/>
        <v>606.80984333420361</v>
      </c>
      <c r="V257" s="33">
        <f t="shared" si="63"/>
        <v>593.6199053478814</v>
      </c>
      <c r="W257" s="33">
        <f t="shared" si="63"/>
        <v>573.95540949831218</v>
      </c>
      <c r="X257" s="33">
        <f t="shared" si="63"/>
        <v>536.02855984214966</v>
      </c>
      <c r="Y257" s="33">
        <f t="shared" si="63"/>
        <v>538.46495035985151</v>
      </c>
      <c r="Z257" s="33">
        <f t="shared" si="63"/>
        <v>564.17302064766807</v>
      </c>
      <c r="AA257" s="33">
        <f t="shared" si="63"/>
        <v>518.94579637710126</v>
      </c>
      <c r="AB257" s="33">
        <f t="shared" si="63"/>
        <v>476.66710362849614</v>
      </c>
      <c r="AC257" s="33">
        <f t="shared" si="63"/>
        <v>444.75965710604328</v>
      </c>
      <c r="AD257" s="33">
        <f t="shared" si="63"/>
        <v>414.20049525553645</v>
      </c>
      <c r="AE257" s="33">
        <f t="shared" si="63"/>
        <v>384.59077193105276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470.85042487673712</v>
      </c>
      <c r="D258" s="33">
        <f t="shared" si="64"/>
        <v>471.96296914902354</v>
      </c>
      <c r="E258" s="33">
        <f t="shared" si="64"/>
        <v>486.42110958438758</v>
      </c>
      <c r="F258" s="33">
        <f t="shared" si="64"/>
        <v>500.02045217715994</v>
      </c>
      <c r="G258" s="33">
        <f t="shared" si="64"/>
        <v>514.06609565803899</v>
      </c>
      <c r="H258" s="33">
        <f t="shared" si="64"/>
        <v>519.36623982471076</v>
      </c>
      <c r="I258" s="33">
        <f t="shared" si="64"/>
        <v>521.00094520899313</v>
      </c>
      <c r="J258" s="33">
        <f t="shared" si="64"/>
        <v>554.76417805714811</v>
      </c>
      <c r="K258" s="33">
        <f t="shared" si="64"/>
        <v>547.60437172664717</v>
      </c>
      <c r="L258" s="33">
        <f t="shared" si="64"/>
        <v>542.22238301756613</v>
      </c>
      <c r="M258" s="33">
        <f t="shared" si="64"/>
        <v>525.38844941542891</v>
      </c>
      <c r="N258" s="33">
        <f t="shared" si="64"/>
        <v>521.98386938994327</v>
      </c>
      <c r="O258" s="33">
        <f t="shared" si="64"/>
        <v>518.59194386548143</v>
      </c>
      <c r="P258" s="33">
        <f t="shared" si="64"/>
        <v>500.59081748171531</v>
      </c>
      <c r="Q258" s="33">
        <f t="shared" si="64"/>
        <v>507.29216270759116</v>
      </c>
      <c r="R258" s="33">
        <f t="shared" si="64"/>
        <v>493.73767550573871</v>
      </c>
      <c r="S258" s="33">
        <f t="shared" si="64"/>
        <v>488.69265944263634</v>
      </c>
      <c r="T258" s="33">
        <f t="shared" si="64"/>
        <v>490.55027450180728</v>
      </c>
      <c r="U258" s="33">
        <f t="shared" si="64"/>
        <v>481.24513391748758</v>
      </c>
      <c r="V258" s="33">
        <f t="shared" si="64"/>
        <v>470.28685462351592</v>
      </c>
      <c r="W258" s="33">
        <f t="shared" si="64"/>
        <v>454.62193706902053</v>
      </c>
      <c r="X258" s="33">
        <f t="shared" si="64"/>
        <v>424.79530323074687</v>
      </c>
      <c r="Y258" s="33">
        <f t="shared" si="64"/>
        <v>427.56176622804929</v>
      </c>
      <c r="Z258" s="33">
        <f t="shared" si="64"/>
        <v>448.65219338178196</v>
      </c>
      <c r="AA258" s="33">
        <f t="shared" si="64"/>
        <v>412.05737708094313</v>
      </c>
      <c r="AB258" s="33">
        <f t="shared" si="64"/>
        <v>378.0943002388164</v>
      </c>
      <c r="AC258" s="33">
        <f t="shared" si="64"/>
        <v>352.08480658495756</v>
      </c>
      <c r="AD258" s="33">
        <f t="shared" si="64"/>
        <v>327.42113309053809</v>
      </c>
      <c r="AE258" s="33">
        <f t="shared" si="64"/>
        <v>303.41718542837833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40.488620644034938</v>
      </c>
      <c r="D259" s="94">
        <f>+'CO2'!D259+'abs CO2'!D259+'CH4'!D259*PCG!$C$5+N2O!D259*PCG!$C$6+HFC!D259+PFC!D259+'SF6'!D259</f>
        <v>38.718922207816568</v>
      </c>
      <c r="E259" s="94">
        <f>+'CO2'!E259+'abs CO2'!E259+'CH4'!E259*PCG!$C$5+N2O!E259*PCG!$C$6+HFC!E259+PFC!E259+'SF6'!E259</f>
        <v>42.756785431418038</v>
      </c>
      <c r="F259" s="94">
        <f>+'CO2'!F259+'abs CO2'!F259+'CH4'!F259*PCG!$C$5+N2O!F259*PCG!$C$6+HFC!F259+PFC!F259+'SF6'!F259</f>
        <v>47.960388987335882</v>
      </c>
      <c r="G259" s="94">
        <f>+'CO2'!G259+'abs CO2'!G259+'CH4'!G259*PCG!$C$5+N2O!G259*PCG!$C$6+HFC!G259+PFC!G259+'SF6'!G259</f>
        <v>48.013694871131463</v>
      </c>
      <c r="H259" s="94">
        <f>+'CO2'!H259+'abs CO2'!H259+'CH4'!H259*PCG!$C$5+N2O!H259*PCG!$C$6+HFC!H259+PFC!H259+'SF6'!H259</f>
        <v>52.859856536423784</v>
      </c>
      <c r="I259" s="94">
        <f>+'CO2'!I259+'abs CO2'!I259+'CH4'!I259*PCG!$C$5+N2O!I259*PCG!$C$6+HFC!I259+PFC!I259+'SF6'!I259</f>
        <v>54.990309699457889</v>
      </c>
      <c r="J259" s="94">
        <f>+'CO2'!J259+'abs CO2'!J259+'CH4'!J259*PCG!$C$5+N2O!J259*PCG!$C$6+HFC!J259+PFC!J259+'SF6'!J259</f>
        <v>54.17818076660437</v>
      </c>
      <c r="K259" s="94">
        <f>+'CO2'!K259+'abs CO2'!K259+'CH4'!K259*PCG!$C$5+N2O!K259*PCG!$C$6+HFC!K259+PFC!K259+'SF6'!K259</f>
        <v>52.589765101497655</v>
      </c>
      <c r="L259" s="94">
        <f>+'CO2'!L259+'abs CO2'!L259+'CH4'!L259*PCG!$C$5+N2O!L259*PCG!$C$6+HFC!L259+PFC!L259+'SF6'!L259</f>
        <v>57.556424504210071</v>
      </c>
      <c r="M259" s="94">
        <f>+'CO2'!M259+'abs CO2'!M259+'CH4'!M259*PCG!$C$5+N2O!M259*PCG!$C$6+HFC!M259+PFC!M259+'SF6'!M259</f>
        <v>49.543096656204185</v>
      </c>
      <c r="N259" s="94">
        <f>+'CO2'!N259+'abs CO2'!N259+'CH4'!N259*PCG!$C$5+N2O!N259*PCG!$C$6+HFC!N259+PFC!N259+'SF6'!N259</f>
        <v>53.223780174833195</v>
      </c>
      <c r="O259" s="94">
        <f>+'CO2'!O259+'abs CO2'!O259+'CH4'!O259*PCG!$C$5+N2O!O259*PCG!$C$6+HFC!O259+PFC!O259+'SF6'!O259</f>
        <v>58.288820901982774</v>
      </c>
      <c r="P259" s="94">
        <f>+'CO2'!P259+'abs CO2'!P259+'CH4'!P259*PCG!$C$5+N2O!P259*PCG!$C$6+HFC!P259+PFC!P259+'SF6'!P259</f>
        <v>49.894938344984418</v>
      </c>
      <c r="Q259" s="94">
        <f>+'CO2'!Q259+'abs CO2'!Q259+'CH4'!Q259*PCG!$C$5+N2O!Q259*PCG!$C$6+HFC!Q259+PFC!Q259+'SF6'!Q259</f>
        <v>64.434809664917466</v>
      </c>
      <c r="R259" s="94">
        <f>+'CO2'!R259+'abs CO2'!R259+'CH4'!R259*PCG!$C$5+N2O!R259*PCG!$C$6+HFC!R259+PFC!R259+'SF6'!R259</f>
        <v>54.926974659252799</v>
      </c>
      <c r="S259" s="94">
        <f>+'CO2'!S259+'abs CO2'!S259+'CH4'!S259*PCG!$C$5+N2O!S259*PCG!$C$6+HFC!S259+PFC!S259+'SF6'!S259</f>
        <v>59.522906205205032</v>
      </c>
      <c r="T259" s="94">
        <f>+'CO2'!T259+'abs CO2'!T259+'CH4'!T259*PCG!$C$5+N2O!T259*PCG!$C$6+HFC!T259+PFC!T259+'SF6'!T259</f>
        <v>69.162816116814341</v>
      </c>
      <c r="U259" s="94">
        <f>+'CO2'!U259+'abs CO2'!U259+'CH4'!U259*PCG!$C$5+N2O!U259*PCG!$C$6+HFC!U259+PFC!U259+'SF6'!U259</f>
        <v>77.088747581094651</v>
      </c>
      <c r="V259" s="94">
        <f>+'CO2'!V259+'abs CO2'!V259+'CH4'!V259*PCG!$C$5+N2O!V259*PCG!$C$6+HFC!V259+PFC!V259+'SF6'!V259</f>
        <v>81.329926399832601</v>
      </c>
      <c r="W259" s="94">
        <f>+'CO2'!W259+'abs CO2'!W259+'CH4'!W259*PCG!$C$5+N2O!W259*PCG!$C$6+HFC!W259+PFC!W259+'SF6'!W259</f>
        <v>81.026616730335235</v>
      </c>
      <c r="X259" s="94">
        <f>+'CO2'!X259+'abs CO2'!X259+'CH4'!X259*PCG!$C$5+N2O!X259*PCG!$C$6+HFC!X259+PFC!X259+'SF6'!X259</f>
        <v>65.045612691257958</v>
      </c>
      <c r="Y259" s="94">
        <f>+'CO2'!Y259+'abs CO2'!Y259+'CH4'!Y259*PCG!$C$5+N2O!Y259*PCG!$C$6+HFC!Y259+PFC!Y259+'SF6'!Y259</f>
        <v>51.687313502087903</v>
      </c>
      <c r="Z259" s="94">
        <f>+'CO2'!Z259+'abs CO2'!Z259+'CH4'!Z259*PCG!$C$5+N2O!Z259*PCG!$C$6+HFC!Z259+PFC!Z259+'SF6'!Z259</f>
        <v>54.013132303321534</v>
      </c>
      <c r="AA259" s="94">
        <f>+'CO2'!AA259+'abs CO2'!AA259+'CH4'!AA259*PCG!$C$5+N2O!AA259*PCG!$C$6+HFC!AA259+PFC!AA259+'SF6'!AA259</f>
        <v>59.520112232363374</v>
      </c>
      <c r="AB259" s="94">
        <f>+'CO2'!AB259+'abs CO2'!AB259+'CH4'!AB259*PCG!$C$5+N2O!AB259*PCG!$C$6+HFC!AB259+PFC!AB259+'SF6'!AB259</f>
        <v>61.199357668335814</v>
      </c>
      <c r="AC259" s="94">
        <f>+'CO2'!AC259+'abs CO2'!AC259+'CH4'!AC259*PCG!$C$5+N2O!AC259*PCG!$C$6+HFC!AC259+PFC!AC259+'SF6'!AC259</f>
        <v>64.732535647600585</v>
      </c>
      <c r="AD259" s="94">
        <f>+'CO2'!AD259+'abs CO2'!AD259+'CH4'!AD259*PCG!$C$5+N2O!AD259*PCG!$C$6+HFC!AD259+PFC!AD259+'SF6'!AD259</f>
        <v>68.265713626865363</v>
      </c>
      <c r="AE259" s="94">
        <f>+'CO2'!AE259+'abs CO2'!AE259+'CH4'!AE259*PCG!$C$5+N2O!AE259*PCG!$C$6+HFC!AE259+PFC!AE259+'SF6'!AE259</f>
        <v>71.798891606130141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11.638670133494537</v>
      </c>
      <c r="D260" s="33">
        <f t="shared" si="65"/>
        <v>11.914068033237262</v>
      </c>
      <c r="E260" s="33">
        <f t="shared" si="65"/>
        <v>12.49843739440306</v>
      </c>
      <c r="F260" s="33">
        <f t="shared" si="65"/>
        <v>12.809213575424346</v>
      </c>
      <c r="G260" s="33">
        <f t="shared" si="65"/>
        <v>13.262624836068804</v>
      </c>
      <c r="H260" s="33">
        <f t="shared" si="65"/>
        <v>14.620583708415344</v>
      </c>
      <c r="I260" s="33">
        <f t="shared" si="65"/>
        <v>15.321058630953006</v>
      </c>
      <c r="J260" s="33">
        <f t="shared" si="65"/>
        <v>16.726755362053826</v>
      </c>
      <c r="K260" s="33">
        <f t="shared" si="65"/>
        <v>16.695647900335516</v>
      </c>
      <c r="L260" s="33">
        <f t="shared" si="65"/>
        <v>16.928462258001598</v>
      </c>
      <c r="M260" s="33">
        <f t="shared" si="65"/>
        <v>16.28870833347553</v>
      </c>
      <c r="N260" s="33">
        <f t="shared" si="65"/>
        <v>21.14531666394296</v>
      </c>
      <c r="O260" s="33">
        <f t="shared" si="65"/>
        <v>20.944900458738772</v>
      </c>
      <c r="P260" s="33">
        <f t="shared" si="65"/>
        <v>19.719330526747704</v>
      </c>
      <c r="Q260" s="33">
        <f t="shared" si="65"/>
        <v>19.227921782639051</v>
      </c>
      <c r="R260" s="33">
        <f t="shared" si="65"/>
        <v>19.080966641888331</v>
      </c>
      <c r="S260" s="33">
        <f t="shared" si="65"/>
        <v>19.216844649138778</v>
      </c>
      <c r="T260" s="33">
        <f t="shared" si="65"/>
        <v>18.615240894759967</v>
      </c>
      <c r="U260" s="33">
        <f t="shared" si="65"/>
        <v>17.92337782152665</v>
      </c>
      <c r="V260" s="33">
        <f t="shared" si="65"/>
        <v>17.220673018595619</v>
      </c>
      <c r="W260" s="33">
        <f t="shared" si="65"/>
        <v>16.796742766955671</v>
      </c>
      <c r="X260" s="33">
        <f t="shared" si="65"/>
        <v>16.837699328230151</v>
      </c>
      <c r="Y260" s="33">
        <f t="shared" si="65"/>
        <v>18.232102342912416</v>
      </c>
      <c r="Z260" s="33">
        <f t="shared" si="65"/>
        <v>17.866406386876605</v>
      </c>
      <c r="AA260" s="33">
        <f t="shared" si="65"/>
        <v>16.495478757478143</v>
      </c>
      <c r="AB260" s="33">
        <f t="shared" si="65"/>
        <v>16.517835206292936</v>
      </c>
      <c r="AC260" s="33">
        <f t="shared" si="65"/>
        <v>15.825865321517108</v>
      </c>
      <c r="AD260" s="33">
        <f t="shared" si="65"/>
        <v>14.844446955989936</v>
      </c>
      <c r="AE260" s="33">
        <f t="shared" si="65"/>
        <v>14.309905851432914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11.638670133494537</v>
      </c>
      <c r="D261" s="94">
        <f>+'CO2'!D261+'abs CO2'!D261+'CH4'!D261*PCG!$C$5+N2O!D261*PCG!$C$6+HFC!D261+PFC!D261+'SF6'!D261</f>
        <v>11.914068033237262</v>
      </c>
      <c r="E261" s="94">
        <f>+'CO2'!E261+'abs CO2'!E261+'CH4'!E261*PCG!$C$5+N2O!E261*PCG!$C$6+HFC!E261+PFC!E261+'SF6'!E261</f>
        <v>12.49843739440306</v>
      </c>
      <c r="F261" s="94">
        <f>+'CO2'!F261+'abs CO2'!F261+'CH4'!F261*PCG!$C$5+N2O!F261*PCG!$C$6+HFC!F261+PFC!F261+'SF6'!F261</f>
        <v>12.809213575424346</v>
      </c>
      <c r="G261" s="94">
        <f>+'CO2'!G261+'abs CO2'!G261+'CH4'!G261*PCG!$C$5+N2O!G261*PCG!$C$6+HFC!G261+PFC!G261+'SF6'!G261</f>
        <v>13.262624836068804</v>
      </c>
      <c r="H261" s="94">
        <f>+'CO2'!H261+'abs CO2'!H261+'CH4'!H261*PCG!$C$5+N2O!H261*PCG!$C$6+HFC!H261+PFC!H261+'SF6'!H261</f>
        <v>14.620583708415344</v>
      </c>
      <c r="I261" s="94">
        <f>+'CO2'!I261+'abs CO2'!I261+'CH4'!I261*PCG!$C$5+N2O!I261*PCG!$C$6+HFC!I261+PFC!I261+'SF6'!I261</f>
        <v>15.321058630953006</v>
      </c>
      <c r="J261" s="94">
        <f>+'CO2'!J261+'abs CO2'!J261+'CH4'!J261*PCG!$C$5+N2O!J261*PCG!$C$6+HFC!J261+PFC!J261+'SF6'!J261</f>
        <v>16.726755362053826</v>
      </c>
      <c r="K261" s="94">
        <f>+'CO2'!K261+'abs CO2'!K261+'CH4'!K261*PCG!$C$5+N2O!K261*PCG!$C$6+HFC!K261+PFC!K261+'SF6'!K261</f>
        <v>16.695647900335516</v>
      </c>
      <c r="L261" s="94">
        <f>+'CO2'!L261+'abs CO2'!L261+'CH4'!L261*PCG!$C$5+N2O!L261*PCG!$C$6+HFC!L261+PFC!L261+'SF6'!L261</f>
        <v>16.928462258001598</v>
      </c>
      <c r="M261" s="94">
        <f>+'CO2'!M261+'abs CO2'!M261+'CH4'!M261*PCG!$C$5+N2O!M261*PCG!$C$6+HFC!M261+PFC!M261+'SF6'!M261</f>
        <v>16.28870833347553</v>
      </c>
      <c r="N261" s="94">
        <f>+'CO2'!N261+'abs CO2'!N261+'CH4'!N261*PCG!$C$5+N2O!N261*PCG!$C$6+HFC!N261+PFC!N261+'SF6'!N261</f>
        <v>21.14531666394296</v>
      </c>
      <c r="O261" s="94">
        <f>+'CO2'!O261+'abs CO2'!O261+'CH4'!O261*PCG!$C$5+N2O!O261*PCG!$C$6+HFC!O261+PFC!O261+'SF6'!O261</f>
        <v>20.944900458738772</v>
      </c>
      <c r="P261" s="94">
        <f>+'CO2'!P261+'abs CO2'!P261+'CH4'!P261*PCG!$C$5+N2O!P261*PCG!$C$6+HFC!P261+PFC!P261+'SF6'!P261</f>
        <v>19.719330526747704</v>
      </c>
      <c r="Q261" s="94">
        <f>+'CO2'!Q261+'abs CO2'!Q261+'CH4'!Q261*PCG!$C$5+N2O!Q261*PCG!$C$6+HFC!Q261+PFC!Q261+'SF6'!Q261</f>
        <v>19.227921782639051</v>
      </c>
      <c r="R261" s="94">
        <f>+'CO2'!R261+'abs CO2'!R261+'CH4'!R261*PCG!$C$5+N2O!R261*PCG!$C$6+HFC!R261+PFC!R261+'SF6'!R261</f>
        <v>19.080966641888331</v>
      </c>
      <c r="S261" s="94">
        <f>+'CO2'!S261+'abs CO2'!S261+'CH4'!S261*PCG!$C$5+N2O!S261*PCG!$C$6+HFC!S261+PFC!S261+'SF6'!S261</f>
        <v>19.216844649138778</v>
      </c>
      <c r="T261" s="94">
        <f>+'CO2'!T261+'abs CO2'!T261+'CH4'!T261*PCG!$C$5+N2O!T261*PCG!$C$6+HFC!T261+PFC!T261+'SF6'!T261</f>
        <v>18.615240894759967</v>
      </c>
      <c r="U261" s="94">
        <f>+'CO2'!U261+'abs CO2'!U261+'CH4'!U261*PCG!$C$5+N2O!U261*PCG!$C$6+HFC!U261+PFC!U261+'SF6'!U261</f>
        <v>17.92337782152665</v>
      </c>
      <c r="V261" s="94">
        <f>+'CO2'!V261+'abs CO2'!V261+'CH4'!V261*PCG!$C$5+N2O!V261*PCG!$C$6+HFC!V261+PFC!V261+'SF6'!V261</f>
        <v>17.220673018595619</v>
      </c>
      <c r="W261" s="94">
        <f>+'CO2'!W261+'abs CO2'!W261+'CH4'!W261*PCG!$C$5+N2O!W261*PCG!$C$6+HFC!W261+PFC!W261+'SF6'!W261</f>
        <v>16.796742766955671</v>
      </c>
      <c r="X261" s="94">
        <f>+'CO2'!X261+'abs CO2'!X261+'CH4'!X261*PCG!$C$5+N2O!X261*PCG!$C$6+HFC!X261+PFC!X261+'SF6'!X261</f>
        <v>16.837699328230151</v>
      </c>
      <c r="Y261" s="94">
        <f>+'CO2'!Y261+'abs CO2'!Y261+'CH4'!Y261*PCG!$C$5+N2O!Y261*PCG!$C$6+HFC!Y261+PFC!Y261+'SF6'!Y261</f>
        <v>18.232102342912416</v>
      </c>
      <c r="Z261" s="94">
        <f>+'CO2'!Z261+'abs CO2'!Z261+'CH4'!Z261*PCG!$C$5+N2O!Z261*PCG!$C$6+HFC!Z261+PFC!Z261+'SF6'!Z261</f>
        <v>17.866406386876605</v>
      </c>
      <c r="AA261" s="94">
        <f>+'CO2'!AA261+'abs CO2'!AA261+'CH4'!AA261*PCG!$C$5+N2O!AA261*PCG!$C$6+HFC!AA261+PFC!AA261+'SF6'!AA261</f>
        <v>16.495478757478143</v>
      </c>
      <c r="AB261" s="94">
        <f>+'CO2'!AB261+'abs CO2'!AB261+'CH4'!AB261*PCG!$C$5+N2O!AB261*PCG!$C$6+HFC!AB261+PFC!AB261+'SF6'!AB261</f>
        <v>16.517835206292936</v>
      </c>
      <c r="AC261" s="94">
        <f>+'CO2'!AC261+'abs CO2'!AC261+'CH4'!AC261*PCG!$C$5+N2O!AC261*PCG!$C$6+HFC!AC261+PFC!AC261+'SF6'!AC261</f>
        <v>15.825865321517108</v>
      </c>
      <c r="AD261" s="94">
        <f>+'CO2'!AD261+'abs CO2'!AD261+'CH4'!AD261*PCG!$C$5+N2O!AD261*PCG!$C$6+HFC!AD261+PFC!AD261+'SF6'!AD261</f>
        <v>14.844446955989936</v>
      </c>
      <c r="AE261" s="94">
        <f>+'CO2'!AE261+'abs CO2'!AE261+'CH4'!AE261*PCG!$C$5+N2O!AE261*PCG!$C$6+HFC!AE261+PFC!AE261+'SF6'!AE261</f>
        <v>14.309905851432914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381.95943952090079</v>
      </c>
      <c r="D264" s="94">
        <f>+'CO2'!D264+'abs CO2'!D264+'CH4'!D264*PCG!$C$5+N2O!D264*PCG!$C$6+HFC!D264+PFC!D264+'SF6'!D264</f>
        <v>382.57643309221828</v>
      </c>
      <c r="E264" s="94">
        <f>+'CO2'!E264+'abs CO2'!E264+'CH4'!E264*PCG!$C$5+N2O!E264*PCG!$C$6+HFC!E264+PFC!E264+'SF6'!E264</f>
        <v>391.4461099348581</v>
      </c>
      <c r="F264" s="94">
        <f>+'CO2'!F264+'abs CO2'!F264+'CH4'!F264*PCG!$C$5+N2O!F264*PCG!$C$6+HFC!F264+PFC!F264+'SF6'!F264</f>
        <v>401.07755087316684</v>
      </c>
      <c r="G264" s="94">
        <f>+'CO2'!G264+'abs CO2'!G264+'CH4'!G264*PCG!$C$5+N2O!G264*PCG!$C$6+HFC!G264+PFC!G264+'SF6'!G264</f>
        <v>412.761346133534</v>
      </c>
      <c r="H264" s="94">
        <f>+'CO2'!H264+'abs CO2'!H264+'CH4'!H264*PCG!$C$5+N2O!H264*PCG!$C$6+HFC!H264+PFC!H264+'SF6'!H264</f>
        <v>412.54698736758405</v>
      </c>
      <c r="I264" s="94">
        <f>+'CO2'!I264+'abs CO2'!I264+'CH4'!I264*PCG!$C$5+N2O!I264*PCG!$C$6+HFC!I264+PFC!I264+'SF6'!I264</f>
        <v>411.43135945178562</v>
      </c>
      <c r="J264" s="94">
        <f>+'CO2'!J264+'abs CO2'!J264+'CH4'!J264*PCG!$C$5+N2O!J264*PCG!$C$6+HFC!J264+PFC!J264+'SF6'!J264</f>
        <v>442.07040781203449</v>
      </c>
      <c r="K264" s="94">
        <f>+'CO2'!K264+'abs CO2'!K264+'CH4'!K264*PCG!$C$5+N2O!K264*PCG!$C$6+HFC!K264+PFC!K264+'SF6'!K264</f>
        <v>436.38510620686668</v>
      </c>
      <c r="L264" s="94">
        <f>+'CO2'!L264+'abs CO2'!L264+'CH4'!L264*PCG!$C$5+N2O!L264*PCG!$C$6+HFC!L264+PFC!L264+'SF6'!L264</f>
        <v>427.98861651773274</v>
      </c>
      <c r="M264" s="94">
        <f>+'CO2'!M264+'abs CO2'!M264+'CH4'!M264*PCG!$C$5+N2O!M264*PCG!$C$6+HFC!M264+PFC!M264+'SF6'!M264</f>
        <v>421.24691105161509</v>
      </c>
      <c r="N264" s="94">
        <f>+'CO2'!N264+'abs CO2'!N264+'CH4'!N264*PCG!$C$5+N2O!N264*PCG!$C$6+HFC!N264+PFC!N264+'SF6'!N264</f>
        <v>408.17300154886033</v>
      </c>
      <c r="O264" s="94">
        <f>+'CO2'!O264+'abs CO2'!O264+'CH4'!O264*PCG!$C$5+N2O!O264*PCG!$C$6+HFC!O264+PFC!O264+'SF6'!O264</f>
        <v>402.49323154070834</v>
      </c>
      <c r="P264" s="94">
        <f>+'CO2'!P264+'abs CO2'!P264+'CH4'!P264*PCG!$C$5+N2O!P264*PCG!$C$6+HFC!P264+PFC!P264+'SF6'!P264</f>
        <v>395.58933318764906</v>
      </c>
      <c r="Q264" s="94">
        <f>+'CO2'!Q264+'abs CO2'!Q264+'CH4'!Q264*PCG!$C$5+N2O!Q264*PCG!$C$6+HFC!Q264+PFC!Q264+'SF6'!Q264</f>
        <v>388.5555303899302</v>
      </c>
      <c r="R264" s="94">
        <f>+'CO2'!R264+'abs CO2'!R264+'CH4'!R264*PCG!$C$5+N2O!R264*PCG!$C$6+HFC!R264+PFC!R264+'SF6'!R264</f>
        <v>384.10960407820232</v>
      </c>
      <c r="S264" s="94">
        <f>+'CO2'!S264+'abs CO2'!S264+'CH4'!S264*PCG!$C$5+N2O!S264*PCG!$C$6+HFC!S264+PFC!S264+'SF6'!S264</f>
        <v>376.40494576645062</v>
      </c>
      <c r="T264" s="94">
        <f>+'CO2'!T264+'abs CO2'!T264+'CH4'!T264*PCG!$C$5+N2O!T264*PCG!$C$6+HFC!T264+PFC!T264+'SF6'!T264</f>
        <v>370.10100422947198</v>
      </c>
      <c r="U264" s="94">
        <f>+'CO2'!U264+'abs CO2'!U264+'CH4'!U264*PCG!$C$5+N2O!U264*PCG!$C$6+HFC!U264+PFC!U264+'SF6'!U264</f>
        <v>351.94764529344269</v>
      </c>
      <c r="V264" s="94">
        <f>+'CO2'!V264+'abs CO2'!V264+'CH4'!V264*PCG!$C$5+N2O!V264*PCG!$C$6+HFC!V264+PFC!V264+'SF6'!V264</f>
        <v>333.82561579951567</v>
      </c>
      <c r="W264" s="94">
        <f>+'CO2'!W264+'abs CO2'!W264+'CH4'!W264*PCG!$C$5+N2O!W264*PCG!$C$6+HFC!W264+PFC!W264+'SF6'!W264</f>
        <v>316.47064627331417</v>
      </c>
      <c r="X264" s="94">
        <f>+'CO2'!X264+'abs CO2'!X264+'CH4'!X264*PCG!$C$5+N2O!X264*PCG!$C$6+HFC!X264+PFC!X264+'SF6'!X264</f>
        <v>299.92121701159948</v>
      </c>
      <c r="Y264" s="94">
        <f>+'CO2'!Y264+'abs CO2'!Y264+'CH4'!Y264*PCG!$C$5+N2O!Y264*PCG!$C$6+HFC!Y264+PFC!Y264+'SF6'!Y264</f>
        <v>314.40877100675971</v>
      </c>
      <c r="Z264" s="94">
        <f>+'CO2'!Z264+'abs CO2'!Z264+'CH4'!Z264*PCG!$C$5+N2O!Z264*PCG!$C$6+HFC!Z264+PFC!Z264+'SF6'!Z264</f>
        <v>329.57381625097378</v>
      </c>
      <c r="AA264" s="94">
        <f>+'CO2'!AA264+'abs CO2'!AA264+'CH4'!AA264*PCG!$C$5+N2O!AA264*PCG!$C$6+HFC!AA264+PFC!AA264+'SF6'!AA264</f>
        <v>288.10330365049134</v>
      </c>
      <c r="AB264" s="94">
        <f>+'CO2'!AB264+'abs CO2'!AB264+'CH4'!AB264*PCG!$C$5+N2O!AB264*PCG!$C$6+HFC!AB264+PFC!AB264+'SF6'!AB264</f>
        <v>247.16102072446486</v>
      </c>
      <c r="AC264" s="94">
        <f>+'CO2'!AC264+'abs CO2'!AC264+'CH4'!AC264*PCG!$C$5+N2O!AC264*PCG!$C$6+HFC!AC264+PFC!AC264+'SF6'!AC264</f>
        <v>217.04234170123036</v>
      </c>
      <c r="AD264" s="94">
        <f>+'CO2'!AD264+'abs CO2'!AD264+'CH4'!AD264*PCG!$C$5+N2O!AD264*PCG!$C$6+HFC!AD264+PFC!AD264+'SF6'!AD264</f>
        <v>187.91054306809065</v>
      </c>
      <c r="AE264" s="94">
        <f>+'CO2'!AE264+'abs CO2'!AE264+'CH4'!AE264*PCG!$C$5+N2O!AE264*PCG!$C$6+HFC!AE264+PFC!AE264+'SF6'!AE264</f>
        <v>158.68375403818001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36.648970542597013</v>
      </c>
      <c r="D265" s="94">
        <f>+'CO2'!D265+'abs CO2'!D265+'CH4'!D265*PCG!$C$5+N2O!D265*PCG!$C$6+HFC!D265+PFC!D265+'SF6'!D265</f>
        <v>38.583572111452973</v>
      </c>
      <c r="E265" s="94">
        <f>+'CO2'!E265+'abs CO2'!E265+'CH4'!E265*PCG!$C$5+N2O!E265*PCG!$C$6+HFC!E265+PFC!E265+'SF6'!E265</f>
        <v>39.348284999400789</v>
      </c>
      <c r="F265" s="94">
        <f>+'CO2'!F265+'abs CO2'!F265+'CH4'!F265*PCG!$C$5+N2O!F265*PCG!$C$6+HFC!F265+PFC!F265+'SF6'!F265</f>
        <v>37.885409006777671</v>
      </c>
      <c r="G265" s="94">
        <f>+'CO2'!G265+'abs CO2'!G265+'CH4'!G265*PCG!$C$5+N2O!G265*PCG!$C$6+HFC!G265+PFC!G265+'SF6'!G265</f>
        <v>38.512420219397306</v>
      </c>
      <c r="H265" s="94">
        <f>+'CO2'!H265+'abs CO2'!H265+'CH4'!H265*PCG!$C$5+N2O!H265*PCG!$C$6+HFC!H265+PFC!H265+'SF6'!H265</f>
        <v>38.131299489455863</v>
      </c>
      <c r="I265" s="94">
        <f>+'CO2'!I265+'abs CO2'!I265+'CH4'!I265*PCG!$C$5+N2O!I265*PCG!$C$6+HFC!I265+PFC!I265+'SF6'!I265</f>
        <v>38.479699369411918</v>
      </c>
      <c r="J265" s="94">
        <f>+'CO2'!J265+'abs CO2'!J265+'CH4'!J265*PCG!$C$5+N2O!J265*PCG!$C$6+HFC!J265+PFC!J265+'SF6'!J265</f>
        <v>41.129828086450928</v>
      </c>
      <c r="K265" s="94">
        <f>+'CO2'!K265+'abs CO2'!K265+'CH4'!K265*PCG!$C$5+N2O!K265*PCG!$C$6+HFC!K265+PFC!K265+'SF6'!K265</f>
        <v>40.089489961860473</v>
      </c>
      <c r="L265" s="94">
        <f>+'CO2'!L265+'abs CO2'!L265+'CH4'!L265*PCG!$C$5+N2O!L265*PCG!$C$6+HFC!L265+PFC!L265+'SF6'!L265</f>
        <v>39.431135466868867</v>
      </c>
      <c r="M265" s="94">
        <f>+'CO2'!M265+'abs CO2'!M265+'CH4'!M265*PCG!$C$5+N2O!M265*PCG!$C$6+HFC!M265+PFC!M265+'SF6'!M265</f>
        <v>37.921530520074967</v>
      </c>
      <c r="N265" s="94">
        <f>+'CO2'!N265+'abs CO2'!N265+'CH4'!N265*PCG!$C$5+N2O!N265*PCG!$C$6+HFC!N265+PFC!N265+'SF6'!N265</f>
        <v>38.609082921514144</v>
      </c>
      <c r="O265" s="94">
        <f>+'CO2'!O265+'abs CO2'!O265+'CH4'!O265*PCG!$C$5+N2O!O265*PCG!$C$6+HFC!O265+PFC!O265+'SF6'!O265</f>
        <v>35.525198236052027</v>
      </c>
      <c r="P265" s="94">
        <f>+'CO2'!P265+'abs CO2'!P265+'CH4'!P265*PCG!$C$5+N2O!P265*PCG!$C$6+HFC!P265+PFC!P265+'SF6'!P265</f>
        <v>34.594990565265633</v>
      </c>
      <c r="Q265" s="94">
        <f>+'CO2'!Q265+'abs CO2'!Q265+'CH4'!Q265*PCG!$C$5+N2O!Q265*PCG!$C$6+HFC!Q265+PFC!Q265+'SF6'!Q265</f>
        <v>35.073900870104495</v>
      </c>
      <c r="R265" s="94">
        <f>+'CO2'!R265+'abs CO2'!R265+'CH4'!R265*PCG!$C$5+N2O!R265*PCG!$C$6+HFC!R265+PFC!R265+'SF6'!R265</f>
        <v>33.802523994348704</v>
      </c>
      <c r="S265" s="94">
        <f>+'CO2'!S265+'abs CO2'!S265+'CH4'!S265*PCG!$C$5+N2O!S265*PCG!$C$6+HFC!S265+PFC!S265+'SF6'!S265</f>
        <v>32.714993094480405</v>
      </c>
      <c r="T265" s="94">
        <f>+'CO2'!T265+'abs CO2'!T265+'CH4'!T265*PCG!$C$5+N2O!T265*PCG!$C$6+HFC!T265+PFC!T265+'SF6'!T265</f>
        <v>31.550212975659782</v>
      </c>
      <c r="U265" s="94">
        <f>+'CO2'!U265+'abs CO2'!U265+'CH4'!U265*PCG!$C$5+N2O!U265*PCG!$C$6+HFC!U265+PFC!U265+'SF6'!U265</f>
        <v>33.353535548397204</v>
      </c>
      <c r="V265" s="94">
        <f>+'CO2'!V265+'abs CO2'!V265+'CH4'!V265*PCG!$C$5+N2O!V265*PCG!$C$6+HFC!V265+PFC!V265+'SF6'!V265</f>
        <v>37.197242729013972</v>
      </c>
      <c r="W265" s="94">
        <f>+'CO2'!W265+'abs CO2'!W265+'CH4'!W265*PCG!$C$5+N2O!W265*PCG!$C$6+HFC!W265+PFC!W265+'SF6'!W265</f>
        <v>39.142227408231449</v>
      </c>
      <c r="X265" s="94">
        <f>+'CO2'!X265+'abs CO2'!X265+'CH4'!X265*PCG!$C$5+N2O!X265*PCG!$C$6+HFC!X265+PFC!X265+'SF6'!X265</f>
        <v>41.974569908716198</v>
      </c>
      <c r="Y265" s="94">
        <f>+'CO2'!Y265+'abs CO2'!Y265+'CH4'!Y265*PCG!$C$5+N2O!Y265*PCG!$C$6+HFC!Y265+PFC!Y265+'SF6'!Y265</f>
        <v>43.057062083374603</v>
      </c>
      <c r="Z265" s="94">
        <f>+'CO2'!Z265+'abs CO2'!Z265+'CH4'!Z265*PCG!$C$5+N2O!Z265*PCG!$C$6+HFC!Z265+PFC!Z265+'SF6'!Z265</f>
        <v>46.981825065204795</v>
      </c>
      <c r="AA265" s="94">
        <f>+'CO2'!AA265+'abs CO2'!AA265+'CH4'!AA265*PCG!$C$5+N2O!AA265*PCG!$C$6+HFC!AA265+PFC!AA265+'SF6'!AA265</f>
        <v>47.747028491327768</v>
      </c>
      <c r="AB265" s="94">
        <f>+'CO2'!AB265+'abs CO2'!AB265+'CH4'!AB265*PCG!$C$5+N2O!AB265*PCG!$C$6+HFC!AB265+PFC!AB265+'SF6'!AB265</f>
        <v>52.671950162822164</v>
      </c>
      <c r="AC265" s="94">
        <f>+'CO2'!AC265+'abs CO2'!AC265+'CH4'!AC265*PCG!$C$5+N2O!AC265*PCG!$C$6+HFC!AC265+PFC!AC265+'SF6'!AC265</f>
        <v>54.338645097004949</v>
      </c>
      <c r="AD265" s="94">
        <f>+'CO2'!AD265+'abs CO2'!AD265+'CH4'!AD265*PCG!$C$5+N2O!AD265*PCG!$C$6+HFC!AD265+PFC!AD265+'SF6'!AD265</f>
        <v>56.106759691662894</v>
      </c>
      <c r="AE265" s="94">
        <f>+'CO2'!AE265+'abs CO2'!AE265+'CH4'!AE265*PCG!$C$5+N2O!AE265*PCG!$C$6+HFC!AE265+PFC!AE265+'SF6'!AE265</f>
        <v>58.296892251823778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0.11472403570986459</v>
      </c>
      <c r="D267" s="94">
        <f>+'CO2'!D267+'abs CO2'!D267+'CH4'!D267*PCG!$C$5+N2O!D267*PCG!$C$6+HFC!D267+PFC!D267+'SF6'!D267</f>
        <v>0.16997370429845318</v>
      </c>
      <c r="E267" s="94">
        <f>+'CO2'!E267+'abs CO2'!E267+'CH4'!E267*PCG!$C$5+N2O!E267*PCG!$C$6+HFC!E267+PFC!E267+'SF6'!E267</f>
        <v>0.37149182430763844</v>
      </c>
      <c r="F267" s="94">
        <f>+'CO2'!F267+'abs CO2'!F267+'CH4'!F267*PCG!$C$5+N2O!F267*PCG!$C$6+HFC!F267+PFC!F267+'SF6'!F267</f>
        <v>0.28788973445523708</v>
      </c>
      <c r="G267" s="94">
        <f>+'CO2'!G267+'abs CO2'!G267+'CH4'!G267*PCG!$C$5+N2O!G267*PCG!$C$6+HFC!G267+PFC!G267+'SF6'!G267</f>
        <v>1.5160095979074408</v>
      </c>
      <c r="H267" s="94">
        <f>+'CO2'!H267+'abs CO2'!H267+'CH4'!H267*PCG!$C$5+N2O!H267*PCG!$C$6+HFC!H267+PFC!H267+'SF6'!H267</f>
        <v>1.2075127228316513</v>
      </c>
      <c r="I267" s="94">
        <f>+'CO2'!I267+'abs CO2'!I267+'CH4'!I267*PCG!$C$5+N2O!I267*PCG!$C$6+HFC!I267+PFC!I267+'SF6'!I267</f>
        <v>0.77851805738465785</v>
      </c>
      <c r="J267" s="94">
        <f>+'CO2'!J267+'abs CO2'!J267+'CH4'!J267*PCG!$C$5+N2O!J267*PCG!$C$6+HFC!J267+PFC!J267+'SF6'!J267</f>
        <v>0.65900603000441449</v>
      </c>
      <c r="K267" s="94">
        <f>+'CO2'!K267+'abs CO2'!K267+'CH4'!K267*PCG!$C$5+N2O!K267*PCG!$C$6+HFC!K267+PFC!K267+'SF6'!K267</f>
        <v>1.8443625560868613</v>
      </c>
      <c r="L267" s="94">
        <f>+'CO2'!L267+'abs CO2'!L267+'CH4'!L267*PCG!$C$5+N2O!L267*PCG!$C$6+HFC!L267+PFC!L267+'SF6'!L267</f>
        <v>0.31774427075289419</v>
      </c>
      <c r="M267" s="94">
        <f>+'CO2'!M267+'abs CO2'!M267+'CH4'!M267*PCG!$C$5+N2O!M267*PCG!$C$6+HFC!M267+PFC!M267+'SF6'!M267</f>
        <v>0.38820285405915717</v>
      </c>
      <c r="N267" s="94">
        <f>+'CO2'!N267+'abs CO2'!N267+'CH4'!N267*PCG!$C$5+N2O!N267*PCG!$C$6+HFC!N267+PFC!N267+'SF6'!N267</f>
        <v>0.83268808079267087</v>
      </c>
      <c r="O267" s="94">
        <f>+'CO2'!O267+'abs CO2'!O267+'CH4'!O267*PCG!$C$5+N2O!O267*PCG!$C$6+HFC!O267+PFC!O267+'SF6'!O267</f>
        <v>1.3397927279995725</v>
      </c>
      <c r="P267" s="94">
        <f>+'CO2'!P267+'abs CO2'!P267+'CH4'!P267*PCG!$C$5+N2O!P267*PCG!$C$6+HFC!P267+PFC!P267+'SF6'!P267</f>
        <v>0.79222485706848789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1.8176061320465082</v>
      </c>
      <c r="S267" s="94">
        <f>+'CO2'!S267+'abs CO2'!S267+'CH4'!S267*PCG!$C$5+N2O!S267*PCG!$C$6+HFC!S267+PFC!S267+'SF6'!S267</f>
        <v>0.83296972736151664</v>
      </c>
      <c r="T267" s="94">
        <f>+'CO2'!T267+'abs CO2'!T267+'CH4'!T267*PCG!$C$5+N2O!T267*PCG!$C$6+HFC!T267+PFC!T267+'SF6'!T267</f>
        <v>1.1210002851011769</v>
      </c>
      <c r="U267" s="94">
        <f>+'CO2'!U267+'abs CO2'!U267+'CH4'!U267*PCG!$C$5+N2O!U267*PCG!$C$6+HFC!U267+PFC!U267+'SF6'!U267</f>
        <v>0.93182767302639991</v>
      </c>
      <c r="V267" s="94">
        <f>+'CO2'!V267+'abs CO2'!V267+'CH4'!V267*PCG!$C$5+N2O!V267*PCG!$C$6+HFC!V267+PFC!V267+'SF6'!V267</f>
        <v>0.71339667655802341</v>
      </c>
      <c r="W267" s="94">
        <f>+'CO2'!W267+'abs CO2'!W267+'CH4'!W267*PCG!$C$5+N2O!W267*PCG!$C$6+HFC!W267+PFC!W267+'SF6'!W267</f>
        <v>1.1857038901840238</v>
      </c>
      <c r="X267" s="94">
        <f>+'CO2'!X267+'abs CO2'!X267+'CH4'!X267*PCG!$C$5+N2O!X267*PCG!$C$6+HFC!X267+PFC!X267+'SF6'!X267</f>
        <v>1.0162042909431273</v>
      </c>
      <c r="Y267" s="94">
        <f>+'CO2'!Y267+'abs CO2'!Y267+'CH4'!Y267*PCG!$C$5+N2O!Y267*PCG!$C$6+HFC!Y267+PFC!Y267+'SF6'!Y267</f>
        <v>0.1765172929146378</v>
      </c>
      <c r="Z267" s="94">
        <f>+'CO2'!Z267+'abs CO2'!Z267+'CH4'!Z267*PCG!$C$5+N2O!Z267*PCG!$C$6+HFC!Z267+PFC!Z267+'SF6'!Z267</f>
        <v>0.21701337540518614</v>
      </c>
      <c r="AA267" s="94">
        <f>+'CO2'!AA267+'abs CO2'!AA267+'CH4'!AA267*PCG!$C$5+N2O!AA267*PCG!$C$6+HFC!AA267+PFC!AA267+'SF6'!AA267</f>
        <v>0.19145394928242787</v>
      </c>
      <c r="AB267" s="94">
        <f>+'CO2'!AB267+'abs CO2'!AB267+'CH4'!AB267*PCG!$C$5+N2O!AB267*PCG!$C$6+HFC!AB267+PFC!AB267+'SF6'!AB267</f>
        <v>0.54413647690064615</v>
      </c>
      <c r="AC267" s="94">
        <f>+'CO2'!AC267+'abs CO2'!AC267+'CH4'!AC267*PCG!$C$5+N2O!AC267*PCG!$C$6+HFC!AC267+PFC!AC267+'SF6'!AC267</f>
        <v>0.14541881760457834</v>
      </c>
      <c r="AD267" s="94">
        <f>+'CO2'!AD267+'abs CO2'!AD267+'CH4'!AD267*PCG!$C$5+N2O!AD267*PCG!$C$6+HFC!AD267+PFC!AD267+'SF6'!AD267</f>
        <v>0.29366974792921735</v>
      </c>
      <c r="AE267" s="94">
        <f>+'CO2'!AE267+'abs CO2'!AE267+'CH4'!AE267*PCG!$C$5+N2O!AE267*PCG!$C$6+HFC!AE267+PFC!AE267+'SF6'!AE267</f>
        <v>0.32774168081148053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119.81300781363566</v>
      </c>
      <c r="D269" s="33">
        <f t="shared" si="66"/>
        <v>119.63428663003459</v>
      </c>
      <c r="E269" s="33">
        <f t="shared" si="66"/>
        <v>123.01535433560913</v>
      </c>
      <c r="F269" s="33">
        <f t="shared" si="66"/>
        <v>126.5932686302655</v>
      </c>
      <c r="G269" s="33">
        <f t="shared" si="66"/>
        <v>129.18059500747785</v>
      </c>
      <c r="H269" s="33">
        <f t="shared" si="66"/>
        <v>130.92259090700674</v>
      </c>
      <c r="I269" s="33">
        <f t="shared" si="66"/>
        <v>130.74345055648001</v>
      </c>
      <c r="J269" s="33">
        <f t="shared" si="66"/>
        <v>138.48952860829542</v>
      </c>
      <c r="K269" s="33">
        <f t="shared" si="66"/>
        <v>136.31365055591812</v>
      </c>
      <c r="L269" s="33">
        <f t="shared" si="66"/>
        <v>136.46035022673766</v>
      </c>
      <c r="M269" s="33">
        <f t="shared" si="66"/>
        <v>131.84203740524592</v>
      </c>
      <c r="N269" s="33">
        <f t="shared" si="66"/>
        <v>132.43036018006921</v>
      </c>
      <c r="O269" s="33">
        <f t="shared" si="66"/>
        <v>132.02887918489705</v>
      </c>
      <c r="P269" s="33">
        <f t="shared" si="66"/>
        <v>127.26375274044011</v>
      </c>
      <c r="Q269" s="33">
        <f t="shared" si="66"/>
        <v>130.60500079219679</v>
      </c>
      <c r="R269" s="33">
        <f t="shared" si="66"/>
        <v>125.88452924173923</v>
      </c>
      <c r="S269" s="33">
        <f t="shared" si="66"/>
        <v>125.8060421963751</v>
      </c>
      <c r="T269" s="33">
        <f t="shared" si="66"/>
        <v>127.06611138268225</v>
      </c>
      <c r="U269" s="33">
        <f t="shared" si="66"/>
        <v>125.56470941671608</v>
      </c>
      <c r="V269" s="33">
        <f t="shared" si="66"/>
        <v>123.33305072436551</v>
      </c>
      <c r="W269" s="33">
        <f t="shared" si="66"/>
        <v>119.33347242929162</v>
      </c>
      <c r="X269" s="33">
        <f t="shared" si="66"/>
        <v>111.23325661140282</v>
      </c>
      <c r="Y269" s="33">
        <f t="shared" si="66"/>
        <v>110.90318413180222</v>
      </c>
      <c r="Z269" s="33">
        <f t="shared" si="66"/>
        <v>115.52082726588613</v>
      </c>
      <c r="AA269" s="33">
        <f t="shared" si="66"/>
        <v>106.88841929615819</v>
      </c>
      <c r="AB269" s="33">
        <f t="shared" si="66"/>
        <v>98.572803389679734</v>
      </c>
      <c r="AC269" s="33">
        <f t="shared" si="66"/>
        <v>92.674850521085702</v>
      </c>
      <c r="AD269" s="33">
        <f t="shared" si="66"/>
        <v>86.779362164998361</v>
      </c>
      <c r="AE269" s="33">
        <f t="shared" si="66"/>
        <v>81.173586502674425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50.35847599530215</v>
      </c>
      <c r="D270" s="33">
        <f t="shared" si="67"/>
        <v>50.163163160349953</v>
      </c>
      <c r="E270" s="33">
        <f t="shared" si="67"/>
        <v>51.459301643813987</v>
      </c>
      <c r="F270" s="33">
        <f t="shared" si="67"/>
        <v>53.022522395653041</v>
      </c>
      <c r="G270" s="33">
        <f t="shared" si="67"/>
        <v>54.169575888713354</v>
      </c>
      <c r="H270" s="33">
        <f t="shared" si="67"/>
        <v>54.773457768425956</v>
      </c>
      <c r="I270" s="33">
        <f t="shared" si="67"/>
        <v>54.539932560726683</v>
      </c>
      <c r="J270" s="33">
        <f t="shared" si="67"/>
        <v>57.947665500721641</v>
      </c>
      <c r="K270" s="33">
        <f t="shared" si="67"/>
        <v>57.116713846978747</v>
      </c>
      <c r="L270" s="33">
        <f t="shared" si="67"/>
        <v>56.994132736639699</v>
      </c>
      <c r="M270" s="33">
        <f t="shared" si="67"/>
        <v>55.404809980227974</v>
      </c>
      <c r="N270" s="33">
        <f t="shared" si="67"/>
        <v>55.413537743472006</v>
      </c>
      <c r="O270" s="33">
        <f t="shared" si="67"/>
        <v>55.282448327846723</v>
      </c>
      <c r="P270" s="33">
        <f t="shared" si="67"/>
        <v>53.583490255772325</v>
      </c>
      <c r="Q270" s="33">
        <f t="shared" si="67"/>
        <v>54.33621506311534</v>
      </c>
      <c r="R270" s="33">
        <f t="shared" si="67"/>
        <v>52.750864508257763</v>
      </c>
      <c r="S270" s="33">
        <f t="shared" si="67"/>
        <v>52.586808291832895</v>
      </c>
      <c r="T270" s="33">
        <f t="shared" si="67"/>
        <v>52.792458540882691</v>
      </c>
      <c r="U270" s="33">
        <f t="shared" si="67"/>
        <v>51.475568566206718</v>
      </c>
      <c r="V270" s="33">
        <f t="shared" si="67"/>
        <v>49.794093763686568</v>
      </c>
      <c r="W270" s="33">
        <f t="shared" si="67"/>
        <v>47.721557198364202</v>
      </c>
      <c r="X270" s="33">
        <f t="shared" si="67"/>
        <v>44.456028468009663</v>
      </c>
      <c r="Y270" s="33">
        <f t="shared" si="67"/>
        <v>44.894176578893649</v>
      </c>
      <c r="Z270" s="33">
        <f t="shared" si="67"/>
        <v>46.528447511527872</v>
      </c>
      <c r="AA270" s="33">
        <f t="shared" si="67"/>
        <v>42.093597406156569</v>
      </c>
      <c r="AB270" s="33">
        <f t="shared" si="67"/>
        <v>37.569629439192454</v>
      </c>
      <c r="AC270" s="33">
        <f t="shared" si="67"/>
        <v>34.431020198383493</v>
      </c>
      <c r="AD270" s="33">
        <f t="shared" si="67"/>
        <v>31.282253032667779</v>
      </c>
      <c r="AE270" s="33">
        <f t="shared" si="67"/>
        <v>28.225257892490646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4.0488620644034938</v>
      </c>
      <c r="D271" s="94">
        <f>+'CO2'!D271+'abs CO2'!D271+'CH4'!D271*PCG!$C$5+N2O!D271*PCG!$C$6+HFC!D271+PFC!D271+'SF6'!D271</f>
        <v>3.8718922207816564</v>
      </c>
      <c r="E271" s="94">
        <f>+'CO2'!E271+'abs CO2'!E271+'CH4'!E271*PCG!$C$5+N2O!E271*PCG!$C$6+HFC!E271+PFC!E271+'SF6'!E271</f>
        <v>4.2756785431418036</v>
      </c>
      <c r="F271" s="94">
        <f>+'CO2'!F271+'abs CO2'!F271+'CH4'!F271*PCG!$C$5+N2O!F271*PCG!$C$6+HFC!F271+PFC!F271+'SF6'!F271</f>
        <v>4.7960388987335882</v>
      </c>
      <c r="G271" s="94">
        <f>+'CO2'!G271+'abs CO2'!G271+'CH4'!G271*PCG!$C$5+N2O!G271*PCG!$C$6+HFC!G271+PFC!G271+'SF6'!G271</f>
        <v>4.8013694871131456</v>
      </c>
      <c r="H271" s="94">
        <f>+'CO2'!H271+'abs CO2'!H271+'CH4'!H271*PCG!$C$5+N2O!H271*PCG!$C$6+HFC!H271+PFC!H271+'SF6'!H271</f>
        <v>5.2859856536423795</v>
      </c>
      <c r="I271" s="94">
        <f>+'CO2'!I271+'abs CO2'!I271+'CH4'!I271*PCG!$C$5+N2O!I271*PCG!$C$6+HFC!I271+PFC!I271+'SF6'!I271</f>
        <v>5.4990309699457907</v>
      </c>
      <c r="J271" s="94">
        <f>+'CO2'!J271+'abs CO2'!J271+'CH4'!J271*PCG!$C$5+N2O!J271*PCG!$C$6+HFC!J271+PFC!J271+'SF6'!J271</f>
        <v>5.4178180766604367</v>
      </c>
      <c r="K271" s="94">
        <f>+'CO2'!K271+'abs CO2'!K271+'CH4'!K271*PCG!$C$5+N2O!K271*PCG!$C$6+HFC!K271+PFC!K271+'SF6'!K271</f>
        <v>5.2589765101497639</v>
      </c>
      <c r="L271" s="94">
        <f>+'CO2'!L271+'abs CO2'!L271+'CH4'!L271*PCG!$C$5+N2O!L271*PCG!$C$6+HFC!L271+PFC!L271+'SF6'!L271</f>
        <v>5.755642450421008</v>
      </c>
      <c r="M271" s="94">
        <f>+'CO2'!M271+'abs CO2'!M271+'CH4'!M271*PCG!$C$5+N2O!M271*PCG!$C$6+HFC!M271+PFC!M271+'SF6'!M271</f>
        <v>4.9543096656204186</v>
      </c>
      <c r="N271" s="94">
        <f>+'CO2'!N271+'abs CO2'!N271+'CH4'!N271*PCG!$C$5+N2O!N271*PCG!$C$6+HFC!N271+PFC!N271+'SF6'!N271</f>
        <v>5.3223780174833211</v>
      </c>
      <c r="O271" s="94">
        <f>+'CO2'!O271+'abs CO2'!O271+'CH4'!O271*PCG!$C$5+N2O!O271*PCG!$C$6+HFC!O271+PFC!O271+'SF6'!O271</f>
        <v>5.8288820901982774</v>
      </c>
      <c r="P271" s="94">
        <f>+'CO2'!P271+'abs CO2'!P271+'CH4'!P271*PCG!$C$5+N2O!P271*PCG!$C$6+HFC!P271+PFC!P271+'SF6'!P271</f>
        <v>4.9894938344984432</v>
      </c>
      <c r="Q271" s="94">
        <f>+'CO2'!Q271+'abs CO2'!Q271+'CH4'!Q271*PCG!$C$5+N2O!Q271*PCG!$C$6+HFC!Q271+PFC!Q271+'SF6'!Q271</f>
        <v>6.4434809664917481</v>
      </c>
      <c r="R271" s="94">
        <f>+'CO2'!R271+'abs CO2'!R271+'CH4'!R271*PCG!$C$5+N2O!R271*PCG!$C$6+HFC!R271+PFC!R271+'SF6'!R271</f>
        <v>5.4926974659252794</v>
      </c>
      <c r="S271" s="94">
        <f>+'CO2'!S271+'abs CO2'!S271+'CH4'!S271*PCG!$C$5+N2O!S271*PCG!$C$6+HFC!S271+PFC!S271+'SF6'!S271</f>
        <v>5.9522906205205022</v>
      </c>
      <c r="T271" s="94">
        <f>+'CO2'!T271+'abs CO2'!T271+'CH4'!T271*PCG!$C$5+N2O!T271*PCG!$C$6+HFC!T271+PFC!T271+'SF6'!T271</f>
        <v>6.9162816116814341</v>
      </c>
      <c r="U271" s="94">
        <f>+'CO2'!U271+'abs CO2'!U271+'CH4'!U271*PCG!$C$5+N2O!U271*PCG!$C$6+HFC!U271+PFC!U271+'SF6'!U271</f>
        <v>7.7088747581094665</v>
      </c>
      <c r="V271" s="94">
        <f>+'CO2'!V271+'abs CO2'!V271+'CH4'!V271*PCG!$C$5+N2O!V271*PCG!$C$6+HFC!V271+PFC!V271+'SF6'!V271</f>
        <v>8.1329926399832608</v>
      </c>
      <c r="W271" s="94">
        <f>+'CO2'!W271+'abs CO2'!W271+'CH4'!W271*PCG!$C$5+N2O!W271*PCG!$C$6+HFC!W271+PFC!W271+'SF6'!W271</f>
        <v>8.1026616730335235</v>
      </c>
      <c r="X271" s="94">
        <f>+'CO2'!X271+'abs CO2'!X271+'CH4'!X271*PCG!$C$5+N2O!X271*PCG!$C$6+HFC!X271+PFC!X271+'SF6'!X271</f>
        <v>6.504561269125797</v>
      </c>
      <c r="Y271" s="94">
        <f>+'CO2'!Y271+'abs CO2'!Y271+'CH4'!Y271*PCG!$C$5+N2O!Y271*PCG!$C$6+HFC!Y271+PFC!Y271+'SF6'!Y271</f>
        <v>5.1687313502087902</v>
      </c>
      <c r="Z271" s="94">
        <f>+'CO2'!Z271+'abs CO2'!Z271+'CH4'!Z271*PCG!$C$5+N2O!Z271*PCG!$C$6+HFC!Z271+PFC!Z271+'SF6'!Z271</f>
        <v>5.4013132303321543</v>
      </c>
      <c r="AA271" s="94">
        <f>+'CO2'!AA271+'abs CO2'!AA271+'CH4'!AA271*PCG!$C$5+N2O!AA271*PCG!$C$6+HFC!AA271+PFC!AA271+'SF6'!AA271</f>
        <v>5.9520112232363385</v>
      </c>
      <c r="AB271" s="94">
        <f>+'CO2'!AB271+'abs CO2'!AB271+'CH4'!AB271*PCG!$C$5+N2O!AB271*PCG!$C$6+HFC!AB271+PFC!AB271+'SF6'!AB271</f>
        <v>6.1199357668335823</v>
      </c>
      <c r="AC271" s="94">
        <f>+'CO2'!AC271+'abs CO2'!AC271+'CH4'!AC271*PCG!$C$5+N2O!AC271*PCG!$C$6+HFC!AC271+PFC!AC271+'SF6'!AC271</f>
        <v>6.4732535647600598</v>
      </c>
      <c r="AD271" s="94">
        <f>+'CO2'!AD271+'abs CO2'!AD271+'CH4'!AD271*PCG!$C$5+N2O!AD271*PCG!$C$6+HFC!AD271+PFC!AD271+'SF6'!AD271</f>
        <v>6.8265713626865354</v>
      </c>
      <c r="AE271" s="94">
        <f>+'CO2'!AE271+'abs CO2'!AE271+'CH4'!AE271*PCG!$C$5+N2O!AE271*PCG!$C$6+HFC!AE271+PFC!AE271+'SF6'!AE271</f>
        <v>7.1798891606130146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2.3277340266989075</v>
      </c>
      <c r="D272" s="33">
        <f t="shared" si="68"/>
        <v>2.3828136066474519</v>
      </c>
      <c r="E272" s="33">
        <f t="shared" si="68"/>
        <v>2.4996874788806118</v>
      </c>
      <c r="F272" s="33">
        <f t="shared" si="68"/>
        <v>2.561842715084869</v>
      </c>
      <c r="G272" s="33">
        <f t="shared" si="68"/>
        <v>2.6525249672137612</v>
      </c>
      <c r="H272" s="33">
        <f t="shared" si="68"/>
        <v>2.9241167416830693</v>
      </c>
      <c r="I272" s="33">
        <f t="shared" si="68"/>
        <v>3.0642117261906003</v>
      </c>
      <c r="J272" s="33">
        <f t="shared" si="68"/>
        <v>3.3453510724107653</v>
      </c>
      <c r="K272" s="33">
        <f t="shared" si="68"/>
        <v>3.3391295800671035</v>
      </c>
      <c r="L272" s="33">
        <f t="shared" si="68"/>
        <v>3.3856924516003204</v>
      </c>
      <c r="M272" s="33">
        <f t="shared" si="68"/>
        <v>3.2577416666951065</v>
      </c>
      <c r="N272" s="33">
        <f t="shared" si="68"/>
        <v>4.2290633327885931</v>
      </c>
      <c r="O272" s="33">
        <f t="shared" si="68"/>
        <v>4.1889800917477542</v>
      </c>
      <c r="P272" s="33">
        <f t="shared" si="68"/>
        <v>3.9438661053495401</v>
      </c>
      <c r="Q272" s="33">
        <f t="shared" si="68"/>
        <v>3.8455843565278105</v>
      </c>
      <c r="R272" s="33">
        <f t="shared" si="68"/>
        <v>3.8161933283776666</v>
      </c>
      <c r="S272" s="33">
        <f t="shared" si="68"/>
        <v>3.843368929827756</v>
      </c>
      <c r="T272" s="33">
        <f t="shared" si="68"/>
        <v>3.7230481789519936</v>
      </c>
      <c r="U272" s="33">
        <f t="shared" si="68"/>
        <v>3.5846755643053303</v>
      </c>
      <c r="V272" s="33">
        <f t="shared" si="68"/>
        <v>3.4441346037191236</v>
      </c>
      <c r="W272" s="33">
        <f t="shared" si="68"/>
        <v>3.359348553391134</v>
      </c>
      <c r="X272" s="33">
        <f t="shared" si="68"/>
        <v>3.3675398656460307</v>
      </c>
      <c r="Y272" s="33">
        <f t="shared" si="68"/>
        <v>3.6464204685824839</v>
      </c>
      <c r="Z272" s="33">
        <f t="shared" si="68"/>
        <v>3.5732812773753215</v>
      </c>
      <c r="AA272" s="33">
        <f t="shared" si="68"/>
        <v>3.2990957514956283</v>
      </c>
      <c r="AB272" s="33">
        <f t="shared" si="68"/>
        <v>3.3035670412585882</v>
      </c>
      <c r="AC272" s="33">
        <f t="shared" si="68"/>
        <v>3.1651730643034219</v>
      </c>
      <c r="AD272" s="33">
        <f t="shared" si="68"/>
        <v>2.9688893911979872</v>
      </c>
      <c r="AE272" s="33">
        <f t="shared" si="68"/>
        <v>2.8619811702865836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2.3277340266989075</v>
      </c>
      <c r="D273" s="94">
        <f>+'CO2'!D273+'abs CO2'!D273+'CH4'!D273*PCG!$C$5+N2O!D273*PCG!$C$6+HFC!D273+PFC!D273+'SF6'!D273</f>
        <v>2.3828136066474519</v>
      </c>
      <c r="E273" s="94">
        <f>+'CO2'!E273+'abs CO2'!E273+'CH4'!E273*PCG!$C$5+N2O!E273*PCG!$C$6+HFC!E273+PFC!E273+'SF6'!E273</f>
        <v>2.4996874788806118</v>
      </c>
      <c r="F273" s="94">
        <f>+'CO2'!F273+'abs CO2'!F273+'CH4'!F273*PCG!$C$5+N2O!F273*PCG!$C$6+HFC!F273+PFC!F273+'SF6'!F273</f>
        <v>2.561842715084869</v>
      </c>
      <c r="G273" s="94">
        <f>+'CO2'!G273+'abs CO2'!G273+'CH4'!G273*PCG!$C$5+N2O!G273*PCG!$C$6+HFC!G273+PFC!G273+'SF6'!G273</f>
        <v>2.6525249672137612</v>
      </c>
      <c r="H273" s="94">
        <f>+'CO2'!H273+'abs CO2'!H273+'CH4'!H273*PCG!$C$5+N2O!H273*PCG!$C$6+HFC!H273+PFC!H273+'SF6'!H273</f>
        <v>2.9241167416830693</v>
      </c>
      <c r="I273" s="94">
        <f>+'CO2'!I273+'abs CO2'!I273+'CH4'!I273*PCG!$C$5+N2O!I273*PCG!$C$6+HFC!I273+PFC!I273+'SF6'!I273</f>
        <v>3.0642117261906003</v>
      </c>
      <c r="J273" s="94">
        <f>+'CO2'!J273+'abs CO2'!J273+'CH4'!J273*PCG!$C$5+N2O!J273*PCG!$C$6+HFC!J273+PFC!J273+'SF6'!J273</f>
        <v>3.3453510724107653</v>
      </c>
      <c r="K273" s="94">
        <f>+'CO2'!K273+'abs CO2'!K273+'CH4'!K273*PCG!$C$5+N2O!K273*PCG!$C$6+HFC!K273+PFC!K273+'SF6'!K273</f>
        <v>3.3391295800671035</v>
      </c>
      <c r="L273" s="94">
        <f>+'CO2'!L273+'abs CO2'!L273+'CH4'!L273*PCG!$C$5+N2O!L273*PCG!$C$6+HFC!L273+PFC!L273+'SF6'!L273</f>
        <v>3.3856924516003204</v>
      </c>
      <c r="M273" s="94">
        <f>+'CO2'!M273+'abs CO2'!M273+'CH4'!M273*PCG!$C$5+N2O!M273*PCG!$C$6+HFC!M273+PFC!M273+'SF6'!M273</f>
        <v>3.2577416666951065</v>
      </c>
      <c r="N273" s="94">
        <f>+'CO2'!N273+'abs CO2'!N273+'CH4'!N273*PCG!$C$5+N2O!N273*PCG!$C$6+HFC!N273+PFC!N273+'SF6'!N273</f>
        <v>4.2290633327885931</v>
      </c>
      <c r="O273" s="94">
        <f>+'CO2'!O273+'abs CO2'!O273+'CH4'!O273*PCG!$C$5+N2O!O273*PCG!$C$6+HFC!O273+PFC!O273+'SF6'!O273</f>
        <v>4.1889800917477542</v>
      </c>
      <c r="P273" s="94">
        <f>+'CO2'!P273+'abs CO2'!P273+'CH4'!P273*PCG!$C$5+N2O!P273*PCG!$C$6+HFC!P273+PFC!P273+'SF6'!P273</f>
        <v>3.9438661053495401</v>
      </c>
      <c r="Q273" s="94">
        <f>+'CO2'!Q273+'abs CO2'!Q273+'CH4'!Q273*PCG!$C$5+N2O!Q273*PCG!$C$6+HFC!Q273+PFC!Q273+'SF6'!Q273</f>
        <v>3.8455843565278105</v>
      </c>
      <c r="R273" s="94">
        <f>+'CO2'!R273+'abs CO2'!R273+'CH4'!R273*PCG!$C$5+N2O!R273*PCG!$C$6+HFC!R273+PFC!R273+'SF6'!R273</f>
        <v>3.8161933283776666</v>
      </c>
      <c r="S273" s="94">
        <f>+'CO2'!S273+'abs CO2'!S273+'CH4'!S273*PCG!$C$5+N2O!S273*PCG!$C$6+HFC!S273+PFC!S273+'SF6'!S273</f>
        <v>3.843368929827756</v>
      </c>
      <c r="T273" s="94">
        <f>+'CO2'!T273+'abs CO2'!T273+'CH4'!T273*PCG!$C$5+N2O!T273*PCG!$C$6+HFC!T273+PFC!T273+'SF6'!T273</f>
        <v>3.7230481789519936</v>
      </c>
      <c r="U273" s="94">
        <f>+'CO2'!U273+'abs CO2'!U273+'CH4'!U273*PCG!$C$5+N2O!U273*PCG!$C$6+HFC!U273+PFC!U273+'SF6'!U273</f>
        <v>3.5846755643053303</v>
      </c>
      <c r="V273" s="94">
        <f>+'CO2'!V273+'abs CO2'!V273+'CH4'!V273*PCG!$C$5+N2O!V273*PCG!$C$6+HFC!V273+PFC!V273+'SF6'!V273</f>
        <v>3.4441346037191236</v>
      </c>
      <c r="W273" s="94">
        <f>+'CO2'!W273+'abs CO2'!W273+'CH4'!W273*PCG!$C$5+N2O!W273*PCG!$C$6+HFC!W273+PFC!W273+'SF6'!W273</f>
        <v>3.359348553391134</v>
      </c>
      <c r="X273" s="94">
        <f>+'CO2'!X273+'abs CO2'!X273+'CH4'!X273*PCG!$C$5+N2O!X273*PCG!$C$6+HFC!X273+PFC!X273+'SF6'!X273</f>
        <v>3.3675398656460307</v>
      </c>
      <c r="Y273" s="94">
        <f>+'CO2'!Y273+'abs CO2'!Y273+'CH4'!Y273*PCG!$C$5+N2O!Y273*PCG!$C$6+HFC!Y273+PFC!Y273+'SF6'!Y273</f>
        <v>3.6464204685824839</v>
      </c>
      <c r="Z273" s="94">
        <f>+'CO2'!Z273+'abs CO2'!Z273+'CH4'!Z273*PCG!$C$5+N2O!Z273*PCG!$C$6+HFC!Z273+PFC!Z273+'SF6'!Z273</f>
        <v>3.5732812773753215</v>
      </c>
      <c r="AA273" s="94">
        <f>+'CO2'!AA273+'abs CO2'!AA273+'CH4'!AA273*PCG!$C$5+N2O!AA273*PCG!$C$6+HFC!AA273+PFC!AA273+'SF6'!AA273</f>
        <v>3.2990957514956283</v>
      </c>
      <c r="AB273" s="94">
        <f>+'CO2'!AB273+'abs CO2'!AB273+'CH4'!AB273*PCG!$C$5+N2O!AB273*PCG!$C$6+HFC!AB273+PFC!AB273+'SF6'!AB273</f>
        <v>3.3035670412585882</v>
      </c>
      <c r="AC273" s="94">
        <f>+'CO2'!AC273+'abs CO2'!AC273+'CH4'!AC273*PCG!$C$5+N2O!AC273*PCG!$C$6+HFC!AC273+PFC!AC273+'SF6'!AC273</f>
        <v>3.1651730643034219</v>
      </c>
      <c r="AD273" s="94">
        <f>+'CO2'!AD273+'abs CO2'!AD273+'CH4'!AD273*PCG!$C$5+N2O!AD273*PCG!$C$6+HFC!AD273+PFC!AD273+'SF6'!AD273</f>
        <v>2.9688893911979872</v>
      </c>
      <c r="AE273" s="94">
        <f>+'CO2'!AE273+'abs CO2'!AE273+'CH4'!AE273*PCG!$C$5+N2O!AE273*PCG!$C$6+HFC!AE273+PFC!AE273+'SF6'!AE273</f>
        <v>2.8619811702865836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43.981879904199751</v>
      </c>
      <c r="D276" s="94">
        <f>+'CO2'!D276+'abs CO2'!D276+'CH4'!D276*PCG!$C$5+N2O!D276*PCG!$C$6+HFC!D276+PFC!D276+'SF6'!D276</f>
        <v>43.908457332920847</v>
      </c>
      <c r="E276" s="94">
        <f>+'CO2'!E276+'abs CO2'!E276+'CH4'!E276*PCG!$C$5+N2O!E276*PCG!$C$6+HFC!E276+PFC!E276+'SF6'!E276</f>
        <v>44.683935621791569</v>
      </c>
      <c r="F276" s="94">
        <f>+'CO2'!F276+'abs CO2'!F276+'CH4'!F276*PCG!$C$5+N2O!F276*PCG!$C$6+HFC!F276+PFC!F276+'SF6'!F276</f>
        <v>45.664640781834585</v>
      </c>
      <c r="G276" s="94">
        <f>+'CO2'!G276+'abs CO2'!G276+'CH4'!G276*PCG!$C$5+N2O!G276*PCG!$C$6+HFC!G276+PFC!G276+'SF6'!G276</f>
        <v>46.715681434386447</v>
      </c>
      <c r="H276" s="94">
        <f>+'CO2'!H276+'abs CO2'!H276+'CH4'!H276*PCG!$C$5+N2O!H276*PCG!$C$6+HFC!H276+PFC!H276+'SF6'!H276</f>
        <v>46.563355373100507</v>
      </c>
      <c r="I276" s="94">
        <f>+'CO2'!I276+'abs CO2'!I276+'CH4'!I276*PCG!$C$5+N2O!I276*PCG!$C$6+HFC!I276+PFC!I276+'SF6'!I276</f>
        <v>45.976689864590291</v>
      </c>
      <c r="J276" s="94">
        <f>+'CO2'!J276+'abs CO2'!J276+'CH4'!J276*PCG!$C$5+N2O!J276*PCG!$C$6+HFC!J276+PFC!J276+'SF6'!J276</f>
        <v>49.184496351650438</v>
      </c>
      <c r="K276" s="94">
        <f>+'CO2'!K276+'abs CO2'!K276+'CH4'!K276*PCG!$C$5+N2O!K276*PCG!$C$6+HFC!K276+PFC!K276+'SF6'!K276</f>
        <v>48.518607756761881</v>
      </c>
      <c r="L276" s="94">
        <f>+'CO2'!L276+'abs CO2'!L276+'CH4'!L276*PCG!$C$5+N2O!L276*PCG!$C$6+HFC!L276+PFC!L276+'SF6'!L276</f>
        <v>47.852797834618372</v>
      </c>
      <c r="M276" s="94">
        <f>+'CO2'!M276+'abs CO2'!M276+'CH4'!M276*PCG!$C$5+N2O!M276*PCG!$C$6+HFC!M276+PFC!M276+'SF6'!M276</f>
        <v>47.192758647912449</v>
      </c>
      <c r="N276" s="94">
        <f>+'CO2'!N276+'abs CO2'!N276+'CH4'!N276*PCG!$C$5+N2O!N276*PCG!$C$6+HFC!N276+PFC!N276+'SF6'!N276</f>
        <v>45.86209639320009</v>
      </c>
      <c r="O276" s="94">
        <f>+'CO2'!O276+'abs CO2'!O276+'CH4'!O276*PCG!$C$5+N2O!O276*PCG!$C$6+HFC!O276+PFC!O276+'SF6'!O276</f>
        <v>45.264586145900694</v>
      </c>
      <c r="P276" s="94">
        <f>+'CO2'!P276+'abs CO2'!P276+'CH4'!P276*PCG!$C$5+N2O!P276*PCG!$C$6+HFC!P276+PFC!P276+'SF6'!P276</f>
        <v>44.650130315924343</v>
      </c>
      <c r="Q276" s="94">
        <f>+'CO2'!Q276+'abs CO2'!Q276+'CH4'!Q276*PCG!$C$5+N2O!Q276*PCG!$C$6+HFC!Q276+PFC!Q276+'SF6'!Q276</f>
        <v>44.047149740095783</v>
      </c>
      <c r="R276" s="94">
        <f>+'CO2'!R276+'abs CO2'!R276+'CH4'!R276*PCG!$C$5+N2O!R276*PCG!$C$6+HFC!R276+PFC!R276+'SF6'!R276</f>
        <v>43.441973713954816</v>
      </c>
      <c r="S276" s="94">
        <f>+'CO2'!S276+'abs CO2'!S276+'CH4'!S276*PCG!$C$5+N2O!S276*PCG!$C$6+HFC!S276+PFC!S276+'SF6'!S276</f>
        <v>42.791148741484633</v>
      </c>
      <c r="T276" s="94">
        <f>+'CO2'!T276+'abs CO2'!T276+'CH4'!T276*PCG!$C$5+N2O!T276*PCG!$C$6+HFC!T276+PFC!T276+'SF6'!T276</f>
        <v>42.153128750249266</v>
      </c>
      <c r="U276" s="94">
        <f>+'CO2'!U276+'abs CO2'!U276+'CH4'!U276*PCG!$C$5+N2O!U276*PCG!$C$6+HFC!U276+PFC!U276+'SF6'!U276</f>
        <v>40.182018243791923</v>
      </c>
      <c r="V276" s="94">
        <f>+'CO2'!V276+'abs CO2'!V276+'CH4'!V276*PCG!$C$5+N2O!V276*PCG!$C$6+HFC!V276+PFC!V276+'SF6'!V276</f>
        <v>38.216966519984183</v>
      </c>
      <c r="W276" s="94">
        <f>+'CO2'!W276+'abs CO2'!W276+'CH4'!W276*PCG!$C$5+N2O!W276*PCG!$C$6+HFC!W276+PFC!W276+'SF6'!W276</f>
        <v>36.259546971939542</v>
      </c>
      <c r="X276" s="94">
        <f>+'CO2'!X276+'abs CO2'!X276+'CH4'!X276*PCG!$C$5+N2O!X276*PCG!$C$6+HFC!X276+PFC!X276+'SF6'!X276</f>
        <v>34.583927333237838</v>
      </c>
      <c r="Y276" s="94">
        <f>+'CO2'!Y276+'abs CO2'!Y276+'CH4'!Y276*PCG!$C$5+N2O!Y276*PCG!$C$6+HFC!Y276+PFC!Y276+'SF6'!Y276</f>
        <v>36.079024760102371</v>
      </c>
      <c r="Z276" s="94">
        <f>+'CO2'!Z276+'abs CO2'!Z276+'CH4'!Z276*PCG!$C$5+N2O!Z276*PCG!$C$6+HFC!Z276+PFC!Z276+'SF6'!Z276</f>
        <v>37.5538530038204</v>
      </c>
      <c r="AA276" s="94">
        <f>+'CO2'!AA276+'abs CO2'!AA276+'CH4'!AA276*PCG!$C$5+N2O!AA276*PCG!$C$6+HFC!AA276+PFC!AA276+'SF6'!AA276</f>
        <v>32.842490431424601</v>
      </c>
      <c r="AB276" s="94">
        <f>+'CO2'!AB276+'abs CO2'!AB276+'CH4'!AB276*PCG!$C$5+N2O!AB276*PCG!$C$6+HFC!AB276+PFC!AB276+'SF6'!AB276</f>
        <v>28.146126631100284</v>
      </c>
      <c r="AC276" s="94">
        <f>+'CO2'!AC276+'abs CO2'!AC276+'CH4'!AC276*PCG!$C$5+N2O!AC276*PCG!$C$6+HFC!AC276+PFC!AC276+'SF6'!AC276</f>
        <v>24.792593569320012</v>
      </c>
      <c r="AD276" s="94">
        <f>+'CO2'!AD276+'abs CO2'!AD276+'CH4'!AD276*PCG!$C$5+N2O!AD276*PCG!$C$6+HFC!AD276+PFC!AD276+'SF6'!AD276</f>
        <v>21.486792278783255</v>
      </c>
      <c r="AE276" s="94">
        <f>+'CO2'!AE276+'abs CO2'!AE276+'CH4'!AE276*PCG!$C$5+N2O!AE276*PCG!$C$6+HFC!AE276+PFC!AE276+'SF6'!AE276</f>
        <v>18.183387561591047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69.454531818333507</v>
      </c>
      <c r="D277" s="33">
        <f t="shared" si="69"/>
        <v>69.471123469684642</v>
      </c>
      <c r="E277" s="33">
        <f t="shared" si="69"/>
        <v>71.556052691795145</v>
      </c>
      <c r="F277" s="33">
        <f t="shared" si="69"/>
        <v>73.570746234612457</v>
      </c>
      <c r="G277" s="33">
        <f t="shared" si="69"/>
        <v>75.011019118764494</v>
      </c>
      <c r="H277" s="33">
        <f t="shared" si="69"/>
        <v>76.149133138580794</v>
      </c>
      <c r="I277" s="33">
        <f t="shared" si="69"/>
        <v>76.203517995753316</v>
      </c>
      <c r="J277" s="33">
        <f t="shared" si="69"/>
        <v>80.541863107573789</v>
      </c>
      <c r="K277" s="33">
        <f t="shared" si="69"/>
        <v>79.196936708939376</v>
      </c>
      <c r="L277" s="33">
        <f t="shared" si="69"/>
        <v>79.466217490097961</v>
      </c>
      <c r="M277" s="33">
        <f t="shared" si="69"/>
        <v>76.437227425017937</v>
      </c>
      <c r="N277" s="33">
        <f t="shared" si="69"/>
        <v>77.016822436597195</v>
      </c>
      <c r="O277" s="33">
        <f t="shared" si="69"/>
        <v>76.746430857050314</v>
      </c>
      <c r="P277" s="33">
        <f t="shared" si="69"/>
        <v>73.680262484667779</v>
      </c>
      <c r="Q277" s="33">
        <f t="shared" si="69"/>
        <v>76.268785729081458</v>
      </c>
      <c r="R277" s="33">
        <f t="shared" si="69"/>
        <v>73.133664733481467</v>
      </c>
      <c r="S277" s="33">
        <f t="shared" si="69"/>
        <v>73.219233904542207</v>
      </c>
      <c r="T277" s="33">
        <f t="shared" si="69"/>
        <v>74.27365284179956</v>
      </c>
      <c r="U277" s="33">
        <f t="shared" si="69"/>
        <v>74.089140850509366</v>
      </c>
      <c r="V277" s="33">
        <f t="shared" si="69"/>
        <v>73.538956960678945</v>
      </c>
      <c r="W277" s="33">
        <f t="shared" si="69"/>
        <v>71.611915230927409</v>
      </c>
      <c r="X277" s="33">
        <f t="shared" si="69"/>
        <v>66.77722814339316</v>
      </c>
      <c r="Y277" s="33">
        <f t="shared" si="69"/>
        <v>66.009007552908571</v>
      </c>
      <c r="Z277" s="33">
        <f t="shared" si="69"/>
        <v>68.992379754358254</v>
      </c>
      <c r="AA277" s="33">
        <f t="shared" si="69"/>
        <v>64.794821890001629</v>
      </c>
      <c r="AB277" s="33">
        <f t="shared" si="69"/>
        <v>61.003173950487287</v>
      </c>
      <c r="AC277" s="33">
        <f t="shared" si="69"/>
        <v>58.243830322702209</v>
      </c>
      <c r="AD277" s="33">
        <f t="shared" si="69"/>
        <v>55.497109132330579</v>
      </c>
      <c r="AE277" s="33">
        <f t="shared" si="69"/>
        <v>52.948328610183779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9.1099396449078611</v>
      </c>
      <c r="D278" s="94">
        <f>+'CO2'!D278+'abs CO2'!D278+'CH4'!D278*PCG!$C$5+N2O!D278*PCG!$C$6+HFC!D278+PFC!D278+'SF6'!D278</f>
        <v>8.711757496758727</v>
      </c>
      <c r="E278" s="94">
        <f>+'CO2'!E278+'abs CO2'!E278+'CH4'!E278*PCG!$C$5+N2O!E278*PCG!$C$6+HFC!E278+PFC!E278+'SF6'!E278</f>
        <v>9.6202767220690593</v>
      </c>
      <c r="F278" s="94">
        <f>+'CO2'!F278+'abs CO2'!F278+'CH4'!F278*PCG!$C$5+N2O!F278*PCG!$C$6+HFC!F278+PFC!F278+'SF6'!F278</f>
        <v>10.791087522150574</v>
      </c>
      <c r="G278" s="94">
        <f>+'CO2'!G278+'abs CO2'!G278+'CH4'!G278*PCG!$C$5+N2O!G278*PCG!$C$6+HFC!G278+PFC!G278+'SF6'!G278</f>
        <v>10.803081346004575</v>
      </c>
      <c r="H278" s="94">
        <f>+'CO2'!H278+'abs CO2'!H278+'CH4'!H278*PCG!$C$5+N2O!H278*PCG!$C$6+HFC!H278+PFC!H278+'SF6'!H278</f>
        <v>11.893467720695352</v>
      </c>
      <c r="I278" s="94">
        <f>+'CO2'!I278+'abs CO2'!I278+'CH4'!I278*PCG!$C$5+N2O!I278*PCG!$C$6+HFC!I278+PFC!I278+'SF6'!I278</f>
        <v>12.372819682378024</v>
      </c>
      <c r="J278" s="94">
        <f>+'CO2'!J278+'abs CO2'!J278+'CH4'!J278*PCG!$C$5+N2O!J278*PCG!$C$6+HFC!J278+PFC!J278+'SF6'!J278</f>
        <v>12.190090672485981</v>
      </c>
      <c r="K278" s="94">
        <f>+'CO2'!K278+'abs CO2'!K278+'CH4'!K278*PCG!$C$5+N2O!K278*PCG!$C$6+HFC!K278+PFC!K278+'SF6'!K278</f>
        <v>11.832697147836971</v>
      </c>
      <c r="L278" s="94">
        <f>+'CO2'!L278+'abs CO2'!L278+'CH4'!L278*PCG!$C$5+N2O!L278*PCG!$C$6+HFC!L278+PFC!L278+'SF6'!L278</f>
        <v>12.950195513447266</v>
      </c>
      <c r="M278" s="94">
        <f>+'CO2'!M278+'abs CO2'!M278+'CH4'!M278*PCG!$C$5+N2O!M278*PCG!$C$6+HFC!M278+PFC!M278+'SF6'!M278</f>
        <v>11.147196747645939</v>
      </c>
      <c r="N278" s="94">
        <f>+'CO2'!N278+'abs CO2'!N278+'CH4'!N278*PCG!$C$5+N2O!N278*PCG!$C$6+HFC!N278+PFC!N278+'SF6'!N278</f>
        <v>11.97535053933747</v>
      </c>
      <c r="O278" s="94">
        <f>+'CO2'!O278+'abs CO2'!O278+'CH4'!O278*PCG!$C$5+N2O!O278*PCG!$C$6+HFC!O278+PFC!O278+'SF6'!O278</f>
        <v>13.114984702946122</v>
      </c>
      <c r="P278" s="94">
        <f>+'CO2'!P278+'abs CO2'!P278+'CH4'!P278*PCG!$C$5+N2O!P278*PCG!$C$6+HFC!P278+PFC!P278+'SF6'!P278</f>
        <v>11.226361127621495</v>
      </c>
      <c r="Q278" s="94">
        <f>+'CO2'!Q278+'abs CO2'!Q278+'CH4'!Q278*PCG!$C$5+N2O!Q278*PCG!$C$6+HFC!Q278+PFC!Q278+'SF6'!Q278</f>
        <v>14.49783217460643</v>
      </c>
      <c r="R278" s="94">
        <f>+'CO2'!R278+'abs CO2'!R278+'CH4'!R278*PCG!$C$5+N2O!R278*PCG!$C$6+HFC!R278+PFC!R278+'SF6'!R278</f>
        <v>12.358569298331881</v>
      </c>
      <c r="S278" s="94">
        <f>+'CO2'!S278+'abs CO2'!S278+'CH4'!S278*PCG!$C$5+N2O!S278*PCG!$C$6+HFC!S278+PFC!S278+'SF6'!S278</f>
        <v>13.392653896171128</v>
      </c>
      <c r="T278" s="94">
        <f>+'CO2'!T278+'abs CO2'!T278+'CH4'!T278*PCG!$C$5+N2O!T278*PCG!$C$6+HFC!T278+PFC!T278+'SF6'!T278</f>
        <v>15.561633626283223</v>
      </c>
      <c r="U278" s="94">
        <f>+'CO2'!U278+'abs CO2'!U278+'CH4'!U278*PCG!$C$5+N2O!U278*PCG!$C$6+HFC!U278+PFC!U278+'SF6'!U278</f>
        <v>17.344968205746294</v>
      </c>
      <c r="V278" s="94">
        <f>+'CO2'!V278+'abs CO2'!V278+'CH4'!V278*PCG!$C$5+N2O!V278*PCG!$C$6+HFC!V278+PFC!V278+'SF6'!V278</f>
        <v>18.299233439962329</v>
      </c>
      <c r="W278" s="94">
        <f>+'CO2'!W278+'abs CO2'!W278+'CH4'!W278*PCG!$C$5+N2O!W278*PCG!$C$6+HFC!W278+PFC!W278+'SF6'!W278</f>
        <v>18.230988764325424</v>
      </c>
      <c r="X278" s="94">
        <f>+'CO2'!X278+'abs CO2'!X278+'CH4'!X278*PCG!$C$5+N2O!X278*PCG!$C$6+HFC!X278+PFC!X278+'SF6'!X278</f>
        <v>14.635262855533041</v>
      </c>
      <c r="Y278" s="94">
        <f>+'CO2'!Y278+'abs CO2'!Y278+'CH4'!Y278*PCG!$C$5+N2O!Y278*PCG!$C$6+HFC!Y278+PFC!Y278+'SF6'!Y278</f>
        <v>11.629645537969777</v>
      </c>
      <c r="Z278" s="94">
        <f>+'CO2'!Z278+'abs CO2'!Z278+'CH4'!Z278*PCG!$C$5+N2O!Z278*PCG!$C$6+HFC!Z278+PFC!Z278+'SF6'!Z278</f>
        <v>12.152954768247342</v>
      </c>
      <c r="AA278" s="94">
        <f>+'CO2'!AA278+'abs CO2'!AA278+'CH4'!AA278*PCG!$C$5+N2O!AA278*PCG!$C$6+HFC!AA278+PFC!AA278+'SF6'!AA278</f>
        <v>13.392025252281762</v>
      </c>
      <c r="AB278" s="94">
        <f>+'CO2'!AB278+'abs CO2'!AB278+'CH4'!AB278*PCG!$C$5+N2O!AB278*PCG!$C$6+HFC!AB278+PFC!AB278+'SF6'!AB278</f>
        <v>13.769855475375556</v>
      </c>
      <c r="AC278" s="94">
        <f>+'CO2'!AC278+'abs CO2'!AC278+'CH4'!AC278*PCG!$C$5+N2O!AC278*PCG!$C$6+HFC!AC278+PFC!AC278+'SF6'!AC278</f>
        <v>14.564820520710128</v>
      </c>
      <c r="AD278" s="94">
        <f>+'CO2'!AD278+'abs CO2'!AD278+'CH4'!AD278*PCG!$C$5+N2O!AD278*PCG!$C$6+HFC!AD278+PFC!AD278+'SF6'!AD278</f>
        <v>15.359785566044705</v>
      </c>
      <c r="AE278" s="94">
        <f>+'CO2'!AE278+'abs CO2'!AE278+'CH4'!AE278*PCG!$C$5+N2O!AE278*PCG!$C$6+HFC!AE278+PFC!AE278+'SF6'!AE278</f>
        <v>16.154750611379281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2.6187007800362712</v>
      </c>
      <c r="D279" s="33">
        <f t="shared" si="70"/>
        <v>2.6806653074783839</v>
      </c>
      <c r="E279" s="33">
        <f t="shared" si="70"/>
        <v>2.812148413740688</v>
      </c>
      <c r="F279" s="33">
        <f t="shared" si="70"/>
        <v>2.8820730544704771</v>
      </c>
      <c r="G279" s="33">
        <f t="shared" si="70"/>
        <v>2.9840905881154809</v>
      </c>
      <c r="H279" s="33">
        <f t="shared" si="70"/>
        <v>3.2896313343934525</v>
      </c>
      <c r="I279" s="33">
        <f t="shared" si="70"/>
        <v>3.4472381919644262</v>
      </c>
      <c r="J279" s="33">
        <f t="shared" si="70"/>
        <v>3.76351995646211</v>
      </c>
      <c r="K279" s="33">
        <f t="shared" si="70"/>
        <v>3.7565207775754903</v>
      </c>
      <c r="L279" s="33">
        <f t="shared" si="70"/>
        <v>3.8089040080503591</v>
      </c>
      <c r="M279" s="33">
        <f t="shared" si="70"/>
        <v>3.664959375031994</v>
      </c>
      <c r="N279" s="33">
        <f t="shared" si="70"/>
        <v>4.7576962493871653</v>
      </c>
      <c r="O279" s="33">
        <f t="shared" si="70"/>
        <v>4.7126026032162232</v>
      </c>
      <c r="P279" s="33">
        <f t="shared" si="70"/>
        <v>4.4368493685182324</v>
      </c>
      <c r="Q279" s="33">
        <f t="shared" si="70"/>
        <v>4.3262824010937866</v>
      </c>
      <c r="R279" s="33">
        <f t="shared" si="70"/>
        <v>4.2932174944248747</v>
      </c>
      <c r="S279" s="33">
        <f t="shared" si="70"/>
        <v>4.3237900460562244</v>
      </c>
      <c r="T279" s="33">
        <f t="shared" si="70"/>
        <v>4.1884292013209912</v>
      </c>
      <c r="U279" s="33">
        <f t="shared" si="70"/>
        <v>4.0327600098434964</v>
      </c>
      <c r="V279" s="33">
        <f t="shared" si="70"/>
        <v>3.8746514291840142</v>
      </c>
      <c r="W279" s="33">
        <f t="shared" si="70"/>
        <v>3.7792671225650247</v>
      </c>
      <c r="X279" s="33">
        <f t="shared" si="70"/>
        <v>3.7884823488517836</v>
      </c>
      <c r="Y279" s="33">
        <f t="shared" si="70"/>
        <v>4.1022230271552944</v>
      </c>
      <c r="Z279" s="33">
        <f t="shared" si="70"/>
        <v>4.0199414370472359</v>
      </c>
      <c r="AA279" s="33">
        <f t="shared" si="70"/>
        <v>3.7114827204325809</v>
      </c>
      <c r="AB279" s="33">
        <f t="shared" si="70"/>
        <v>3.7165129214159114</v>
      </c>
      <c r="AC279" s="33">
        <f t="shared" si="70"/>
        <v>3.5608196973413491</v>
      </c>
      <c r="AD279" s="33">
        <f t="shared" si="70"/>
        <v>3.3400005650977351</v>
      </c>
      <c r="AE279" s="33">
        <f t="shared" si="70"/>
        <v>3.2197288165724056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2.6187007800362712</v>
      </c>
      <c r="D280" s="94">
        <f>+'CO2'!D280+'abs CO2'!D280+'CH4'!D280*PCG!$C$5+N2O!D280*PCG!$C$6+HFC!D280+PFC!D280+'SF6'!D280</f>
        <v>2.6806653074783839</v>
      </c>
      <c r="E280" s="94">
        <f>+'CO2'!E280+'abs CO2'!E280+'CH4'!E280*PCG!$C$5+N2O!E280*PCG!$C$6+HFC!E280+PFC!E280+'SF6'!E280</f>
        <v>2.812148413740688</v>
      </c>
      <c r="F280" s="94">
        <f>+'CO2'!F280+'abs CO2'!F280+'CH4'!F280*PCG!$C$5+N2O!F280*PCG!$C$6+HFC!F280+PFC!F280+'SF6'!F280</f>
        <v>2.8820730544704771</v>
      </c>
      <c r="G280" s="94">
        <f>+'CO2'!G280+'abs CO2'!G280+'CH4'!G280*PCG!$C$5+N2O!G280*PCG!$C$6+HFC!G280+PFC!G280+'SF6'!G280</f>
        <v>2.9840905881154809</v>
      </c>
      <c r="H280" s="94">
        <f>+'CO2'!H280+'abs CO2'!H280+'CH4'!H280*PCG!$C$5+N2O!H280*PCG!$C$6+HFC!H280+PFC!H280+'SF6'!H280</f>
        <v>3.2896313343934525</v>
      </c>
      <c r="I280" s="94">
        <f>+'CO2'!I280+'abs CO2'!I280+'CH4'!I280*PCG!$C$5+N2O!I280*PCG!$C$6+HFC!I280+PFC!I280+'SF6'!I280</f>
        <v>3.4472381919644262</v>
      </c>
      <c r="J280" s="94">
        <f>+'CO2'!J280+'abs CO2'!J280+'CH4'!J280*PCG!$C$5+N2O!J280*PCG!$C$6+HFC!J280+PFC!J280+'SF6'!J280</f>
        <v>3.76351995646211</v>
      </c>
      <c r="K280" s="94">
        <f>+'CO2'!K280+'abs CO2'!K280+'CH4'!K280*PCG!$C$5+N2O!K280*PCG!$C$6+HFC!K280+PFC!K280+'SF6'!K280</f>
        <v>3.7565207775754903</v>
      </c>
      <c r="L280" s="94">
        <f>+'CO2'!L280+'abs CO2'!L280+'CH4'!L280*PCG!$C$5+N2O!L280*PCG!$C$6+HFC!L280+PFC!L280+'SF6'!L280</f>
        <v>3.8089040080503591</v>
      </c>
      <c r="M280" s="94">
        <f>+'CO2'!M280+'abs CO2'!M280+'CH4'!M280*PCG!$C$5+N2O!M280*PCG!$C$6+HFC!M280+PFC!M280+'SF6'!M280</f>
        <v>3.664959375031994</v>
      </c>
      <c r="N280" s="94">
        <f>+'CO2'!N280+'abs CO2'!N280+'CH4'!N280*PCG!$C$5+N2O!N280*PCG!$C$6+HFC!N280+PFC!N280+'SF6'!N280</f>
        <v>4.7576962493871653</v>
      </c>
      <c r="O280" s="94">
        <f>+'CO2'!O280+'abs CO2'!O280+'CH4'!O280*PCG!$C$5+N2O!O280*PCG!$C$6+HFC!O280+PFC!O280+'SF6'!O280</f>
        <v>4.7126026032162232</v>
      </c>
      <c r="P280" s="94">
        <f>+'CO2'!P280+'abs CO2'!P280+'CH4'!P280*PCG!$C$5+N2O!P280*PCG!$C$6+HFC!P280+PFC!P280+'SF6'!P280</f>
        <v>4.4368493685182324</v>
      </c>
      <c r="Q280" s="94">
        <f>+'CO2'!Q280+'abs CO2'!Q280+'CH4'!Q280*PCG!$C$5+N2O!Q280*PCG!$C$6+HFC!Q280+PFC!Q280+'SF6'!Q280</f>
        <v>4.3262824010937866</v>
      </c>
      <c r="R280" s="94">
        <f>+'CO2'!R280+'abs CO2'!R280+'CH4'!R280*PCG!$C$5+N2O!R280*PCG!$C$6+HFC!R280+PFC!R280+'SF6'!R280</f>
        <v>4.2932174944248747</v>
      </c>
      <c r="S280" s="94">
        <f>+'CO2'!S280+'abs CO2'!S280+'CH4'!S280*PCG!$C$5+N2O!S280*PCG!$C$6+HFC!S280+PFC!S280+'SF6'!S280</f>
        <v>4.3237900460562244</v>
      </c>
      <c r="T280" s="94">
        <f>+'CO2'!T280+'abs CO2'!T280+'CH4'!T280*PCG!$C$5+N2O!T280*PCG!$C$6+HFC!T280+PFC!T280+'SF6'!T280</f>
        <v>4.1884292013209912</v>
      </c>
      <c r="U280" s="94">
        <f>+'CO2'!U280+'abs CO2'!U280+'CH4'!U280*PCG!$C$5+N2O!U280*PCG!$C$6+HFC!U280+PFC!U280+'SF6'!U280</f>
        <v>4.0327600098434964</v>
      </c>
      <c r="V280" s="94">
        <f>+'CO2'!V280+'abs CO2'!V280+'CH4'!V280*PCG!$C$5+N2O!V280*PCG!$C$6+HFC!V280+PFC!V280+'SF6'!V280</f>
        <v>3.8746514291840142</v>
      </c>
      <c r="W280" s="94">
        <f>+'CO2'!W280+'abs CO2'!W280+'CH4'!W280*PCG!$C$5+N2O!W280*PCG!$C$6+HFC!W280+PFC!W280+'SF6'!W280</f>
        <v>3.7792671225650247</v>
      </c>
      <c r="X280" s="94">
        <f>+'CO2'!X280+'abs CO2'!X280+'CH4'!X280*PCG!$C$5+N2O!X280*PCG!$C$6+HFC!X280+PFC!X280+'SF6'!X280</f>
        <v>3.7884823488517836</v>
      </c>
      <c r="Y280" s="94">
        <f>+'CO2'!Y280+'abs CO2'!Y280+'CH4'!Y280*PCG!$C$5+N2O!Y280*PCG!$C$6+HFC!Y280+PFC!Y280+'SF6'!Y280</f>
        <v>4.1022230271552944</v>
      </c>
      <c r="Z280" s="94">
        <f>+'CO2'!Z280+'abs CO2'!Z280+'CH4'!Z280*PCG!$C$5+N2O!Z280*PCG!$C$6+HFC!Z280+PFC!Z280+'SF6'!Z280</f>
        <v>4.0199414370472359</v>
      </c>
      <c r="AA280" s="94">
        <f>+'CO2'!AA280+'abs CO2'!AA280+'CH4'!AA280*PCG!$C$5+N2O!AA280*PCG!$C$6+HFC!AA280+PFC!AA280+'SF6'!AA280</f>
        <v>3.7114827204325809</v>
      </c>
      <c r="AB280" s="94">
        <f>+'CO2'!AB280+'abs CO2'!AB280+'CH4'!AB280*PCG!$C$5+N2O!AB280*PCG!$C$6+HFC!AB280+PFC!AB280+'SF6'!AB280</f>
        <v>3.7165129214159114</v>
      </c>
      <c r="AC280" s="94">
        <f>+'CO2'!AC280+'abs CO2'!AC280+'CH4'!AC280*PCG!$C$5+N2O!AC280*PCG!$C$6+HFC!AC280+PFC!AC280+'SF6'!AC280</f>
        <v>3.5608196973413491</v>
      </c>
      <c r="AD280" s="94">
        <f>+'CO2'!AD280+'abs CO2'!AD280+'CH4'!AD280*PCG!$C$5+N2O!AD280*PCG!$C$6+HFC!AD280+PFC!AD280+'SF6'!AD280</f>
        <v>3.3400005650977351</v>
      </c>
      <c r="AE280" s="94">
        <f>+'CO2'!AE280+'abs CO2'!AE280+'CH4'!AE280*PCG!$C$5+N2O!AE280*PCG!$C$6+HFC!AE280+PFC!AE280+'SF6'!AE280</f>
        <v>3.2197288165724056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49.479614892224703</v>
      </c>
      <c r="D283" s="94">
        <f>+'CO2'!D283+'abs CO2'!D283+'CH4'!D283*PCG!$C$5+N2O!D283*PCG!$C$6+HFC!D283+PFC!D283+'SF6'!D283</f>
        <v>49.397014499535949</v>
      </c>
      <c r="E283" s="94">
        <f>+'CO2'!E283+'abs CO2'!E283+'CH4'!E283*PCG!$C$5+N2O!E283*PCG!$C$6+HFC!E283+PFC!E283+'SF6'!E283</f>
        <v>50.269427574515525</v>
      </c>
      <c r="F283" s="94">
        <f>+'CO2'!F283+'abs CO2'!F283+'CH4'!F283*PCG!$C$5+N2O!F283*PCG!$C$6+HFC!F283+PFC!F283+'SF6'!F283</f>
        <v>51.372720879563907</v>
      </c>
      <c r="G283" s="94">
        <f>+'CO2'!G283+'abs CO2'!G283+'CH4'!G283*PCG!$C$5+N2O!G283*PCG!$C$6+HFC!G283+PFC!G283+'SF6'!G283</f>
        <v>52.555141613684746</v>
      </c>
      <c r="H283" s="94">
        <f>+'CO2'!H283+'abs CO2'!H283+'CH4'!H283*PCG!$C$5+N2O!H283*PCG!$C$6+HFC!H283+PFC!H283+'SF6'!H283</f>
        <v>52.383774794738059</v>
      </c>
      <c r="I283" s="94">
        <f>+'CO2'!I283+'abs CO2'!I283+'CH4'!I283*PCG!$C$5+N2O!I283*PCG!$C$6+HFC!I283+PFC!I283+'SF6'!I283</f>
        <v>51.723776097664071</v>
      </c>
      <c r="J283" s="94">
        <f>+'CO2'!J283+'abs CO2'!J283+'CH4'!J283*PCG!$C$5+N2O!J283*PCG!$C$6+HFC!J283+PFC!J283+'SF6'!J283</f>
        <v>55.332558395606732</v>
      </c>
      <c r="K283" s="94">
        <f>+'CO2'!K283+'abs CO2'!K283+'CH4'!K283*PCG!$C$5+N2O!K283*PCG!$C$6+HFC!K283+PFC!K283+'SF6'!K283</f>
        <v>54.583433726357114</v>
      </c>
      <c r="L283" s="94">
        <f>+'CO2'!L283+'abs CO2'!L283+'CH4'!L283*PCG!$C$5+N2O!L283*PCG!$C$6+HFC!L283+PFC!L283+'SF6'!L283</f>
        <v>53.83439756394565</v>
      </c>
      <c r="M283" s="94">
        <f>+'CO2'!M283+'abs CO2'!M283+'CH4'!M283*PCG!$C$5+N2O!M283*PCG!$C$6+HFC!M283+PFC!M283+'SF6'!M283</f>
        <v>53.091853478901513</v>
      </c>
      <c r="N283" s="94">
        <f>+'CO2'!N283+'abs CO2'!N283+'CH4'!N283*PCG!$C$5+N2O!N283*PCG!$C$6+HFC!N283+PFC!N283+'SF6'!N283</f>
        <v>51.594858442350109</v>
      </c>
      <c r="O283" s="94">
        <f>+'CO2'!O283+'abs CO2'!O283+'CH4'!O283*PCG!$C$5+N2O!O283*PCG!$C$6+HFC!O283+PFC!O283+'SF6'!O283</f>
        <v>50.922659414138259</v>
      </c>
      <c r="P283" s="94">
        <f>+'CO2'!P283+'abs CO2'!P283+'CH4'!P283*PCG!$C$5+N2O!P283*PCG!$C$6+HFC!P283+PFC!P283+'SF6'!P283</f>
        <v>50.231396605414893</v>
      </c>
      <c r="Q283" s="94">
        <f>+'CO2'!Q283+'abs CO2'!Q283+'CH4'!Q283*PCG!$C$5+N2O!Q283*PCG!$C$6+HFC!Q283+PFC!Q283+'SF6'!Q283</f>
        <v>49.553043457607743</v>
      </c>
      <c r="R283" s="94">
        <f>+'CO2'!R283+'abs CO2'!R283+'CH4'!R283*PCG!$C$5+N2O!R283*PCG!$C$6+HFC!R283+PFC!R283+'SF6'!R283</f>
        <v>48.872220428199157</v>
      </c>
      <c r="S283" s="94">
        <f>+'CO2'!S283+'abs CO2'!S283+'CH4'!S283*PCG!$C$5+N2O!S283*PCG!$C$6+HFC!S283+PFC!S283+'SF6'!S283</f>
        <v>48.140042334170197</v>
      </c>
      <c r="T283" s="94">
        <f>+'CO2'!T283+'abs CO2'!T283+'CH4'!T283*PCG!$C$5+N2O!T283*PCG!$C$6+HFC!T283+PFC!T283+'SF6'!T283</f>
        <v>47.422269844030417</v>
      </c>
      <c r="U283" s="94">
        <f>+'CO2'!U283+'abs CO2'!U283+'CH4'!U283*PCG!$C$5+N2O!U283*PCG!$C$6+HFC!U283+PFC!U283+'SF6'!U283</f>
        <v>45.204770524265903</v>
      </c>
      <c r="V283" s="94">
        <f>+'CO2'!V283+'abs CO2'!V283+'CH4'!V283*PCG!$C$5+N2O!V283*PCG!$C$6+HFC!V283+PFC!V283+'SF6'!V283</f>
        <v>42.994087334982197</v>
      </c>
      <c r="W283" s="94">
        <f>+'CO2'!W283+'abs CO2'!W283+'CH4'!W283*PCG!$C$5+N2O!W283*PCG!$C$6+HFC!W283+PFC!W283+'SF6'!W283</f>
        <v>40.791990343431983</v>
      </c>
      <c r="X283" s="94">
        <f>+'CO2'!X283+'abs CO2'!X283+'CH4'!X283*PCG!$C$5+N2O!X283*PCG!$C$6+HFC!X283+PFC!X283+'SF6'!X283</f>
        <v>38.906918249892563</v>
      </c>
      <c r="Y283" s="94">
        <f>+'CO2'!Y283+'abs CO2'!Y283+'CH4'!Y283*PCG!$C$5+N2O!Y283*PCG!$C$6+HFC!Y283+PFC!Y283+'SF6'!Y283</f>
        <v>40.588902855115165</v>
      </c>
      <c r="Z283" s="94">
        <f>+'CO2'!Z283+'abs CO2'!Z283+'CH4'!Z283*PCG!$C$5+N2O!Z283*PCG!$C$6+HFC!Z283+PFC!Z283+'SF6'!Z283</f>
        <v>42.248084629297942</v>
      </c>
      <c r="AA283" s="94">
        <f>+'CO2'!AA283+'abs CO2'!AA283+'CH4'!AA283*PCG!$C$5+N2O!AA283*PCG!$C$6+HFC!AA283+PFC!AA283+'SF6'!AA283</f>
        <v>36.947801735352662</v>
      </c>
      <c r="AB283" s="94">
        <f>+'CO2'!AB283+'abs CO2'!AB283+'CH4'!AB283*PCG!$C$5+N2O!AB283*PCG!$C$6+HFC!AB283+PFC!AB283+'SF6'!AB283</f>
        <v>31.664392459987813</v>
      </c>
      <c r="AC283" s="94">
        <f>+'CO2'!AC283+'abs CO2'!AC283+'CH4'!AC283*PCG!$C$5+N2O!AC283*PCG!$C$6+HFC!AC283+PFC!AC283+'SF6'!AC283</f>
        <v>27.89166776548501</v>
      </c>
      <c r="AD283" s="94">
        <f>+'CO2'!AD283+'abs CO2'!AD283+'CH4'!AD283*PCG!$C$5+N2O!AD283*PCG!$C$6+HFC!AD283+PFC!AD283+'SF6'!AD283</f>
        <v>24.172641313631157</v>
      </c>
      <c r="AE283" s="94">
        <f>+'CO2'!AE283+'abs CO2'!AE283+'CH4'!AE283*PCG!$C$5+N2O!AE283*PCG!$C$6+HFC!AE283+PFC!AE283+'SF6'!AE283</f>
        <v>20.456311006789921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8.2460183720843272</v>
      </c>
      <c r="D284" s="94">
        <f>+'CO2'!D284+'abs CO2'!D284+'CH4'!D284*PCG!$C$5+N2O!D284*PCG!$C$6+HFC!D284+PFC!D284+'SF6'!D284</f>
        <v>8.6813037250769174</v>
      </c>
      <c r="E284" s="94">
        <f>+'CO2'!E284+'abs CO2'!E284+'CH4'!E284*PCG!$C$5+N2O!E284*PCG!$C$6+HFC!E284+PFC!E284+'SF6'!E284</f>
        <v>8.8533641248651769</v>
      </c>
      <c r="F284" s="94">
        <f>+'CO2'!F284+'abs CO2'!F284+'CH4'!F284*PCG!$C$5+N2O!F284*PCG!$C$6+HFC!F284+PFC!F284+'SF6'!F284</f>
        <v>8.5242170265249744</v>
      </c>
      <c r="G284" s="94">
        <f>+'CO2'!G284+'abs CO2'!G284+'CH4'!G284*PCG!$C$5+N2O!G284*PCG!$C$6+HFC!G284+PFC!G284+'SF6'!G284</f>
        <v>8.6652945493643934</v>
      </c>
      <c r="H284" s="94">
        <f>+'CO2'!H284+'abs CO2'!H284+'CH4'!H284*PCG!$C$5+N2O!H284*PCG!$C$6+HFC!H284+PFC!H284+'SF6'!H284</f>
        <v>8.5795423851275689</v>
      </c>
      <c r="I284" s="94">
        <f>+'CO2'!I284+'abs CO2'!I284+'CH4'!I284*PCG!$C$5+N2O!I284*PCG!$C$6+HFC!I284+PFC!I284+'SF6'!I284</f>
        <v>8.6579323581176801</v>
      </c>
      <c r="J284" s="94">
        <f>+'CO2'!J284+'abs CO2'!J284+'CH4'!J284*PCG!$C$5+N2O!J284*PCG!$C$6+HFC!J284+PFC!J284+'SF6'!J284</f>
        <v>9.254211319451457</v>
      </c>
      <c r="K284" s="94">
        <f>+'CO2'!K284+'abs CO2'!K284+'CH4'!K284*PCG!$C$5+N2O!K284*PCG!$C$6+HFC!K284+PFC!K284+'SF6'!K284</f>
        <v>9.0201352414186076</v>
      </c>
      <c r="L284" s="94">
        <f>+'CO2'!L284+'abs CO2'!L284+'CH4'!L284*PCG!$C$5+N2O!L284*PCG!$C$6+HFC!L284+PFC!L284+'SF6'!L284</f>
        <v>8.8720054800454928</v>
      </c>
      <c r="M284" s="94">
        <f>+'CO2'!M284+'abs CO2'!M284+'CH4'!M284*PCG!$C$5+N2O!M284*PCG!$C$6+HFC!M284+PFC!M284+'SF6'!M284</f>
        <v>8.5323443670168668</v>
      </c>
      <c r="N284" s="94">
        <f>+'CO2'!N284+'abs CO2'!N284+'CH4'!N284*PCG!$C$5+N2O!N284*PCG!$C$6+HFC!N284+PFC!N284+'SF6'!N284</f>
        <v>8.6870436573406824</v>
      </c>
      <c r="O284" s="94">
        <f>+'CO2'!O284+'abs CO2'!O284+'CH4'!O284*PCG!$C$5+N2O!O284*PCG!$C$6+HFC!O284+PFC!O284+'SF6'!O284</f>
        <v>7.9931696031117054</v>
      </c>
      <c r="P284" s="94">
        <f>+'CO2'!P284+'abs CO2'!P284+'CH4'!P284*PCG!$C$5+N2O!P284*PCG!$C$6+HFC!P284+PFC!P284+'SF6'!P284</f>
        <v>7.7838728771847672</v>
      </c>
      <c r="Q284" s="94">
        <f>+'CO2'!Q284+'abs CO2'!Q284+'CH4'!Q284*PCG!$C$5+N2O!Q284*PCG!$C$6+HFC!Q284+PFC!Q284+'SF6'!Q284</f>
        <v>7.8916276957735096</v>
      </c>
      <c r="R284" s="94">
        <f>+'CO2'!R284+'abs CO2'!R284+'CH4'!R284*PCG!$C$5+N2O!R284*PCG!$C$6+HFC!R284+PFC!R284+'SF6'!R284</f>
        <v>7.6055678987284585</v>
      </c>
      <c r="S284" s="94">
        <f>+'CO2'!S284+'abs CO2'!S284+'CH4'!S284*PCG!$C$5+N2O!S284*PCG!$C$6+HFC!S284+PFC!S284+'SF6'!S284</f>
        <v>7.3608734462580925</v>
      </c>
      <c r="T284" s="94">
        <f>+'CO2'!T284+'abs CO2'!T284+'CH4'!T284*PCG!$C$5+N2O!T284*PCG!$C$6+HFC!T284+PFC!T284+'SF6'!T284</f>
        <v>7.0987979195234496</v>
      </c>
      <c r="U284" s="94">
        <f>+'CO2'!U284+'abs CO2'!U284+'CH4'!U284*PCG!$C$5+N2O!U284*PCG!$C$6+HFC!U284+PFC!U284+'SF6'!U284</f>
        <v>7.5045454983893674</v>
      </c>
      <c r="V284" s="94">
        <f>+'CO2'!V284+'abs CO2'!V284+'CH4'!V284*PCG!$C$5+N2O!V284*PCG!$C$6+HFC!V284+PFC!V284+'SF6'!V284</f>
        <v>8.3693796140281425</v>
      </c>
      <c r="W284" s="94">
        <f>+'CO2'!W284+'abs CO2'!W284+'CH4'!W284*PCG!$C$5+N2O!W284*PCG!$C$6+HFC!W284+PFC!W284+'SF6'!W284</f>
        <v>8.8070011668520749</v>
      </c>
      <c r="X284" s="94">
        <f>+'CO2'!X284+'abs CO2'!X284+'CH4'!X284*PCG!$C$5+N2O!X284*PCG!$C$6+HFC!X284+PFC!X284+'SF6'!X284</f>
        <v>9.444278229461144</v>
      </c>
      <c r="Y284" s="94">
        <f>+'CO2'!Y284+'abs CO2'!Y284+'CH4'!Y284*PCG!$C$5+N2O!Y284*PCG!$C$6+HFC!Y284+PFC!Y284+'SF6'!Y284</f>
        <v>9.6878389687592854</v>
      </c>
      <c r="Z284" s="94">
        <f>+'CO2'!Z284+'abs CO2'!Z284+'CH4'!Z284*PCG!$C$5+N2O!Z284*PCG!$C$6+HFC!Z284+PFC!Z284+'SF6'!Z284</f>
        <v>10.570910639671078</v>
      </c>
      <c r="AA284" s="94">
        <f>+'CO2'!AA284+'abs CO2'!AA284+'CH4'!AA284*PCG!$C$5+N2O!AA284*PCG!$C$6+HFC!AA284+PFC!AA284+'SF6'!AA284</f>
        <v>10.743081410548747</v>
      </c>
      <c r="AB284" s="94">
        <f>+'CO2'!AB284+'abs CO2'!AB284+'CH4'!AB284*PCG!$C$5+N2O!AB284*PCG!$C$6+HFC!AB284+PFC!AB284+'SF6'!AB284</f>
        <v>11.851188786634983</v>
      </c>
      <c r="AC284" s="94">
        <f>+'CO2'!AC284+'abs CO2'!AC284+'CH4'!AC284*PCG!$C$5+N2O!AC284*PCG!$C$6+HFC!AC284+PFC!AC284+'SF6'!AC284</f>
        <v>12.226195146826111</v>
      </c>
      <c r="AD284" s="94">
        <f>+'CO2'!AD284+'abs CO2'!AD284+'CH4'!AD284*PCG!$C$5+N2O!AD284*PCG!$C$6+HFC!AD284+PFC!AD284+'SF6'!AD284</f>
        <v>12.624020930624148</v>
      </c>
      <c r="AE284" s="94">
        <f>+'CO2'!AE284+'abs CO2'!AE284+'CH4'!AE284*PCG!$C$5+N2O!AE284*PCG!$C$6+HFC!AE284+PFC!AE284+'SF6'!AE284</f>
        <v>13.11680075666035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2.5812908034719532E-4</v>
      </c>
      <c r="D285" s="94">
        <f>+'CO2'!D285+'abs CO2'!D285+'CH4'!D285*PCG!$C$5+N2O!D285*PCG!$C$6+HFC!D285+PFC!D285+'SF6'!D285</f>
        <v>3.8244083467151968E-4</v>
      </c>
      <c r="E285" s="94">
        <f>+'CO2'!E285+'abs CO2'!E285+'CH4'!E285*PCG!$C$5+N2O!E285*PCG!$C$6+HFC!E285+PFC!E285+'SF6'!E285</f>
        <v>8.3585660469218646E-4</v>
      </c>
      <c r="F285" s="94">
        <f>+'CO2'!F285+'abs CO2'!F285+'CH4'!F285*PCG!$C$5+N2O!F285*PCG!$C$6+HFC!F285+PFC!F285+'SF6'!F285</f>
        <v>6.4775190252428329E-4</v>
      </c>
      <c r="G285" s="94">
        <f>+'CO2'!G285+'abs CO2'!G285+'CH4'!G285*PCG!$C$5+N2O!G285*PCG!$C$6+HFC!G285+PFC!G285+'SF6'!G285</f>
        <v>3.4110215952917423E-3</v>
      </c>
      <c r="H285" s="94">
        <f>+'CO2'!H285+'abs CO2'!H285+'CH4'!H285*PCG!$C$5+N2O!H285*PCG!$C$6+HFC!H285+PFC!H285+'SF6'!H285</f>
        <v>2.7169036263712154E-3</v>
      </c>
      <c r="I285" s="94">
        <f>+'CO2'!I285+'abs CO2'!I285+'CH4'!I285*PCG!$C$5+N2O!I285*PCG!$C$6+HFC!I285+PFC!I285+'SF6'!I285</f>
        <v>1.7516656291154799E-3</v>
      </c>
      <c r="J285" s="94">
        <f>+'CO2'!J285+'abs CO2'!J285+'CH4'!J285*PCG!$C$5+N2O!J285*PCG!$C$6+HFC!J285+PFC!J285+'SF6'!J285</f>
        <v>1.4827635675099325E-3</v>
      </c>
      <c r="K285" s="94">
        <f>+'CO2'!K285+'abs CO2'!K285+'CH4'!K285*PCG!$C$5+N2O!K285*PCG!$C$6+HFC!K285+PFC!K285+'SF6'!K285</f>
        <v>4.1498157511954369E-3</v>
      </c>
      <c r="L285" s="94">
        <f>+'CO2'!L285+'abs CO2'!L285+'CH4'!L285*PCG!$C$5+N2O!L285*PCG!$C$6+HFC!L285+PFC!L285+'SF6'!L285</f>
        <v>7.1492460919401178E-4</v>
      </c>
      <c r="M285" s="94">
        <f>+'CO2'!M285+'abs CO2'!M285+'CH4'!M285*PCG!$C$5+N2O!M285*PCG!$C$6+HFC!M285+PFC!M285+'SF6'!M285</f>
        <v>8.7345642163310353E-4</v>
      </c>
      <c r="N285" s="94">
        <f>+'CO2'!N285+'abs CO2'!N285+'CH4'!N285*PCG!$C$5+N2O!N285*PCG!$C$6+HFC!N285+PFC!N285+'SF6'!N285</f>
        <v>1.8735481817835089E-3</v>
      </c>
      <c r="O285" s="94">
        <f>+'CO2'!O285+'abs CO2'!O285+'CH4'!O285*PCG!$C$5+N2O!O285*PCG!$C$6+HFC!O285+PFC!O285+'SF6'!O285</f>
        <v>3.0145336379990379E-3</v>
      </c>
      <c r="P285" s="94">
        <f>+'CO2'!P285+'abs CO2'!P285+'CH4'!P285*PCG!$C$5+N2O!P285*PCG!$C$6+HFC!P285+PFC!P285+'SF6'!P285</f>
        <v>1.7825059284040977E-3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4.0896137971046433E-3</v>
      </c>
      <c r="S285" s="94">
        <f>+'CO2'!S285+'abs CO2'!S285+'CH4'!S285*PCG!$C$5+N2O!S285*PCG!$C$6+HFC!S285+PFC!S285+'SF6'!S285</f>
        <v>1.874181886563412E-3</v>
      </c>
      <c r="T285" s="94">
        <f>+'CO2'!T285+'abs CO2'!T285+'CH4'!T285*PCG!$C$5+N2O!T285*PCG!$C$6+HFC!T285+PFC!T285+'SF6'!T285</f>
        <v>2.5222506414776477E-3</v>
      </c>
      <c r="U285" s="94">
        <f>+'CO2'!U285+'abs CO2'!U285+'CH4'!U285*PCG!$C$5+N2O!U285*PCG!$C$6+HFC!U285+PFC!U285+'SF6'!U285</f>
        <v>2.0966122643094002E-3</v>
      </c>
      <c r="V285" s="94">
        <f>+'CO2'!V285+'abs CO2'!V285+'CH4'!V285*PCG!$C$5+N2O!V285*PCG!$C$6+HFC!V285+PFC!V285+'SF6'!V285</f>
        <v>1.6051425222555525E-3</v>
      </c>
      <c r="W285" s="94">
        <f>+'CO2'!W285+'abs CO2'!W285+'CH4'!W285*PCG!$C$5+N2O!W285*PCG!$C$6+HFC!W285+PFC!W285+'SF6'!W285</f>
        <v>2.6678337529140532E-3</v>
      </c>
      <c r="X285" s="94">
        <f>+'CO2'!X285+'abs CO2'!X285+'CH4'!X285*PCG!$C$5+N2O!X285*PCG!$C$6+HFC!X285+PFC!X285+'SF6'!X285</f>
        <v>2.2864596546220365E-3</v>
      </c>
      <c r="Y285" s="94">
        <f>+'CO2'!Y285+'abs CO2'!Y285+'CH4'!Y285*PCG!$C$5+N2O!Y285*PCG!$C$6+HFC!Y285+PFC!Y285+'SF6'!Y285</f>
        <v>3.9716390905793496E-4</v>
      </c>
      <c r="Z285" s="94">
        <f>+'CO2'!Z285+'abs CO2'!Z285+'CH4'!Z285*PCG!$C$5+N2O!Z285*PCG!$C$6+HFC!Z285+PFC!Z285+'SF6'!Z285</f>
        <v>4.8828009466166876E-4</v>
      </c>
      <c r="AA285" s="94">
        <f>+'CO2'!AA285+'abs CO2'!AA285+'CH4'!AA285*PCG!$C$5+N2O!AA285*PCG!$C$6+HFC!AA285+PFC!AA285+'SF6'!AA285</f>
        <v>4.3077138588546268E-4</v>
      </c>
      <c r="AB285" s="94">
        <f>+'CO2'!AB285+'abs CO2'!AB285+'CH4'!AB285*PCG!$C$5+N2O!AB285*PCG!$C$6+HFC!AB285+PFC!AB285+'SF6'!AB285</f>
        <v>1.2243070730264536E-3</v>
      </c>
      <c r="AC285" s="94">
        <f>+'CO2'!AC285+'abs CO2'!AC285+'CH4'!AC285*PCG!$C$5+N2O!AC285*PCG!$C$6+HFC!AC285+PFC!AC285+'SF6'!AC285</f>
        <v>3.2719233961030117E-4</v>
      </c>
      <c r="AD285" s="94">
        <f>+'CO2'!AD285+'abs CO2'!AD285+'CH4'!AD285*PCG!$C$5+N2O!AD285*PCG!$C$6+HFC!AD285+PFC!AD285+'SF6'!AD285</f>
        <v>6.6075693284073898E-4</v>
      </c>
      <c r="AE285" s="94">
        <f>+'CO2'!AE285+'abs CO2'!AE285+'CH4'!AE285*PCG!$C$5+N2O!AE285*PCG!$C$6+HFC!AE285+PFC!AE285+'SF6'!AE285</f>
        <v>7.3741878182583128E-4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3.3206485423789305</v>
      </c>
      <c r="D287" s="33">
        <f t="shared" si="71"/>
        <v>2.2615478367305677</v>
      </c>
      <c r="E287" s="33">
        <f t="shared" si="71"/>
        <v>2.4378542331065201</v>
      </c>
      <c r="F287" s="33">
        <f t="shared" si="71"/>
        <v>1.9383939055832817</v>
      </c>
      <c r="G287" s="33">
        <f t="shared" si="71"/>
        <v>1.7876849849413583</v>
      </c>
      <c r="H287" s="33">
        <f t="shared" si="71"/>
        <v>1.7109195709473421</v>
      </c>
      <c r="I287" s="33">
        <f t="shared" si="71"/>
        <v>1.4046607486047866</v>
      </c>
      <c r="J287" s="33">
        <f t="shared" si="71"/>
        <v>2.1399643466713343</v>
      </c>
      <c r="K287" s="33">
        <f t="shared" si="71"/>
        <v>1.7184700010054259</v>
      </c>
      <c r="L287" s="33">
        <f t="shared" si="71"/>
        <v>1.5637995792653916</v>
      </c>
      <c r="M287" s="33">
        <f t="shared" si="71"/>
        <v>1.5208310688950117</v>
      </c>
      <c r="N287" s="33">
        <f t="shared" si="71"/>
        <v>1.8358025404077067</v>
      </c>
      <c r="O287" s="33">
        <f t="shared" si="71"/>
        <v>1.855961358482727</v>
      </c>
      <c r="P287" s="33">
        <f t="shared" si="71"/>
        <v>1.8020682870938294</v>
      </c>
      <c r="Q287" s="33">
        <f t="shared" si="71"/>
        <v>1.8043672797391719</v>
      </c>
      <c r="R287" s="33">
        <f t="shared" si="71"/>
        <v>1.8718883381450999</v>
      </c>
      <c r="S287" s="33">
        <f t="shared" si="71"/>
        <v>1.5991297640750071</v>
      </c>
      <c r="T287" s="33">
        <f t="shared" si="71"/>
        <v>1.1521272157519582</v>
      </c>
      <c r="U287" s="33">
        <f t="shared" si="71"/>
        <v>1.4893830460413793</v>
      </c>
      <c r="V287" s="33">
        <f t="shared" si="71"/>
        <v>1.4333584581516912</v>
      </c>
      <c r="W287" s="33">
        <f t="shared" si="71"/>
        <v>1.7574690246906695</v>
      </c>
      <c r="X287" s="33">
        <f t="shared" si="71"/>
        <v>1.9107991545201088</v>
      </c>
      <c r="Y287" s="33">
        <f t="shared" si="71"/>
        <v>1.324720866325344</v>
      </c>
      <c r="Z287" s="33">
        <f t="shared" si="71"/>
        <v>1.411087412184177</v>
      </c>
      <c r="AA287" s="33">
        <f t="shared" si="71"/>
        <v>1.1763166746852554</v>
      </c>
      <c r="AB287" s="33">
        <f t="shared" si="71"/>
        <v>1.3491838671403009</v>
      </c>
      <c r="AC287" s="33">
        <f t="shared" si="71"/>
        <v>0.71559098783691544</v>
      </c>
      <c r="AD287" s="33">
        <f t="shared" si="71"/>
        <v>5.0243616629660447E-2</v>
      </c>
      <c r="AE287" s="33">
        <f t="shared" si="71"/>
        <v>4.1192596998000007E-2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3.2275729529677304</v>
      </c>
      <c r="D288" s="94">
        <f>+'CO2'!D288+'abs CO2'!D288+'CH4'!D288*PCG!$C$5+N2O!D288*PCG!$C$6+HFC!D288+PFC!D288+'SF6'!D288</f>
        <v>2.1740681563655677</v>
      </c>
      <c r="E288" s="94">
        <f>+'CO2'!E288+'abs CO2'!E288+'CH4'!E288*PCG!$C$5+N2O!E288*PCG!$C$6+HFC!E288+PFC!E288+'SF6'!E288</f>
        <v>2.3557552014530798</v>
      </c>
      <c r="F288" s="94">
        <f>+'CO2'!F288+'abs CO2'!F288+'CH4'!F288*PCG!$C$5+N2O!F288*PCG!$C$6+HFC!F288+PFC!F288+'SF6'!F288</f>
        <v>1.8614602623067618</v>
      </c>
      <c r="G288" s="94">
        <f>+'CO2'!G288+'abs CO2'!G288+'CH4'!G288*PCG!$C$5+N2O!G288*PCG!$C$6+HFC!G288+PFC!G288+'SF6'!G288</f>
        <v>1.7157014697071182</v>
      </c>
      <c r="H288" s="94">
        <f>+'CO2'!H288+'abs CO2'!H288+'CH4'!H288*PCG!$C$5+N2O!H288*PCG!$C$6+HFC!H288+PFC!H288+'SF6'!H288</f>
        <v>1.6436709234207421</v>
      </c>
      <c r="I288" s="94">
        <f>+'CO2'!I288+'abs CO2'!I288+'CH4'!I288*PCG!$C$5+N2O!I288*PCG!$C$6+HFC!I288+PFC!I288+'SF6'!I288</f>
        <v>1.3419317084511866</v>
      </c>
      <c r="J288" s="94">
        <f>+'CO2'!J288+'abs CO2'!J288+'CH4'!J288*PCG!$C$5+N2O!J288*PCG!$C$6+HFC!J288+PFC!J288+'SF6'!J288</f>
        <v>2.0797865215284141</v>
      </c>
      <c r="K288" s="94">
        <f>+'CO2'!K288+'abs CO2'!K288+'CH4'!K288*PCG!$C$5+N2O!K288*PCG!$C$6+HFC!K288+PFC!K288+'SF6'!K288</f>
        <v>1.6581039051782258</v>
      </c>
      <c r="L288" s="94">
        <f>+'CO2'!L288+'abs CO2'!L288+'CH4'!L288*PCG!$C$5+N2O!L288*PCG!$C$6+HFC!L288+PFC!L288+'SF6'!L288</f>
        <v>1.5032514999213515</v>
      </c>
      <c r="M288" s="94">
        <f>+'CO2'!M288+'abs CO2'!M288+'CH4'!M288*PCG!$C$5+N2O!M288*PCG!$C$6+HFC!M288+PFC!M288+'SF6'!M288</f>
        <v>1.4601595690982117</v>
      </c>
      <c r="N288" s="94">
        <f>+'CO2'!N288+'abs CO2'!N288+'CH4'!N288*PCG!$C$5+N2O!N288*PCG!$C$6+HFC!N288+PFC!N288+'SF6'!N288</f>
        <v>1.7762615384202667</v>
      </c>
      <c r="O288" s="94">
        <f>+'CO2'!O288+'abs CO2'!O288+'CH4'!O288*PCG!$C$5+N2O!O288*PCG!$C$6+HFC!O288+PFC!O288+'SF6'!O288</f>
        <v>1.7982153351120871</v>
      </c>
      <c r="P288" s="94">
        <f>+'CO2'!P288+'abs CO2'!P288+'CH4'!P288*PCG!$C$5+N2O!P288*PCG!$C$6+HFC!P288+PFC!P288+'SF6'!P288</f>
        <v>1.7466051007410495</v>
      </c>
      <c r="Q288" s="94">
        <f>+'CO2'!Q288+'abs CO2'!Q288+'CH4'!Q288*PCG!$C$5+N2O!Q288*PCG!$C$6+HFC!Q288+PFC!Q288+'SF6'!Q288</f>
        <v>1.7520983027474919</v>
      </c>
      <c r="R288" s="94">
        <f>+'CO2'!R288+'abs CO2'!R288+'CH4'!R288*PCG!$C$5+N2O!R288*PCG!$C$6+HFC!R288+PFC!R288+'SF6'!R288</f>
        <v>1.823466656328</v>
      </c>
      <c r="S288" s="94">
        <f>+'CO2'!S288+'abs CO2'!S288+'CH4'!S288*PCG!$C$5+N2O!S288*PCG!$C$6+HFC!S288+PFC!S288+'SF6'!S288</f>
        <v>1.5552084632459671</v>
      </c>
      <c r="T288" s="94">
        <f>+'CO2'!T288+'abs CO2'!T288+'CH4'!T288*PCG!$C$5+N2O!T288*PCG!$C$6+HFC!T288+PFC!T288+'SF6'!T288</f>
        <v>1.1098907991887181</v>
      </c>
      <c r="U288" s="94">
        <f>+'CO2'!U288+'abs CO2'!U288+'CH4'!U288*PCG!$C$5+N2O!U288*PCG!$C$6+HFC!U288+PFC!U288+'SF6'!U288</f>
        <v>1.4509015287655394</v>
      </c>
      <c r="V288" s="94">
        <f>+'CO2'!V288+'abs CO2'!V288+'CH4'!V288*PCG!$C$5+N2O!V288*PCG!$C$6+HFC!V288+PFC!V288+'SF6'!V288</f>
        <v>1.4008232366422511</v>
      </c>
      <c r="W288" s="94">
        <f>+'CO2'!W288+'abs CO2'!W288+'CH4'!W288*PCG!$C$5+N2O!W288*PCG!$C$6+HFC!W288+PFC!W288+'SF6'!W288</f>
        <v>1.7330056026354694</v>
      </c>
      <c r="X288" s="94">
        <f>+'CO2'!X288+'abs CO2'!X288+'CH4'!X288*PCG!$C$5+N2O!X288*PCG!$C$6+HFC!X288+PFC!X288+'SF6'!X288</f>
        <v>1.8847020762345088</v>
      </c>
      <c r="Y288" s="94">
        <f>+'CO2'!Y288+'abs CO2'!Y288+'CH4'!Y288*PCG!$C$5+N2O!Y288*PCG!$C$6+HFC!Y288+PFC!Y288+'SF6'!Y288</f>
        <v>1.2969777459463441</v>
      </c>
      <c r="Z288" s="94">
        <f>+'CO2'!Z288+'abs CO2'!Z288+'CH4'!Z288*PCG!$C$5+N2O!Z288*PCG!$C$6+HFC!Z288+PFC!Z288+'SF6'!Z288</f>
        <v>1.383135302733177</v>
      </c>
      <c r="AA288" s="94">
        <f>+'CO2'!AA288+'abs CO2'!AA288+'CH4'!AA288*PCG!$C$5+N2O!AA288*PCG!$C$6+HFC!AA288+PFC!AA288+'SF6'!AA288</f>
        <v>1.1481679620252554</v>
      </c>
      <c r="AB288" s="94">
        <f>+'CO2'!AB288+'abs CO2'!AB288+'CH4'!AB288*PCG!$C$5+N2O!AB288*PCG!$C$6+HFC!AB288+PFC!AB288+'SF6'!AB288</f>
        <v>1.3208410284439009</v>
      </c>
      <c r="AC288" s="94">
        <f>+'CO2'!AC288+'abs CO2'!AC288+'CH4'!AC288*PCG!$C$5+N2O!AC288*PCG!$C$6+HFC!AC288+PFC!AC288+'SF6'!AC288</f>
        <v>0.68714815566291543</v>
      </c>
      <c r="AD288" s="94">
        <f>+'CO2'!AD288+'abs CO2'!AD288+'CH4'!AD288*PCG!$C$5+N2O!AD288*PCG!$C$6+HFC!AD288+PFC!AD288+'SF6'!AD288</f>
        <v>1.5425902043660433E-2</v>
      </c>
      <c r="AE288" s="94">
        <f>+'CO2'!AE288+'abs CO2'!AE288+'CH4'!AE288*PCG!$C$5+N2O!AE288*PCG!$C$6+HFC!AE288+PFC!AE288+'SF6'!AE288</f>
        <v>0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9.3075589411200088E-2</v>
      </c>
      <c r="D289" s="94">
        <f>+'CO2'!D289+'abs CO2'!D289+'CH4'!D289*PCG!$C$5+N2O!D289*PCG!$C$6+HFC!D289+PFC!D289+'SF6'!D289</f>
        <v>8.7479680365000048E-2</v>
      </c>
      <c r="E289" s="94">
        <f>+'CO2'!E289+'abs CO2'!E289+'CH4'!E289*PCG!$C$5+N2O!E289*PCG!$C$6+HFC!E289+PFC!E289+'SF6'!E289</f>
        <v>8.2099031653440069E-2</v>
      </c>
      <c r="F289" s="94">
        <f>+'CO2'!F289+'abs CO2'!F289+'CH4'!F289*PCG!$C$5+N2O!F289*PCG!$C$6+HFC!F289+PFC!F289+'SF6'!F289</f>
        <v>7.6933643276520039E-2</v>
      </c>
      <c r="G289" s="94">
        <f>+'CO2'!G289+'abs CO2'!G289+'CH4'!G289*PCG!$C$5+N2O!G289*PCG!$C$6+HFC!G289+PFC!G289+'SF6'!G289</f>
        <v>7.1983515234240014E-2</v>
      </c>
      <c r="H289" s="94">
        <f>+'CO2'!H289+'abs CO2'!H289+'CH4'!H289*PCG!$C$5+N2O!H289*PCG!$C$6+HFC!H289+PFC!H289+'SF6'!H289</f>
        <v>6.7248647526600036E-2</v>
      </c>
      <c r="I289" s="94">
        <f>+'CO2'!I289+'abs CO2'!I289+'CH4'!I289*PCG!$C$5+N2O!I289*PCG!$C$6+HFC!I289+PFC!I289+'SF6'!I289</f>
        <v>6.2729040153600021E-2</v>
      </c>
      <c r="J289" s="94">
        <f>+'CO2'!J289+'abs CO2'!J289+'CH4'!J289*PCG!$C$5+N2O!J289*PCG!$C$6+HFC!J289+PFC!J289+'SF6'!J289</f>
        <v>6.0177825142920034E-2</v>
      </c>
      <c r="K289" s="94">
        <f>+'CO2'!K289+'abs CO2'!K289+'CH4'!K289*PCG!$C$5+N2O!K289*PCG!$C$6+HFC!K289+PFC!K289+'SF6'!K289</f>
        <v>6.0366095827200032E-2</v>
      </c>
      <c r="L289" s="94">
        <f>+'CO2'!L289+'abs CO2'!L289+'CH4'!L289*PCG!$C$5+N2O!L289*PCG!$C$6+HFC!L289+PFC!L289+'SF6'!L289</f>
        <v>6.0548079344040023E-2</v>
      </c>
      <c r="M289" s="94">
        <f>+'CO2'!M289+'abs CO2'!M289+'CH4'!M289*PCG!$C$5+N2O!M289*PCG!$C$6+HFC!M289+PFC!M289+'SF6'!M289</f>
        <v>6.0671499796800019E-2</v>
      </c>
      <c r="N289" s="94">
        <f>+'CO2'!N289+'abs CO2'!N289+'CH4'!N289*PCG!$C$5+N2O!N289*PCG!$C$6+HFC!N289+PFC!N289+'SF6'!N289</f>
        <v>5.9541001987440015E-2</v>
      </c>
      <c r="O289" s="94">
        <f>+'CO2'!O289+'abs CO2'!O289+'CH4'!O289*PCG!$C$5+N2O!O289*PCG!$C$6+HFC!O289+PFC!O289+'SF6'!O289</f>
        <v>5.7746023370639998E-2</v>
      </c>
      <c r="P289" s="94">
        <f>+'CO2'!P289+'abs CO2'!P289+'CH4'!P289*PCG!$C$5+N2O!P289*PCG!$C$6+HFC!P289+PFC!P289+'SF6'!P289</f>
        <v>5.5463186352779997E-2</v>
      </c>
      <c r="Q289" s="94">
        <f>+'CO2'!Q289+'abs CO2'!Q289+'CH4'!Q289*PCG!$C$5+N2O!Q289*PCG!$C$6+HFC!Q289+PFC!Q289+'SF6'!Q289</f>
        <v>5.2268976991679997E-2</v>
      </c>
      <c r="R289" s="94">
        <f>+'CO2'!R289+'abs CO2'!R289+'CH4'!R289*PCG!$C$5+N2O!R289*PCG!$C$6+HFC!R289+PFC!R289+'SF6'!R289</f>
        <v>4.8421681817099993E-2</v>
      </c>
      <c r="S289" s="94">
        <f>+'CO2'!S289+'abs CO2'!S289+'CH4'!S289*PCG!$C$5+N2O!S289*PCG!$C$6+HFC!S289+PFC!S289+'SF6'!S289</f>
        <v>4.392130082904E-2</v>
      </c>
      <c r="T289" s="94">
        <f>+'CO2'!T289+'abs CO2'!T289+'CH4'!T289*PCG!$C$5+N2O!T289*PCG!$C$6+HFC!T289+PFC!T289+'SF6'!T289</f>
        <v>4.2236416563239995E-2</v>
      </c>
      <c r="U289" s="94">
        <f>+'CO2'!U289+'abs CO2'!U289+'CH4'!U289*PCG!$C$5+N2O!U289*PCG!$C$6+HFC!U289+PFC!U289+'SF6'!U289</f>
        <v>3.8481517275839996E-2</v>
      </c>
      <c r="V289" s="94">
        <f>+'CO2'!V289+'abs CO2'!V289+'CH4'!V289*PCG!$C$5+N2O!V289*PCG!$C$6+HFC!V289+PFC!V289+'SF6'!V289</f>
        <v>3.2535221509440007E-2</v>
      </c>
      <c r="W289" s="94">
        <f>+'CO2'!W289+'abs CO2'!W289+'CH4'!W289*PCG!$C$5+N2O!W289*PCG!$C$6+HFC!W289+PFC!W289+'SF6'!W289</f>
        <v>2.4463422055200006E-2</v>
      </c>
      <c r="X289" s="94">
        <f>+'CO2'!X289+'abs CO2'!X289+'CH4'!X289*PCG!$C$5+N2O!X289*PCG!$C$6+HFC!X289+PFC!X289+'SF6'!X289</f>
        <v>2.6097078285600001E-2</v>
      </c>
      <c r="Y289" s="94">
        <f>+'CO2'!Y289+'abs CO2'!Y289+'CH4'!Y289*PCG!$C$5+N2O!Y289*PCG!$C$6+HFC!Y289+PFC!Y289+'SF6'!Y289</f>
        <v>2.7743120379000001E-2</v>
      </c>
      <c r="Z289" s="94">
        <f>+'CO2'!Z289+'abs CO2'!Z289+'CH4'!Z289*PCG!$C$5+N2O!Z289*PCG!$C$6+HFC!Z289+PFC!Z289+'SF6'!Z289</f>
        <v>2.7952109451000004E-2</v>
      </c>
      <c r="AA289" s="94">
        <f>+'CO2'!AA289+'abs CO2'!AA289+'CH4'!AA289*PCG!$C$5+N2O!AA289*PCG!$C$6+HFC!AA289+PFC!AA289+'SF6'!AA289</f>
        <v>2.8148712659999998E-2</v>
      </c>
      <c r="AB289" s="94">
        <f>+'CO2'!AB289+'abs CO2'!AB289+'CH4'!AB289*PCG!$C$5+N2O!AB289*PCG!$C$6+HFC!AB289+PFC!AB289+'SF6'!AB289</f>
        <v>2.8342838696400006E-2</v>
      </c>
      <c r="AC289" s="94">
        <f>+'CO2'!AC289+'abs CO2'!AC289+'CH4'!AC289*PCG!$C$5+N2O!AC289*PCG!$C$6+HFC!AC289+PFC!AC289+'SF6'!AC289</f>
        <v>2.8442832174000007E-2</v>
      </c>
      <c r="AD289" s="94">
        <f>+'CO2'!AD289+'abs CO2'!AD289+'CH4'!AD289*PCG!$C$5+N2O!AD289*PCG!$C$6+HFC!AD289+PFC!AD289+'SF6'!AD289</f>
        <v>3.4817714586000012E-2</v>
      </c>
      <c r="AE289" s="94">
        <f>+'CO2'!AE289+'abs CO2'!AE289+'CH4'!AE289*PCG!$C$5+N2O!AE289*PCG!$C$6+HFC!AE289+PFC!AE289+'SF6'!AE289</f>
        <v>4.1192596998000007E-2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8.9379375396786287</v>
      </c>
      <c r="D291" s="33">
        <f t="shared" si="72"/>
        <v>9.6146670962542977</v>
      </c>
      <c r="E291" s="33">
        <f t="shared" si="72"/>
        <v>10.291396652829965</v>
      </c>
      <c r="F291" s="33">
        <f t="shared" si="72"/>
        <v>10.96812620940563</v>
      </c>
      <c r="G291" s="33">
        <f t="shared" si="72"/>
        <v>11.644855765981301</v>
      </c>
      <c r="H291" s="33">
        <f t="shared" si="72"/>
        <v>11.912993892171658</v>
      </c>
      <c r="I291" s="33">
        <f t="shared" si="72"/>
        <v>13.304758451921616</v>
      </c>
      <c r="J291" s="33">
        <f t="shared" si="72"/>
        <v>14.785902387068361</v>
      </c>
      <c r="K291" s="33">
        <f t="shared" si="72"/>
        <v>17.033155254187562</v>
      </c>
      <c r="L291" s="33">
        <f t="shared" si="72"/>
        <v>16.509647484006383</v>
      </c>
      <c r="M291" s="33">
        <f t="shared" si="72"/>
        <v>18.463225260536142</v>
      </c>
      <c r="N291" s="33">
        <f t="shared" si="72"/>
        <v>19.599620176295282</v>
      </c>
      <c r="O291" s="33">
        <f t="shared" si="72"/>
        <v>23.276943049763059</v>
      </c>
      <c r="P291" s="33">
        <f t="shared" si="72"/>
        <v>22.536371082189685</v>
      </c>
      <c r="Q291" s="33">
        <f t="shared" si="72"/>
        <v>25.856176454070322</v>
      </c>
      <c r="R291" s="33">
        <f t="shared" si="72"/>
        <v>23.600419777818402</v>
      </c>
      <c r="S291" s="33">
        <f t="shared" si="72"/>
        <v>24.35293793733036</v>
      </c>
      <c r="T291" s="33">
        <f t="shared" si="72"/>
        <v>25.064632705550292</v>
      </c>
      <c r="U291" s="33">
        <f t="shared" si="72"/>
        <v>25.735504082493417</v>
      </c>
      <c r="V291" s="33">
        <f t="shared" si="72"/>
        <v>26.36555206814452</v>
      </c>
      <c r="W291" s="33">
        <f t="shared" si="72"/>
        <v>26.954776662518821</v>
      </c>
      <c r="X291" s="33">
        <f t="shared" si="72"/>
        <v>33.464995012588176</v>
      </c>
      <c r="Y291" s="33">
        <f t="shared" si="72"/>
        <v>32.861910656421223</v>
      </c>
      <c r="Z291" s="33">
        <f t="shared" si="72"/>
        <v>31.615162005172184</v>
      </c>
      <c r="AA291" s="33">
        <f t="shared" si="72"/>
        <v>29.091565133969059</v>
      </c>
      <c r="AB291" s="33">
        <f t="shared" si="72"/>
        <v>27.589446838729202</v>
      </c>
      <c r="AC291" s="33">
        <f t="shared" si="72"/>
        <v>25.653200148704951</v>
      </c>
      <c r="AD291" s="33">
        <f t="shared" si="72"/>
        <v>23.716953458680706</v>
      </c>
      <c r="AE291" s="33">
        <f t="shared" si="72"/>
        <v>21.780706768656458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8.9379375396786287</v>
      </c>
      <c r="D292" s="94">
        <f>+'CO2'!D292+'abs CO2'!D292+'CH4'!D292*PCG!$C$5+N2O!D292*PCG!$C$6+HFC!D292+PFC!D292+'SF6'!D292</f>
        <v>9.6146670962542977</v>
      </c>
      <c r="E292" s="94">
        <f>+'CO2'!E292+'abs CO2'!E292+'CH4'!E292*PCG!$C$5+N2O!E292*PCG!$C$6+HFC!E292+PFC!E292+'SF6'!E292</f>
        <v>10.291396652829965</v>
      </c>
      <c r="F292" s="94">
        <f>+'CO2'!F292+'abs CO2'!F292+'CH4'!F292*PCG!$C$5+N2O!F292*PCG!$C$6+HFC!F292+PFC!F292+'SF6'!F292</f>
        <v>10.96812620940563</v>
      </c>
      <c r="G292" s="94">
        <f>+'CO2'!G292+'abs CO2'!G292+'CH4'!G292*PCG!$C$5+N2O!G292*PCG!$C$6+HFC!G292+PFC!G292+'SF6'!G292</f>
        <v>11.644855765981301</v>
      </c>
      <c r="H292" s="94">
        <f>+'CO2'!H292+'abs CO2'!H292+'CH4'!H292*PCG!$C$5+N2O!H292*PCG!$C$6+HFC!H292+PFC!H292+'SF6'!H292</f>
        <v>11.912993892171658</v>
      </c>
      <c r="I292" s="94">
        <f>+'CO2'!I292+'abs CO2'!I292+'CH4'!I292*PCG!$C$5+N2O!I292*PCG!$C$6+HFC!I292+PFC!I292+'SF6'!I292</f>
        <v>13.304758451921616</v>
      </c>
      <c r="J292" s="94">
        <f>+'CO2'!J292+'abs CO2'!J292+'CH4'!J292*PCG!$C$5+N2O!J292*PCG!$C$6+HFC!J292+PFC!J292+'SF6'!J292</f>
        <v>14.785902387068361</v>
      </c>
      <c r="K292" s="94">
        <f>+'CO2'!K292+'abs CO2'!K292+'CH4'!K292*PCG!$C$5+N2O!K292*PCG!$C$6+HFC!K292+PFC!K292+'SF6'!K292</f>
        <v>17.033155254187562</v>
      </c>
      <c r="L292" s="94">
        <f>+'CO2'!L292+'abs CO2'!L292+'CH4'!L292*PCG!$C$5+N2O!L292*PCG!$C$6+HFC!L292+PFC!L292+'SF6'!L292</f>
        <v>16.509647484006383</v>
      </c>
      <c r="M292" s="94">
        <f>+'CO2'!M292+'abs CO2'!M292+'CH4'!M292*PCG!$C$5+N2O!M292*PCG!$C$6+HFC!M292+PFC!M292+'SF6'!M292</f>
        <v>18.463225260536142</v>
      </c>
      <c r="N292" s="94">
        <f>+'CO2'!N292+'abs CO2'!N292+'CH4'!N292*PCG!$C$5+N2O!N292*PCG!$C$6+HFC!N292+PFC!N292+'SF6'!N292</f>
        <v>19.599620176295282</v>
      </c>
      <c r="O292" s="94">
        <f>+'CO2'!O292+'abs CO2'!O292+'CH4'!O292*PCG!$C$5+N2O!O292*PCG!$C$6+HFC!O292+PFC!O292+'SF6'!O292</f>
        <v>23.276943049763059</v>
      </c>
      <c r="P292" s="94">
        <f>+'CO2'!P292+'abs CO2'!P292+'CH4'!P292*PCG!$C$5+N2O!P292*PCG!$C$6+HFC!P292+PFC!P292+'SF6'!P292</f>
        <v>22.536371082189685</v>
      </c>
      <c r="Q292" s="94">
        <f>+'CO2'!Q292+'abs CO2'!Q292+'CH4'!Q292*PCG!$C$5+N2O!Q292*PCG!$C$6+HFC!Q292+PFC!Q292+'SF6'!Q292</f>
        <v>25.856176454070322</v>
      </c>
      <c r="R292" s="94">
        <f>+'CO2'!R292+'abs CO2'!R292+'CH4'!R292*PCG!$C$5+N2O!R292*PCG!$C$6+HFC!R292+PFC!R292+'SF6'!R292</f>
        <v>23.600419777818402</v>
      </c>
      <c r="S292" s="94">
        <f>+'CO2'!S292+'abs CO2'!S292+'CH4'!S292*PCG!$C$5+N2O!S292*PCG!$C$6+HFC!S292+PFC!S292+'SF6'!S292</f>
        <v>24.35293793733036</v>
      </c>
      <c r="T292" s="94">
        <f>+'CO2'!T292+'abs CO2'!T292+'CH4'!T292*PCG!$C$5+N2O!T292*PCG!$C$6+HFC!T292+PFC!T292+'SF6'!T292</f>
        <v>25.064632705550292</v>
      </c>
      <c r="U292" s="94">
        <f>+'CO2'!U292+'abs CO2'!U292+'CH4'!U292*PCG!$C$5+N2O!U292*PCG!$C$6+HFC!U292+PFC!U292+'SF6'!U292</f>
        <v>25.735504082493417</v>
      </c>
      <c r="V292" s="94">
        <f>+'CO2'!V292+'abs CO2'!V292+'CH4'!V292*PCG!$C$5+N2O!V292*PCG!$C$6+HFC!V292+PFC!V292+'SF6'!V292</f>
        <v>26.36555206814452</v>
      </c>
      <c r="W292" s="94">
        <f>+'CO2'!W292+'abs CO2'!W292+'CH4'!W292*PCG!$C$5+N2O!W292*PCG!$C$6+HFC!W292+PFC!W292+'SF6'!W292</f>
        <v>26.954776662518821</v>
      </c>
      <c r="X292" s="94">
        <f>+'CO2'!X292+'abs CO2'!X292+'CH4'!X292*PCG!$C$5+N2O!X292*PCG!$C$6+HFC!X292+PFC!X292+'SF6'!X292</f>
        <v>27.503177865585869</v>
      </c>
      <c r="Y292" s="94">
        <f>+'CO2'!Y292+'abs CO2'!Y292+'CH4'!Y292*PCG!$C$5+N2O!Y292*PCG!$C$6+HFC!Y292+PFC!Y292+'SF6'!Y292</f>
        <v>27.656787813849579</v>
      </c>
      <c r="Z292" s="94">
        <f>+'CO2'!Z292+'abs CO2'!Z292+'CH4'!Z292*PCG!$C$5+N2O!Z292*PCG!$C$6+HFC!Z292+PFC!Z292+'SF6'!Z292</f>
        <v>27.166733467031197</v>
      </c>
      <c r="AA292" s="94">
        <f>+'CO2'!AA292+'abs CO2'!AA292+'CH4'!AA292*PCG!$C$5+N2O!AA292*PCG!$C$6+HFC!AA292+PFC!AA292+'SF6'!AA292</f>
        <v>25.399830900258731</v>
      </c>
      <c r="AB292" s="94">
        <f>+'CO2'!AB292+'abs CO2'!AB292+'CH4'!AB292*PCG!$C$5+N2O!AB292*PCG!$C$6+HFC!AB292+PFC!AB292+'SF6'!AB292</f>
        <v>24.654406909449534</v>
      </c>
      <c r="AC292" s="94">
        <f>+'CO2'!AC292+'abs CO2'!AC292+'CH4'!AC292*PCG!$C$5+N2O!AC292*PCG!$C$6+HFC!AC292+PFC!AC292+'SF6'!AC292</f>
        <v>23.474854523855942</v>
      </c>
      <c r="AD292" s="94">
        <f>+'CO2'!AD292+'abs CO2'!AD292+'CH4'!AD292*PCG!$C$5+N2O!AD292*PCG!$C$6+HFC!AD292+PFC!AD292+'SF6'!AD292</f>
        <v>22.295302138262354</v>
      </c>
      <c r="AE292" s="94">
        <f>+'CO2'!AE292+'abs CO2'!AE292+'CH4'!AE292*PCG!$C$5+N2O!AE292*PCG!$C$6+HFC!AE292+PFC!AE292+'SF6'!AE292</f>
        <v>21.115749752668766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5.9618171470023054</v>
      </c>
      <c r="Y293" s="94">
        <f>+'CO2'!Y293+'abs CO2'!Y293+'CH4'!Y293*PCG!$C$5+N2O!Y293*PCG!$C$6+HFC!Y293+PFC!Y293+'SF6'!Y293</f>
        <v>5.2051228425716465</v>
      </c>
      <c r="Z293" s="94">
        <f>+'CO2'!Z293+'abs CO2'!Z293+'CH4'!Z293*PCG!$C$5+N2O!Z293*PCG!$C$6+HFC!Z293+PFC!Z293+'SF6'!Z293</f>
        <v>4.4484285381409867</v>
      </c>
      <c r="AA293" s="94">
        <f>+'CO2'!AA293+'abs CO2'!AA293+'CH4'!AA293*PCG!$C$5+N2O!AA293*PCG!$C$6+HFC!AA293+PFC!AA293+'SF6'!AA293</f>
        <v>3.6917342337103274</v>
      </c>
      <c r="AB293" s="94">
        <f>+'CO2'!AB293+'abs CO2'!AB293+'CH4'!AB293*PCG!$C$5+N2O!AB293*PCG!$C$6+HFC!AB293+PFC!AB293+'SF6'!AB293</f>
        <v>2.9350399292796676</v>
      </c>
      <c r="AC293" s="94">
        <f>+'CO2'!AC293+'abs CO2'!AC293+'CH4'!AC293*PCG!$C$5+N2O!AC293*PCG!$C$6+HFC!AC293+PFC!AC293+'SF6'!AC293</f>
        <v>2.1783456248490092</v>
      </c>
      <c r="AD293" s="94">
        <f>+'CO2'!AD293+'abs CO2'!AD293+'CH4'!AD293*PCG!$C$5+N2O!AD293*PCG!$C$6+HFC!AD293+PFC!AD293+'SF6'!AD293</f>
        <v>1.421651320418351</v>
      </c>
      <c r="AE293" s="94">
        <f>+'CO2'!AE293+'abs CO2'!AE293+'CH4'!AE293*PCG!$C$5+N2O!AE293*PCG!$C$6+HFC!AE293+PFC!AE293+'SF6'!AE293</f>
        <v>0.66495701598769252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10.157195049633891</v>
      </c>
      <c r="D294" s="94">
        <f>+'CO2'!D294+'abs CO2'!D294+'CH4'!D294*PCG!$C$5+N2O!D294*PCG!$C$6+HFC!D294+PFC!D294+'SF6'!D294</f>
        <v>11.48083116675738</v>
      </c>
      <c r="E294" s="94">
        <f>+'CO2'!E294+'abs CO2'!E294+'CH4'!E294*PCG!$C$5+N2O!E294*PCG!$C$6+HFC!E294+PFC!E294+'SF6'!E294</f>
        <v>12.466347420058781</v>
      </c>
      <c r="F294" s="94">
        <f>+'CO2'!F294+'abs CO2'!F294+'CH4'!F294*PCG!$C$5+N2O!F294*PCG!$C$6+HFC!F294+PFC!F294+'SF6'!F294</f>
        <v>12.513950495469556</v>
      </c>
      <c r="G294" s="94">
        <f>+'CO2'!G294+'abs CO2'!G294+'CH4'!G294*PCG!$C$5+N2O!G294*PCG!$C$6+HFC!G294+PFC!G294+'SF6'!G294</f>
        <v>11.862205332526253</v>
      </c>
      <c r="H294" s="94">
        <f>+'CO2'!H294+'abs CO2'!H294+'CH4'!H294*PCG!$C$5+N2O!H294*PCG!$C$6+HFC!H294+PFC!H294+'SF6'!H294</f>
        <v>13.248817412529077</v>
      </c>
      <c r="I294" s="94">
        <f>+'CO2'!I294+'abs CO2'!I294+'CH4'!I294*PCG!$C$5+N2O!I294*PCG!$C$6+HFC!I294+PFC!I294+'SF6'!I294</f>
        <v>17.521076855726292</v>
      </c>
      <c r="J294" s="94">
        <f>+'CO2'!J294+'abs CO2'!J294+'CH4'!J294*PCG!$C$5+N2O!J294*PCG!$C$6+HFC!J294+PFC!J294+'SF6'!J294</f>
        <v>12.289392656218517</v>
      </c>
      <c r="K294" s="94">
        <f>+'CO2'!K294+'abs CO2'!K294+'CH4'!K294*PCG!$C$5+N2O!K294*PCG!$C$6+HFC!K294+PFC!K294+'SF6'!K294</f>
        <v>13.93790338078483</v>
      </c>
      <c r="L294" s="94">
        <f>+'CO2'!L294+'abs CO2'!L294+'CH4'!L294*PCG!$C$5+N2O!L294*PCG!$C$6+HFC!L294+PFC!L294+'SF6'!L294</f>
        <v>16.02031076141828</v>
      </c>
      <c r="M294" s="94">
        <f>+'CO2'!M294+'abs CO2'!M294+'CH4'!M294*PCG!$C$5+N2O!M294*PCG!$C$6+HFC!M294+PFC!M294+'SF6'!M294</f>
        <v>17.820325477389069</v>
      </c>
      <c r="N294" s="94">
        <f>+'CO2'!N294+'abs CO2'!N294+'CH4'!N294*PCG!$C$5+N2O!N294*PCG!$C$6+HFC!N294+PFC!N294+'SF6'!N294</f>
        <v>16.085899756887212</v>
      </c>
      <c r="O294" s="94">
        <f>+'CO2'!O294+'abs CO2'!O294+'CH4'!O294*PCG!$C$5+N2O!O294*PCG!$C$6+HFC!O294+PFC!O294+'SF6'!O294</f>
        <v>18.155632036980418</v>
      </c>
      <c r="P294" s="94">
        <f>+'CO2'!P294+'abs CO2'!P294+'CH4'!P294*PCG!$C$5+N2O!P294*PCG!$C$6+HFC!P294+PFC!P294+'SF6'!P294</f>
        <v>20.192351646606287</v>
      </c>
      <c r="Q294" s="94">
        <f>+'CO2'!Q294+'abs CO2'!Q294+'CH4'!Q294*PCG!$C$5+N2O!Q294*PCG!$C$6+HFC!Q294+PFC!Q294+'SF6'!Q294</f>
        <v>20.671427280203737</v>
      </c>
      <c r="R294" s="94">
        <f>+'CO2'!R294+'abs CO2'!R294+'CH4'!R294*PCG!$C$5+N2O!R294*PCG!$C$6+HFC!R294+PFC!R294+'SF6'!R294</f>
        <v>17.369806334895756</v>
      </c>
      <c r="S294" s="94">
        <f>+'CO2'!S294+'abs CO2'!S294+'CH4'!S294*PCG!$C$5+N2O!S294*PCG!$C$6+HFC!S294+PFC!S294+'SF6'!S294</f>
        <v>18.360787933242413</v>
      </c>
      <c r="T294" s="94">
        <f>+'CO2'!T294+'abs CO2'!T294+'CH4'!T294*PCG!$C$5+N2O!T294*PCG!$C$6+HFC!T294+PFC!T294+'SF6'!T294</f>
        <v>18.160293976737641</v>
      </c>
      <c r="U294" s="94">
        <f>+'CO2'!U294+'abs CO2'!U294+'CH4'!U294*PCG!$C$5+N2O!U294*PCG!$C$6+HFC!U294+PFC!U294+'SF6'!U294</f>
        <v>20.167962353939892</v>
      </c>
      <c r="V294" s="94">
        <f>+'CO2'!V294+'abs CO2'!V294+'CH4'!V294*PCG!$C$5+N2O!V294*PCG!$C$6+HFC!V294+PFC!V294+'SF6'!V294</f>
        <v>17.728671916588425</v>
      </c>
      <c r="W294" s="94">
        <f>+'CO2'!W294+'abs CO2'!W294+'CH4'!W294*PCG!$C$5+N2O!W294*PCG!$C$6+HFC!W294+PFC!W294+'SF6'!W294</f>
        <v>22.195022053859315</v>
      </c>
      <c r="X294" s="94">
        <f>+'CO2'!X294+'abs CO2'!X294+'CH4'!X294*PCG!$C$5+N2O!X294*PCG!$C$6+HFC!X294+PFC!X294+'SF6'!X294</f>
        <v>21.996364018485309</v>
      </c>
      <c r="Y294" s="94">
        <f>+'CO2'!Y294+'abs CO2'!Y294+'CH4'!Y294*PCG!$C$5+N2O!Y294*PCG!$C$6+HFC!Y294+PFC!Y294+'SF6'!Y294</f>
        <v>21.903175919462697</v>
      </c>
      <c r="Z294" s="94">
        <f>+'CO2'!Z294+'abs CO2'!Z294+'CH4'!Z294*PCG!$C$5+N2O!Z294*PCG!$C$6+HFC!Z294+PFC!Z294+'SF6'!Z294</f>
        <v>23.557260835446382</v>
      </c>
      <c r="AA294" s="94">
        <f>+'CO2'!AA294+'abs CO2'!AA294+'CH4'!AA294*PCG!$C$5+N2O!AA294*PCG!$C$6+HFC!AA294+PFC!AA294+'SF6'!AA294</f>
        <v>22.445400537805003</v>
      </c>
      <c r="AB294" s="94">
        <f>+'CO2'!AB294+'abs CO2'!AB294+'CH4'!AB294*PCG!$C$5+N2O!AB294*PCG!$C$6+HFC!AB294+PFC!AB294+'SF6'!AB294</f>
        <v>25.477762072021324</v>
      </c>
      <c r="AC294" s="94">
        <f>+'CO2'!AC294+'abs CO2'!AC294+'CH4'!AC294*PCG!$C$5+N2O!AC294*PCG!$C$6+HFC!AC294+PFC!AC294+'SF6'!AC294</f>
        <v>21.002282579285534</v>
      </c>
      <c r="AD294" s="94">
        <f>+'CO2'!AD294+'abs CO2'!AD294+'CH4'!AD294*PCG!$C$5+N2O!AD294*PCG!$C$6+HFC!AD294+PFC!AD294+'SF6'!AD294</f>
        <v>21.249514173543034</v>
      </c>
      <c r="AE294" s="94">
        <f>+'CO2'!AE294+'abs CO2'!AE294+'CH4'!AE294*PCG!$C$5+N2O!AE294*PCG!$C$6+HFC!AE294+PFC!AE294+'SF6'!AE294</f>
        <v>21.517392353920595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-2752.4487074724011</v>
      </c>
      <c r="D297" s="32">
        <f t="shared" ref="D297:AE297" si="73">+D298+D383+D391+D399+D407+D415+D423+D424</f>
        <v>-2456.4813791572292</v>
      </c>
      <c r="E297" s="32">
        <f t="shared" si="73"/>
        <v>-2975.2355706696535</v>
      </c>
      <c r="F297" s="32">
        <f t="shared" si="73"/>
        <v>-3302.8332485483788</v>
      </c>
      <c r="G297" s="32">
        <f t="shared" si="73"/>
        <v>-3801.7869296914541</v>
      </c>
      <c r="H297" s="32">
        <f t="shared" si="73"/>
        <v>-2938.0563982637946</v>
      </c>
      <c r="I297" s="32">
        <f t="shared" si="73"/>
        <v>-3714.773451551398</v>
      </c>
      <c r="J297" s="32">
        <f t="shared" si="73"/>
        <v>-4072.1491198115159</v>
      </c>
      <c r="K297" s="32">
        <f t="shared" si="73"/>
        <v>-4758.5494670960607</v>
      </c>
      <c r="L297" s="32">
        <f t="shared" si="73"/>
        <v>-5460.8922438893196</v>
      </c>
      <c r="M297" s="32">
        <f t="shared" si="73"/>
        <v>-5431.622568688812</v>
      </c>
      <c r="N297" s="32">
        <f t="shared" si="73"/>
        <v>-5613.1804474358678</v>
      </c>
      <c r="O297" s="32">
        <f t="shared" si="73"/>
        <v>-5996.883794391777</v>
      </c>
      <c r="P297" s="32">
        <f t="shared" si="73"/>
        <v>-6777.537726044131</v>
      </c>
      <c r="Q297" s="32">
        <f t="shared" si="73"/>
        <v>-5433.9443212272572</v>
      </c>
      <c r="R297" s="32">
        <f t="shared" si="73"/>
        <v>-6105.5919459730776</v>
      </c>
      <c r="S297" s="32">
        <f t="shared" si="73"/>
        <v>-6506.7778544417379</v>
      </c>
      <c r="T297" s="32">
        <f t="shared" si="73"/>
        <v>-5727.9515109112363</v>
      </c>
      <c r="U297" s="32">
        <f t="shared" si="73"/>
        <v>-5840.1874037935322</v>
      </c>
      <c r="V297" s="32">
        <f t="shared" si="73"/>
        <v>-6896.5160555521543</v>
      </c>
      <c r="W297" s="32">
        <f t="shared" si="73"/>
        <v>-7639.9748386055626</v>
      </c>
      <c r="X297" s="32">
        <f t="shared" si="73"/>
        <v>-7752.3747683943402</v>
      </c>
      <c r="Y297" s="28">
        <f t="shared" si="73"/>
        <v>-7634.1878051055119</v>
      </c>
      <c r="Z297" s="28">
        <f t="shared" si="73"/>
        <v>-7485.72356732342</v>
      </c>
      <c r="AA297" s="28">
        <f t="shared" si="73"/>
        <v>-9139.5926974299837</v>
      </c>
      <c r="AB297" s="28">
        <f t="shared" si="73"/>
        <v>-8744.2217133718459</v>
      </c>
      <c r="AC297" s="28">
        <f t="shared" si="73"/>
        <v>-8882.8034547240932</v>
      </c>
      <c r="AD297" s="28">
        <f t="shared" si="73"/>
        <v>-8050.3621243109546</v>
      </c>
      <c r="AE297" s="28">
        <f t="shared" si="73"/>
        <v>-8750.4132980173836</v>
      </c>
    </row>
    <row r="298" spans="1:31" x14ac:dyDescent="0.2">
      <c r="A298" s="9" t="s">
        <v>549</v>
      </c>
      <c r="B298" s="4" t="s">
        <v>550</v>
      </c>
      <c r="C298" s="33">
        <f>+C299+C367</f>
        <v>-2938.9795873963585</v>
      </c>
      <c r="D298" s="33">
        <f t="shared" ref="D298:AE298" si="74">+D299+D367</f>
        <v>-2691.0486588354224</v>
      </c>
      <c r="E298" s="33">
        <f t="shared" si="74"/>
        <v>-3236.9160582354343</v>
      </c>
      <c r="F298" s="33">
        <f t="shared" si="74"/>
        <v>-3546.9083020759545</v>
      </c>
      <c r="G298" s="33">
        <f t="shared" si="74"/>
        <v>-4028.6771938220572</v>
      </c>
      <c r="H298" s="33">
        <f t="shared" si="74"/>
        <v>-2978.324558554853</v>
      </c>
      <c r="I298" s="33">
        <f t="shared" si="74"/>
        <v>-3838.6767406225349</v>
      </c>
      <c r="J298" s="33">
        <f t="shared" si="74"/>
        <v>-4086.2403169282115</v>
      </c>
      <c r="K298" s="33">
        <f t="shared" si="74"/>
        <v>-4902.5873884719613</v>
      </c>
      <c r="L298" s="33">
        <f t="shared" si="74"/>
        <v>-5620.6861759420362</v>
      </c>
      <c r="M298" s="33">
        <f t="shared" si="74"/>
        <v>-5465.8666911815408</v>
      </c>
      <c r="N298" s="33">
        <f t="shared" si="74"/>
        <v>-5635.9997163116641</v>
      </c>
      <c r="O298" s="33">
        <f t="shared" si="74"/>
        <v>-6025.815767628872</v>
      </c>
      <c r="P298" s="33">
        <f t="shared" si="74"/>
        <v>-6875.8752309762704</v>
      </c>
      <c r="Q298" s="33">
        <f t="shared" si="74"/>
        <v>-5194.5988885287425</v>
      </c>
      <c r="R298" s="33">
        <f t="shared" si="74"/>
        <v>-5993.412866407456</v>
      </c>
      <c r="S298" s="33">
        <f t="shared" si="74"/>
        <v>-6399.5528912090667</v>
      </c>
      <c r="T298" s="33">
        <f t="shared" si="74"/>
        <v>-5549.0124022930477</v>
      </c>
      <c r="U298" s="33">
        <f t="shared" si="74"/>
        <v>-5770.9648753115252</v>
      </c>
      <c r="V298" s="33">
        <f t="shared" si="74"/>
        <v>-6880.5303138236968</v>
      </c>
      <c r="W298" s="33">
        <f t="shared" si="74"/>
        <v>-7450.923465975362</v>
      </c>
      <c r="X298" s="33">
        <f t="shared" si="74"/>
        <v>-7663.9630920554846</v>
      </c>
      <c r="Y298" s="21">
        <f t="shared" si="74"/>
        <v>-7595.5298321957953</v>
      </c>
      <c r="Z298" s="21">
        <f t="shared" si="74"/>
        <v>-7430.8136111567292</v>
      </c>
      <c r="AA298" s="21">
        <f t="shared" si="74"/>
        <v>-8856.4388814542708</v>
      </c>
      <c r="AB298" s="21">
        <f t="shared" si="74"/>
        <v>-8419.10979374831</v>
      </c>
      <c r="AC298" s="21">
        <f t="shared" si="74"/>
        <v>-8559.9997205291402</v>
      </c>
      <c r="AD298" s="21">
        <f t="shared" si="74"/>
        <v>-7773.3140332012053</v>
      </c>
      <c r="AE298" s="21">
        <f t="shared" si="74"/>
        <v>-8535.2786496280987</v>
      </c>
    </row>
    <row r="299" spans="1:31" x14ac:dyDescent="0.2">
      <c r="A299" s="9" t="s">
        <v>551</v>
      </c>
      <c r="B299" s="4" t="s">
        <v>552</v>
      </c>
      <c r="C299" s="33">
        <f>+C300+C349+C364</f>
        <v>-1628.4152482160225</v>
      </c>
      <c r="D299" s="33">
        <f t="shared" ref="D299:AE299" si="75">+D300+D349+D364</f>
        <v>-1167.0096799950909</v>
      </c>
      <c r="E299" s="33">
        <f t="shared" si="75"/>
        <v>-1473.9689569142181</v>
      </c>
      <c r="F299" s="33">
        <f t="shared" si="75"/>
        <v>-1625.401700392551</v>
      </c>
      <c r="G299" s="33">
        <f t="shared" si="75"/>
        <v>-1847.5878256390054</v>
      </c>
      <c r="H299" s="33">
        <f t="shared" si="75"/>
        <v>-761.80659168016791</v>
      </c>
      <c r="I299" s="33">
        <f t="shared" si="75"/>
        <v>-1561.7952122006313</v>
      </c>
      <c r="J299" s="33">
        <f t="shared" si="75"/>
        <v>-1645.5762328260146</v>
      </c>
      <c r="K299" s="33">
        <f t="shared" si="75"/>
        <v>-2314.9987778572281</v>
      </c>
      <c r="L299" s="33">
        <f t="shared" si="75"/>
        <v>-3128.7783780917648</v>
      </c>
      <c r="M299" s="33">
        <f t="shared" si="75"/>
        <v>-2921.1384628010924</v>
      </c>
      <c r="N299" s="33">
        <f t="shared" si="75"/>
        <v>-3075.1422964954518</v>
      </c>
      <c r="O299" s="33">
        <f t="shared" si="75"/>
        <v>-3582.4313265157484</v>
      </c>
      <c r="P299" s="33">
        <f t="shared" si="75"/>
        <v>-4677.4569348552141</v>
      </c>
      <c r="Q299" s="33">
        <f t="shared" si="75"/>
        <v>-2563.1105072565556</v>
      </c>
      <c r="R299" s="33">
        <f t="shared" si="75"/>
        <v>-3100.7574449824233</v>
      </c>
      <c r="S299" s="33">
        <f t="shared" si="75"/>
        <v>-3338.7038298551101</v>
      </c>
      <c r="T299" s="33">
        <f t="shared" si="75"/>
        <v>-2300.2231559867027</v>
      </c>
      <c r="U299" s="33">
        <f t="shared" si="75"/>
        <v>-2533.5903200170942</v>
      </c>
      <c r="V299" s="33">
        <f t="shared" si="75"/>
        <v>-3683.4945464186844</v>
      </c>
      <c r="W299" s="33">
        <f t="shared" si="75"/>
        <v>-4200.0397958794492</v>
      </c>
      <c r="X299" s="33">
        <f t="shared" si="75"/>
        <v>-4530.4716361271167</v>
      </c>
      <c r="Y299" s="21">
        <f t="shared" si="75"/>
        <v>-4682.2478039603784</v>
      </c>
      <c r="Z299" s="21">
        <f t="shared" si="75"/>
        <v>-4636.3601351519792</v>
      </c>
      <c r="AA299" s="21">
        <f t="shared" si="75"/>
        <v>-6211.1076502408605</v>
      </c>
      <c r="AB299" s="21">
        <f t="shared" si="75"/>
        <v>-5867.8912911124135</v>
      </c>
      <c r="AC299" s="21">
        <f t="shared" si="75"/>
        <v>-6031.5785769049135</v>
      </c>
      <c r="AD299" s="21">
        <f t="shared" si="75"/>
        <v>-5379.856261162975</v>
      </c>
      <c r="AE299" s="21">
        <f t="shared" si="75"/>
        <v>-6279.6606283771707</v>
      </c>
    </row>
    <row r="300" spans="1:31" x14ac:dyDescent="0.2">
      <c r="A300" s="9" t="s">
        <v>553</v>
      </c>
      <c r="B300" s="4" t="s">
        <v>554</v>
      </c>
      <c r="C300" s="33">
        <f>+C301+C341</f>
        <v>-5348.4780353096949</v>
      </c>
      <c r="D300" s="33">
        <f t="shared" ref="D300:AE300" si="76">+D301+D341</f>
        <v>-5578.8129572736443</v>
      </c>
      <c r="E300" s="33">
        <f t="shared" si="76"/>
        <v>-5866.7200179320216</v>
      </c>
      <c r="F300" s="33">
        <f t="shared" si="76"/>
        <v>-6130.375381993128</v>
      </c>
      <c r="G300" s="33">
        <f t="shared" si="76"/>
        <v>-6439.4789882677342</v>
      </c>
      <c r="H300" s="33">
        <f t="shared" si="76"/>
        <v>-6809.6231925585143</v>
      </c>
      <c r="I300" s="33">
        <f t="shared" si="76"/>
        <v>-7175.4374840086393</v>
      </c>
      <c r="J300" s="33">
        <f t="shared" si="76"/>
        <v>-7536.35925786187</v>
      </c>
      <c r="K300" s="33">
        <f t="shared" si="76"/>
        <v>-7882.4660293545239</v>
      </c>
      <c r="L300" s="33">
        <f t="shared" si="76"/>
        <v>-8129.8941838203182</v>
      </c>
      <c r="M300" s="33">
        <f t="shared" si="76"/>
        <v>-8445.8475793522211</v>
      </c>
      <c r="N300" s="33">
        <f t="shared" si="76"/>
        <v>-8726.9484807579884</v>
      </c>
      <c r="O300" s="33">
        <f t="shared" si="76"/>
        <v>-9194.5006077068028</v>
      </c>
      <c r="P300" s="33">
        <f t="shared" si="76"/>
        <v>-9236.9184557526587</v>
      </c>
      <c r="Q300" s="33">
        <f t="shared" si="76"/>
        <v>-9435.2247659235109</v>
      </c>
      <c r="R300" s="33">
        <f t="shared" si="76"/>
        <v>-9150.8331763590031</v>
      </c>
      <c r="S300" s="33">
        <f t="shared" si="76"/>
        <v>-9309.3954296111588</v>
      </c>
      <c r="T300" s="33">
        <f t="shared" si="76"/>
        <v>-9488.8643932149353</v>
      </c>
      <c r="U300" s="33">
        <f t="shared" si="76"/>
        <v>-9660.2728581787942</v>
      </c>
      <c r="V300" s="33">
        <f t="shared" si="76"/>
        <v>-9853.806584126276</v>
      </c>
      <c r="W300" s="33">
        <f t="shared" si="76"/>
        <v>-10091.536158620986</v>
      </c>
      <c r="X300" s="33">
        <f t="shared" si="76"/>
        <v>-10453.912821333062</v>
      </c>
      <c r="Y300" s="21">
        <f t="shared" si="76"/>
        <v>-10846.908288719806</v>
      </c>
      <c r="Z300" s="21">
        <f t="shared" si="76"/>
        <v>-11118.061901444669</v>
      </c>
      <c r="AA300" s="21">
        <f t="shared" si="76"/>
        <v>-11551.010643035152</v>
      </c>
      <c r="AB300" s="21">
        <f t="shared" si="76"/>
        <v>-11661.624924016389</v>
      </c>
      <c r="AC300" s="21">
        <f t="shared" si="76"/>
        <v>-11835.945047113033</v>
      </c>
      <c r="AD300" s="21">
        <f t="shared" si="76"/>
        <v>-12002.183884442959</v>
      </c>
      <c r="AE300" s="21">
        <f t="shared" si="76"/>
        <v>-12225.345844301519</v>
      </c>
    </row>
    <row r="301" spans="1:31" x14ac:dyDescent="0.2">
      <c r="A301" s="9" t="s">
        <v>555</v>
      </c>
      <c r="B301" s="4" t="s">
        <v>556</v>
      </c>
      <c r="C301" s="33">
        <f>+C302+C315+C328</f>
        <v>-5220.3891386363875</v>
      </c>
      <c r="D301" s="33">
        <f t="shared" ref="D301:AE301" si="77">+D302+D315+D328</f>
        <v>-5416.6346742694259</v>
      </c>
      <c r="E301" s="33">
        <f t="shared" si="77"/>
        <v>-5666.8107668580542</v>
      </c>
      <c r="F301" s="33">
        <f t="shared" si="77"/>
        <v>-5893.6212486596969</v>
      </c>
      <c r="G301" s="33">
        <f t="shared" si="77"/>
        <v>-6134.3868542324972</v>
      </c>
      <c r="H301" s="33">
        <f t="shared" si="77"/>
        <v>-6396.3497224816138</v>
      </c>
      <c r="I301" s="33">
        <f t="shared" si="77"/>
        <v>-6620.7645191273459</v>
      </c>
      <c r="J301" s="33">
        <f t="shared" si="77"/>
        <v>-6859.4797744525404</v>
      </c>
      <c r="K301" s="33">
        <f t="shared" si="77"/>
        <v>-7104.1049791114601</v>
      </c>
      <c r="L301" s="33">
        <f t="shared" si="77"/>
        <v>-7283.0323217813793</v>
      </c>
      <c r="M301" s="33">
        <f t="shared" si="77"/>
        <v>-7429.9826127834112</v>
      </c>
      <c r="N301" s="33">
        <f t="shared" si="77"/>
        <v>-7574.9763753353382</v>
      </c>
      <c r="O301" s="33">
        <f t="shared" si="77"/>
        <v>-7675.9149526665997</v>
      </c>
      <c r="P301" s="33">
        <f t="shared" si="77"/>
        <v>-7728.2380653064338</v>
      </c>
      <c r="Q301" s="33">
        <f t="shared" si="77"/>
        <v>-7768.5392950958731</v>
      </c>
      <c r="R301" s="33">
        <f t="shared" si="77"/>
        <v>-7786.5059741998311</v>
      </c>
      <c r="S301" s="33">
        <f t="shared" si="77"/>
        <v>-7801.5517102144795</v>
      </c>
      <c r="T301" s="33">
        <f t="shared" si="77"/>
        <v>-7834.5011826867349</v>
      </c>
      <c r="U301" s="33">
        <f t="shared" si="77"/>
        <v>-7844.0891672484086</v>
      </c>
      <c r="V301" s="33">
        <f t="shared" si="77"/>
        <v>-7860.5538178327488</v>
      </c>
      <c r="W301" s="33">
        <f t="shared" si="77"/>
        <v>-7856.4644183301698</v>
      </c>
      <c r="X301" s="33">
        <f t="shared" si="77"/>
        <v>-7874.7521742436111</v>
      </c>
      <c r="Y301" s="21">
        <f t="shared" si="77"/>
        <v>-7889.5095957624799</v>
      </c>
      <c r="Z301" s="21">
        <f t="shared" si="77"/>
        <v>-7898.1035600658352</v>
      </c>
      <c r="AA301" s="21">
        <f t="shared" si="77"/>
        <v>-7904.9924978052277</v>
      </c>
      <c r="AB301" s="21">
        <f t="shared" si="77"/>
        <v>-7921.7336429925499</v>
      </c>
      <c r="AC301" s="21">
        <f t="shared" si="77"/>
        <v>-7950.9137402903698</v>
      </c>
      <c r="AD301" s="21">
        <f t="shared" si="77"/>
        <v>-7970.9944265863151</v>
      </c>
      <c r="AE301" s="21">
        <f t="shared" si="77"/>
        <v>-7983.4934618830403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-4741.7639544949261</v>
      </c>
      <c r="D302" s="33">
        <f t="shared" si="78"/>
        <v>-4791.4391641636739</v>
      </c>
      <c r="E302" s="33">
        <f t="shared" si="78"/>
        <v>-4842.3045716748857</v>
      </c>
      <c r="F302" s="33">
        <f t="shared" si="78"/>
        <v>-4892.6722988461725</v>
      </c>
      <c r="G302" s="33">
        <f t="shared" si="78"/>
        <v>-4943.3101339672867</v>
      </c>
      <c r="H302" s="33">
        <f t="shared" si="78"/>
        <v>-4989.5436844740307</v>
      </c>
      <c r="I302" s="33">
        <f t="shared" si="78"/>
        <v>-5034.9566620509113</v>
      </c>
      <c r="J302" s="33">
        <f t="shared" si="78"/>
        <v>-5077.8421877887349</v>
      </c>
      <c r="K302" s="33">
        <f t="shared" si="78"/>
        <v>-5112.1729964668084</v>
      </c>
      <c r="L302" s="33">
        <f t="shared" si="78"/>
        <v>-5140.3957912109991</v>
      </c>
      <c r="M302" s="33">
        <f t="shared" si="78"/>
        <v>-5163.4487275118681</v>
      </c>
      <c r="N302" s="33">
        <f t="shared" si="78"/>
        <v>-5178.0800078666816</v>
      </c>
      <c r="O302" s="33">
        <f t="shared" si="78"/>
        <v>-5185.3441717751266</v>
      </c>
      <c r="P302" s="33">
        <f t="shared" si="78"/>
        <v>-5184.2069628546451</v>
      </c>
      <c r="Q302" s="33">
        <f t="shared" si="78"/>
        <v>-5175.8647446542527</v>
      </c>
      <c r="R302" s="33">
        <f t="shared" si="78"/>
        <v>-5161.1517293906927</v>
      </c>
      <c r="S302" s="33">
        <f t="shared" si="78"/>
        <v>-5146.5403714938238</v>
      </c>
      <c r="T302" s="33">
        <f t="shared" si="78"/>
        <v>-5131.3550274531572</v>
      </c>
      <c r="U302" s="33">
        <f t="shared" si="78"/>
        <v>-5115.9772394522925</v>
      </c>
      <c r="V302" s="33">
        <f t="shared" si="78"/>
        <v>-5100.4611781892218</v>
      </c>
      <c r="W302" s="33">
        <f t="shared" si="78"/>
        <v>-5084.9068227790485</v>
      </c>
      <c r="X302" s="33">
        <f t="shared" si="78"/>
        <v>-5068.3122875885019</v>
      </c>
      <c r="Y302" s="33">
        <f t="shared" si="78"/>
        <v>-5050.7840232323661</v>
      </c>
      <c r="Z302" s="33">
        <f t="shared" si="78"/>
        <v>-5033.1616881375867</v>
      </c>
      <c r="AA302" s="33">
        <f t="shared" si="78"/>
        <v>-5015.4057284929322</v>
      </c>
      <c r="AB302" s="33">
        <f t="shared" si="78"/>
        <v>-4998.4889326512275</v>
      </c>
      <c r="AC302" s="33">
        <f t="shared" si="78"/>
        <v>-4981.457991500969</v>
      </c>
      <c r="AD302" s="33">
        <f t="shared" si="78"/>
        <v>-4963.972037905357</v>
      </c>
      <c r="AE302" s="33">
        <f t="shared" si="78"/>
        <v>-4946.2891308140606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-5.0252634393723126</v>
      </c>
      <c r="D303" s="94">
        <f>+'CO2'!D303+'abs CO2'!D303+'CH4'!D303*PCG!$C$5+N2O!D303*PCG!$C$6+HFC!D303+PFC!D303+'SF6'!D303</f>
        <v>-5.0217065863794721</v>
      </c>
      <c r="E303" s="94">
        <f>+'CO2'!E303+'abs CO2'!E303+'CH4'!E303*PCG!$C$5+N2O!E303*PCG!$C$6+HFC!E303+PFC!E303+'SF6'!E303</f>
        <v>-5.0158586553897715</v>
      </c>
      <c r="F303" s="94">
        <f>+'CO2'!F303+'abs CO2'!F303+'CH4'!F303*PCG!$C$5+N2O!F303*PCG!$C$6+HFC!F303+PFC!F303+'SF6'!F303</f>
        <v>-5.0083407411750978</v>
      </c>
      <c r="G303" s="94">
        <f>+'CO2'!G303+'abs CO2'!G303+'CH4'!G303*PCG!$C$5+N2O!G303*PCG!$C$6+HFC!G303+PFC!G303+'SF6'!G303</f>
        <v>-4.9942736220758999</v>
      </c>
      <c r="H303" s="94">
        <f>+'CO2'!H303+'abs CO2'!H303+'CH4'!H303*PCG!$C$5+N2O!H303*PCG!$C$6+HFC!H303+PFC!H303+'SF6'!H303</f>
        <v>-4.9828367877847768</v>
      </c>
      <c r="I303" s="94">
        <f>+'CO2'!I303+'abs CO2'!I303+'CH4'!I303*PCG!$C$5+N2O!I303*PCG!$C$6+HFC!I303+PFC!I303+'SF6'!I303</f>
        <v>-4.9766716017957817</v>
      </c>
      <c r="J303" s="94">
        <f>+'CO2'!J303+'abs CO2'!J303+'CH4'!J303*PCG!$C$5+N2O!J303*PCG!$C$6+HFC!J303+PFC!J303+'SF6'!J303</f>
        <v>-4.9680567611339175</v>
      </c>
      <c r="K303" s="94">
        <f>+'CO2'!K303+'abs CO2'!K303+'CH4'!K303*PCG!$C$5+N2O!K303*PCG!$C$6+HFC!K303+PFC!K303+'SF6'!K303</f>
        <v>-4.9580688999655225</v>
      </c>
      <c r="L303" s="94">
        <f>+'CO2'!L303+'abs CO2'!L303+'CH4'!L303*PCG!$C$5+N2O!L303*PCG!$C$6+HFC!L303+PFC!L303+'SF6'!L303</f>
        <v>-4.9541956713058957</v>
      </c>
      <c r="M303" s="94">
        <f>+'CO2'!M303+'abs CO2'!M303+'CH4'!M303*PCG!$C$5+N2O!M303*PCG!$C$6+HFC!M303+PFC!M303+'SF6'!M303</f>
        <v>-4.9482096902470678</v>
      </c>
      <c r="N303" s="94">
        <f>+'CO2'!N303+'abs CO2'!N303+'CH4'!N303*PCG!$C$5+N2O!N303*PCG!$C$6+HFC!N303+PFC!N303+'SF6'!N303</f>
        <v>-4.9422010601531996</v>
      </c>
      <c r="O303" s="94">
        <f>+'CO2'!O303+'abs CO2'!O303+'CH4'!O303*PCG!$C$5+N2O!O303*PCG!$C$6+HFC!O303+PFC!O303+'SF6'!O303</f>
        <v>-4.9368608374558942</v>
      </c>
      <c r="P303" s="94">
        <f>+'CO2'!P303+'abs CO2'!P303+'CH4'!P303*PCG!$C$5+N2O!P303*PCG!$C$6+HFC!P303+PFC!P303+'SF6'!P303</f>
        <v>-4.9277113388869491</v>
      </c>
      <c r="Q303" s="94">
        <f>+'CO2'!Q303+'abs CO2'!Q303+'CH4'!Q303*PCG!$C$5+N2O!Q303*PCG!$C$6+HFC!Q303+PFC!Q303+'SF6'!Q303</f>
        <v>-4.9219221666392894</v>
      </c>
      <c r="R303" s="94">
        <f>+'CO2'!R303+'abs CO2'!R303+'CH4'!R303*PCG!$C$5+N2O!R303*PCG!$C$6+HFC!R303+PFC!R303+'SF6'!R303</f>
        <v>-4.9116049120272862</v>
      </c>
      <c r="S303" s="94">
        <f>+'CO2'!S303+'abs CO2'!S303+'CH4'!S303*PCG!$C$5+N2O!S303*PCG!$C$6+HFC!S303+PFC!S303+'SF6'!S303</f>
        <v>-4.9064294651210218</v>
      </c>
      <c r="T303" s="94">
        <f>+'CO2'!T303+'abs CO2'!T303+'CH4'!T303*PCG!$C$5+N2O!T303*PCG!$C$6+HFC!T303+PFC!T303+'SF6'!T303</f>
        <v>-4.8973456983796222</v>
      </c>
      <c r="U303" s="94">
        <f>+'CO2'!U303+'abs CO2'!U303+'CH4'!U303*PCG!$C$5+N2O!U303*PCG!$C$6+HFC!U303+PFC!U303+'SF6'!U303</f>
        <v>-4.8862530040495562</v>
      </c>
      <c r="V303" s="94">
        <f>+'CO2'!V303+'abs CO2'!V303+'CH4'!V303*PCG!$C$5+N2O!V303*PCG!$C$6+HFC!V303+PFC!V303+'SF6'!V303</f>
        <v>-4.8777832142908073</v>
      </c>
      <c r="W303" s="94">
        <f>+'CO2'!W303+'abs CO2'!W303+'CH4'!W303*PCG!$C$5+N2O!W303*PCG!$C$6+HFC!W303+PFC!W303+'SF6'!W303</f>
        <v>-4.8700204405646854</v>
      </c>
      <c r="X303" s="94">
        <f>+'CO2'!X303+'abs CO2'!X303+'CH4'!X303*PCG!$C$5+N2O!X303*PCG!$C$6+HFC!X303+PFC!X303+'SF6'!X303</f>
        <v>-4.8650455781997231</v>
      </c>
      <c r="Y303" s="94">
        <f>+'CO2'!Y303+'abs CO2'!Y303+'CH4'!Y303*PCG!$C$5+N2O!Y303*PCG!$C$6+HFC!Y303+PFC!Y303+'SF6'!Y303</f>
        <v>-4.8503916361417145</v>
      </c>
      <c r="Z303" s="94">
        <f>+'CO2'!Z303+'abs CO2'!Z303+'CH4'!Z303*PCG!$C$5+N2O!Z303*PCG!$C$6+HFC!Z303+PFC!Z303+'SF6'!Z303</f>
        <v>-4.8435628962593844</v>
      </c>
      <c r="AA303" s="94">
        <f>+'CO2'!AA303+'abs CO2'!AA303+'CH4'!AA303*PCG!$C$5+N2O!AA303*PCG!$C$6+HFC!AA303+PFC!AA303+'SF6'!AA303</f>
        <v>-4.8385571386275812</v>
      </c>
      <c r="AB303" s="94">
        <f>+'CO2'!AB303+'abs CO2'!AB303+'CH4'!AB303*PCG!$C$5+N2O!AB303*PCG!$C$6+HFC!AB303+PFC!AB303+'SF6'!AB303</f>
        <v>-4.8328368994487825</v>
      </c>
      <c r="AC303" s="94">
        <f>+'CO2'!AC303+'abs CO2'!AC303+'CH4'!AC303*PCG!$C$5+N2O!AC303*PCG!$C$6+HFC!AC303+PFC!AC303+'SF6'!AC303</f>
        <v>-4.8249149270362857</v>
      </c>
      <c r="AD303" s="94">
        <f>+'CO2'!AD303+'abs CO2'!AD303+'CH4'!AD303*PCG!$C$5+N2O!AD303*PCG!$C$6+HFC!AD303+PFC!AD303+'SF6'!AD303</f>
        <v>-4.8181623276905983</v>
      </c>
      <c r="AE303" s="94">
        <f>+'CO2'!AE303+'abs CO2'!AE303+'CH4'!AE303*PCG!$C$5+N2O!AE303*PCG!$C$6+HFC!AE303+PFC!AE303+'SF6'!AE303</f>
        <v>-4.8129479650965754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-0.26421171464038873</v>
      </c>
      <c r="D304" s="94">
        <f>+'CO2'!D304+'abs CO2'!D304+'CH4'!D304*PCG!$C$5+N2O!D304*PCG!$C$6+HFC!D304+PFC!D304+'SF6'!D304</f>
        <v>-0.26421171464038873</v>
      </c>
      <c r="E304" s="94">
        <f>+'CO2'!E304+'abs CO2'!E304+'CH4'!E304*PCG!$C$5+N2O!E304*PCG!$C$6+HFC!E304+PFC!E304+'SF6'!E304</f>
        <v>-0.26421171464038873</v>
      </c>
      <c r="F304" s="94">
        <f>+'CO2'!F304+'abs CO2'!F304+'CH4'!F304*PCG!$C$5+N2O!F304*PCG!$C$6+HFC!F304+PFC!F304+'SF6'!F304</f>
        <v>-0.26421171464038873</v>
      </c>
      <c r="G304" s="94">
        <f>+'CO2'!G304+'abs CO2'!G304+'CH4'!G304*PCG!$C$5+N2O!G304*PCG!$C$6+HFC!G304+PFC!G304+'SF6'!G304</f>
        <v>-0.26421171464038884</v>
      </c>
      <c r="H304" s="94">
        <f>+'CO2'!H304+'abs CO2'!H304+'CH4'!H304*PCG!$C$5+N2O!H304*PCG!$C$6+HFC!H304+PFC!H304+'SF6'!H304</f>
        <v>-0.26421171464038884</v>
      </c>
      <c r="I304" s="94">
        <f>+'CO2'!I304+'abs CO2'!I304+'CH4'!I304*PCG!$C$5+N2O!I304*PCG!$C$6+HFC!I304+PFC!I304+'SF6'!I304</f>
        <v>-0.26421171464038873</v>
      </c>
      <c r="J304" s="94">
        <f>+'CO2'!J304+'abs CO2'!J304+'CH4'!J304*PCG!$C$5+N2O!J304*PCG!$C$6+HFC!J304+PFC!J304+'SF6'!J304</f>
        <v>-0.26421171464038873</v>
      </c>
      <c r="K304" s="94">
        <f>+'CO2'!K304+'abs CO2'!K304+'CH4'!K304*PCG!$C$5+N2O!K304*PCG!$C$6+HFC!K304+PFC!K304+'SF6'!K304</f>
        <v>-0.25670164807463119</v>
      </c>
      <c r="L304" s="94">
        <f>+'CO2'!L304+'abs CO2'!L304+'CH4'!L304*PCG!$C$5+N2O!L304*PCG!$C$6+HFC!L304+PFC!L304+'SF6'!L304</f>
        <v>-0.25670164807463119</v>
      </c>
      <c r="M304" s="94">
        <f>+'CO2'!M304+'abs CO2'!M304+'CH4'!M304*PCG!$C$5+N2O!M304*PCG!$C$6+HFC!M304+PFC!M304+'SF6'!M304</f>
        <v>-0.25670164807463119</v>
      </c>
      <c r="N304" s="94">
        <f>+'CO2'!N304+'abs CO2'!N304+'CH4'!N304*PCG!$C$5+N2O!N304*PCG!$C$6+HFC!N304+PFC!N304+'SF6'!N304</f>
        <v>-0.24919158150887361</v>
      </c>
      <c r="O304" s="94">
        <f>+'CO2'!O304+'abs CO2'!O304+'CH4'!O304*PCG!$C$5+N2O!O304*PCG!$C$6+HFC!O304+PFC!O304+'SF6'!O304</f>
        <v>-0.24919158150887361</v>
      </c>
      <c r="P304" s="94">
        <f>+'CO2'!P304+'abs CO2'!P304+'CH4'!P304*PCG!$C$5+N2O!P304*PCG!$C$6+HFC!P304+PFC!P304+'SF6'!P304</f>
        <v>-0.24919158150887361</v>
      </c>
      <c r="Q304" s="94">
        <f>+'CO2'!Q304+'abs CO2'!Q304+'CH4'!Q304*PCG!$C$5+N2O!Q304*PCG!$C$6+HFC!Q304+PFC!Q304+'SF6'!Q304</f>
        <v>-0.24919158150887361</v>
      </c>
      <c r="R304" s="94">
        <f>+'CO2'!R304+'abs CO2'!R304+'CH4'!R304*PCG!$C$5+N2O!R304*PCG!$C$6+HFC!R304+PFC!R304+'SF6'!R304</f>
        <v>-0.24168151494311604</v>
      </c>
      <c r="S304" s="94">
        <f>+'CO2'!S304+'abs CO2'!S304+'CH4'!S304*PCG!$C$5+N2O!S304*PCG!$C$6+HFC!S304+PFC!S304+'SF6'!S304</f>
        <v>-0.24168151494311604</v>
      </c>
      <c r="T304" s="94">
        <f>+'CO2'!T304+'abs CO2'!T304+'CH4'!T304*PCG!$C$5+N2O!T304*PCG!$C$6+HFC!T304+PFC!T304+'SF6'!T304</f>
        <v>-0.24168151494311604</v>
      </c>
      <c r="U304" s="94">
        <f>+'CO2'!U304+'abs CO2'!U304+'CH4'!U304*PCG!$C$5+N2O!U304*PCG!$C$6+HFC!U304+PFC!U304+'SF6'!U304</f>
        <v>-0.24168151494311604</v>
      </c>
      <c r="V304" s="94">
        <f>+'CO2'!V304+'abs CO2'!V304+'CH4'!V304*PCG!$C$5+N2O!V304*PCG!$C$6+HFC!V304+PFC!V304+'SF6'!V304</f>
        <v>-0.23233428371590273</v>
      </c>
      <c r="W304" s="94">
        <f>+'CO2'!W304+'abs CO2'!W304+'CH4'!W304*PCG!$C$5+N2O!W304*PCG!$C$6+HFC!W304+PFC!W304+'SF6'!W304</f>
        <v>-0.23233428371590273</v>
      </c>
      <c r="X304" s="94">
        <f>+'CO2'!X304+'abs CO2'!X304+'CH4'!X304*PCG!$C$5+N2O!X304*PCG!$C$6+HFC!X304+PFC!X304+'SF6'!X304</f>
        <v>-0.23233428371590273</v>
      </c>
      <c r="Y304" s="94">
        <f>+'CO2'!Y304+'abs CO2'!Y304+'CH4'!Y304*PCG!$C$5+N2O!Y304*PCG!$C$6+HFC!Y304+PFC!Y304+'SF6'!Y304</f>
        <v>-0.23233428371590273</v>
      </c>
      <c r="Z304" s="94">
        <f>+'CO2'!Z304+'abs CO2'!Z304+'CH4'!Z304*PCG!$C$5+N2O!Z304*PCG!$C$6+HFC!Z304+PFC!Z304+'SF6'!Z304</f>
        <v>-0.22055033001670399</v>
      </c>
      <c r="AA304" s="94">
        <f>+'CO2'!AA304+'abs CO2'!AA304+'CH4'!AA304*PCG!$C$5+N2O!AA304*PCG!$C$6+HFC!AA304+PFC!AA304+'SF6'!AA304</f>
        <v>-0.22055033001670396</v>
      </c>
      <c r="AB304" s="94">
        <f>+'CO2'!AB304+'abs CO2'!AB304+'CH4'!AB304*PCG!$C$5+N2O!AB304*PCG!$C$6+HFC!AB304+PFC!AB304+'SF6'!AB304</f>
        <v>-0.22055033001670404</v>
      </c>
      <c r="AC304" s="94">
        <f>+'CO2'!AC304+'abs CO2'!AC304+'CH4'!AC304*PCG!$C$5+N2O!AC304*PCG!$C$6+HFC!AC304+PFC!AC304+'SF6'!AC304</f>
        <v>-0.22055033001670407</v>
      </c>
      <c r="AD304" s="94">
        <f>+'CO2'!AD304+'abs CO2'!AD304+'CH4'!AD304*PCG!$C$5+N2O!AD304*PCG!$C$6+HFC!AD304+PFC!AD304+'SF6'!AD304</f>
        <v>-0.22055033001687371</v>
      </c>
      <c r="AE304" s="94">
        <f>+'CO2'!AE304+'abs CO2'!AE304+'CH4'!AE304*PCG!$C$5+N2O!AE304*PCG!$C$6+HFC!AE304+PFC!AE304+'SF6'!AE304</f>
        <v>-0.22055033001687371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-73.759731332883376</v>
      </c>
      <c r="D305" s="94">
        <f>+'CO2'!D305+'abs CO2'!D305+'CH4'!D305*PCG!$C$5+N2O!D305*PCG!$C$6+HFC!D305+PFC!D305+'SF6'!D305</f>
        <v>-73.514609614333935</v>
      </c>
      <c r="E305" s="94">
        <f>+'CO2'!E305+'abs CO2'!E305+'CH4'!E305*PCG!$C$5+N2O!E305*PCG!$C$6+HFC!E305+PFC!E305+'SF6'!E305</f>
        <v>-73.230141652315567</v>
      </c>
      <c r="F305" s="94">
        <f>+'CO2'!F305+'abs CO2'!F305+'CH4'!F305*PCG!$C$5+N2O!F305*PCG!$C$6+HFC!F305+PFC!F305+'SF6'!F305</f>
        <v>-72.856650730049537</v>
      </c>
      <c r="G305" s="94">
        <f>+'CO2'!G305+'abs CO2'!G305+'CH4'!G305*PCG!$C$5+N2O!G305*PCG!$C$6+HFC!G305+PFC!G305+'SF6'!G305</f>
        <v>-72.520178304409441</v>
      </c>
      <c r="H305" s="94">
        <f>+'CO2'!H305+'abs CO2'!H305+'CH4'!H305*PCG!$C$5+N2O!H305*PCG!$C$6+HFC!H305+PFC!H305+'SF6'!H305</f>
        <v>-72.090472196589275</v>
      </c>
      <c r="I305" s="94">
        <f>+'CO2'!I305+'abs CO2'!I305+'CH4'!I305*PCG!$C$5+N2O!I305*PCG!$C$6+HFC!I305+PFC!I305+'SF6'!I305</f>
        <v>-71.823939658199464</v>
      </c>
      <c r="J305" s="94">
        <f>+'CO2'!J305+'abs CO2'!J305+'CH4'!J305*PCG!$C$5+N2O!J305*PCG!$C$6+HFC!J305+PFC!J305+'SF6'!J305</f>
        <v>-71.524781643873766</v>
      </c>
      <c r="K305" s="94">
        <f>+'CO2'!K305+'abs CO2'!K305+'CH4'!K305*PCG!$C$5+N2O!K305*PCG!$C$6+HFC!K305+PFC!K305+'SF6'!K305</f>
        <v>-71.016111860134629</v>
      </c>
      <c r="L305" s="94">
        <f>+'CO2'!L305+'abs CO2'!L305+'CH4'!L305*PCG!$C$5+N2O!L305*PCG!$C$6+HFC!L305+PFC!L305+'SF6'!L305</f>
        <v>-70.681944148319516</v>
      </c>
      <c r="M305" s="94">
        <f>+'CO2'!M305+'abs CO2'!M305+'CH4'!M305*PCG!$C$5+N2O!M305*PCG!$C$6+HFC!M305+PFC!M305+'SF6'!M305</f>
        <v>-70.425812660804553</v>
      </c>
      <c r="N305" s="94">
        <f>+'CO2'!N305+'abs CO2'!N305+'CH4'!N305*PCG!$C$5+N2O!N305*PCG!$C$6+HFC!N305+PFC!N305+'SF6'!N305</f>
        <v>-70.034203535191637</v>
      </c>
      <c r="O305" s="94">
        <f>+'CO2'!O305+'abs CO2'!O305+'CH4'!O305*PCG!$C$5+N2O!O305*PCG!$C$6+HFC!O305+PFC!O305+'SF6'!O305</f>
        <v>-69.700111859101114</v>
      </c>
      <c r="P305" s="94">
        <f>+'CO2'!P305+'abs CO2'!P305+'CH4'!P305*PCG!$C$5+N2O!P305*PCG!$C$6+HFC!P305+PFC!P305+'SF6'!P305</f>
        <v>-69.375124339345916</v>
      </c>
      <c r="Q305" s="94">
        <f>+'CO2'!Q305+'abs CO2'!Q305+'CH4'!Q305*PCG!$C$5+N2O!Q305*PCG!$C$6+HFC!Q305+PFC!Q305+'SF6'!Q305</f>
        <v>-68.951355105809398</v>
      </c>
      <c r="R305" s="94">
        <f>+'CO2'!R305+'abs CO2'!R305+'CH4'!R305*PCG!$C$5+N2O!R305*PCG!$C$6+HFC!R305+PFC!R305+'SF6'!R305</f>
        <v>-68.594452470322722</v>
      </c>
      <c r="S305" s="94">
        <f>+'CO2'!S305+'abs CO2'!S305+'CH4'!S305*PCG!$C$5+N2O!S305*PCG!$C$6+HFC!S305+PFC!S305+'SF6'!S305</f>
        <v>-68.146254793034089</v>
      </c>
      <c r="T305" s="94">
        <f>+'CO2'!T305+'abs CO2'!T305+'CH4'!T305*PCG!$C$5+N2O!T305*PCG!$C$6+HFC!T305+PFC!T305+'SF6'!T305</f>
        <v>-67.811672134826736</v>
      </c>
      <c r="U305" s="94">
        <f>+'CO2'!U305+'abs CO2'!U305+'CH4'!U305*PCG!$C$5+N2O!U305*PCG!$C$6+HFC!U305+PFC!U305+'SF6'!U305</f>
        <v>-67.319559812446826</v>
      </c>
      <c r="V305" s="94">
        <f>+'CO2'!V305+'abs CO2'!V305+'CH4'!V305*PCG!$C$5+N2O!V305*PCG!$C$6+HFC!V305+PFC!V305+'SF6'!V305</f>
        <v>-66.867898071622108</v>
      </c>
      <c r="W305" s="94">
        <f>+'CO2'!W305+'abs CO2'!W305+'CH4'!W305*PCG!$C$5+N2O!W305*PCG!$C$6+HFC!W305+PFC!W305+'SF6'!W305</f>
        <v>-66.373930754276174</v>
      </c>
      <c r="X305" s="94">
        <f>+'CO2'!X305+'abs CO2'!X305+'CH4'!X305*PCG!$C$5+N2O!X305*PCG!$C$6+HFC!X305+PFC!X305+'SF6'!X305</f>
        <v>-66.086287195444754</v>
      </c>
      <c r="Y305" s="94">
        <f>+'CO2'!Y305+'abs CO2'!Y305+'CH4'!Y305*PCG!$C$5+N2O!Y305*PCG!$C$6+HFC!Y305+PFC!Y305+'SF6'!Y305</f>
        <v>-65.679538803101778</v>
      </c>
      <c r="Z305" s="94">
        <f>+'CO2'!Z305+'abs CO2'!Z305+'CH4'!Z305*PCG!$C$5+N2O!Z305*PCG!$C$6+HFC!Z305+PFC!Z305+'SF6'!Z305</f>
        <v>-65.208256062024333</v>
      </c>
      <c r="AA305" s="94">
        <f>+'CO2'!AA305+'abs CO2'!AA305+'CH4'!AA305*PCG!$C$5+N2O!AA305*PCG!$C$6+HFC!AA305+PFC!AA305+'SF6'!AA305</f>
        <v>-64.826098427740391</v>
      </c>
      <c r="AB305" s="94">
        <f>+'CO2'!AB305+'abs CO2'!AB305+'CH4'!AB305*PCG!$C$5+N2O!AB305*PCG!$C$6+HFC!AB305+PFC!AB305+'SF6'!AB305</f>
        <v>-64.587303920321943</v>
      </c>
      <c r="AC305" s="94">
        <f>+'CO2'!AC305+'abs CO2'!AC305+'CH4'!AC305*PCG!$C$5+N2O!AC305*PCG!$C$6+HFC!AC305+PFC!AC305+'SF6'!AC305</f>
        <v>-64.415159195080165</v>
      </c>
      <c r="AD305" s="94">
        <f>+'CO2'!AD305+'abs CO2'!AD305+'CH4'!AD305*PCG!$C$5+N2O!AD305*PCG!$C$6+HFC!AD305+PFC!AD305+'SF6'!AD305</f>
        <v>-64.064701644337362</v>
      </c>
      <c r="AE305" s="94">
        <f>+'CO2'!AE305+'abs CO2'!AE305+'CH4'!AE305*PCG!$C$5+N2O!AE305*PCG!$C$6+HFC!AE305+PFC!AE305+'SF6'!AE305</f>
        <v>-63.841168402853988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0</v>
      </c>
      <c r="D306" s="94">
        <f>+'CO2'!D306+'abs CO2'!D306+'CH4'!D306*PCG!$C$5+N2O!D306*PCG!$C$6+HFC!D306+PFC!D306+'SF6'!D306</f>
        <v>0</v>
      </c>
      <c r="E306" s="94">
        <f>+'CO2'!E306+'abs CO2'!E306+'CH4'!E306*PCG!$C$5+N2O!E306*PCG!$C$6+HFC!E306+PFC!E306+'SF6'!E306</f>
        <v>0</v>
      </c>
      <c r="F306" s="94">
        <f>+'CO2'!F306+'abs CO2'!F306+'CH4'!F306*PCG!$C$5+N2O!F306*PCG!$C$6+HFC!F306+PFC!F306+'SF6'!F306</f>
        <v>0</v>
      </c>
      <c r="G306" s="94">
        <f>+'CO2'!G306+'abs CO2'!G306+'CH4'!G306*PCG!$C$5+N2O!G306*PCG!$C$6+HFC!G306+PFC!G306+'SF6'!G306</f>
        <v>0</v>
      </c>
      <c r="H306" s="94">
        <f>+'CO2'!H306+'abs CO2'!H306+'CH4'!H306*PCG!$C$5+N2O!H306*PCG!$C$6+HFC!H306+PFC!H306+'SF6'!H306</f>
        <v>0</v>
      </c>
      <c r="I306" s="94">
        <f>+'CO2'!I306+'abs CO2'!I306+'CH4'!I306*PCG!$C$5+N2O!I306*PCG!$C$6+HFC!I306+PFC!I306+'SF6'!I306</f>
        <v>0</v>
      </c>
      <c r="J306" s="94">
        <f>+'CO2'!J306+'abs CO2'!J306+'CH4'!J306*PCG!$C$5+N2O!J306*PCG!$C$6+HFC!J306+PFC!J306+'SF6'!J306</f>
        <v>0</v>
      </c>
      <c r="K306" s="94">
        <f>+'CO2'!K306+'abs CO2'!K306+'CH4'!K306*PCG!$C$5+N2O!K306*PCG!$C$6+HFC!K306+PFC!K306+'SF6'!K306</f>
        <v>0</v>
      </c>
      <c r="L306" s="94">
        <f>+'CO2'!L306+'abs CO2'!L306+'CH4'!L306*PCG!$C$5+N2O!L306*PCG!$C$6+HFC!L306+PFC!L306+'SF6'!L306</f>
        <v>0</v>
      </c>
      <c r="M306" s="94">
        <f>+'CO2'!M306+'abs CO2'!M306+'CH4'!M306*PCG!$C$5+N2O!M306*PCG!$C$6+HFC!M306+PFC!M306+'SF6'!M306</f>
        <v>0</v>
      </c>
      <c r="N306" s="94">
        <f>+'CO2'!N306+'abs CO2'!N306+'CH4'!N306*PCG!$C$5+N2O!N306*PCG!$C$6+HFC!N306+PFC!N306+'SF6'!N306</f>
        <v>0</v>
      </c>
      <c r="O306" s="94">
        <f>+'CO2'!O306+'abs CO2'!O306+'CH4'!O306*PCG!$C$5+N2O!O306*PCG!$C$6+HFC!O306+PFC!O306+'SF6'!O306</f>
        <v>0</v>
      </c>
      <c r="P306" s="94">
        <f>+'CO2'!P306+'abs CO2'!P306+'CH4'!P306*PCG!$C$5+N2O!P306*PCG!$C$6+HFC!P306+PFC!P306+'SF6'!P306</f>
        <v>0</v>
      </c>
      <c r="Q306" s="94">
        <f>+'CO2'!Q306+'abs CO2'!Q306+'CH4'!Q306*PCG!$C$5+N2O!Q306*PCG!$C$6+HFC!Q306+PFC!Q306+'SF6'!Q306</f>
        <v>0</v>
      </c>
      <c r="R306" s="94">
        <f>+'CO2'!R306+'abs CO2'!R306+'CH4'!R306*PCG!$C$5+N2O!R306*PCG!$C$6+HFC!R306+PFC!R306+'SF6'!R306</f>
        <v>0</v>
      </c>
      <c r="S306" s="94">
        <f>+'CO2'!S306+'abs CO2'!S306+'CH4'!S306*PCG!$C$5+N2O!S306*PCG!$C$6+HFC!S306+PFC!S306+'SF6'!S306</f>
        <v>0</v>
      </c>
      <c r="T306" s="94">
        <f>+'CO2'!T306+'abs CO2'!T306+'CH4'!T306*PCG!$C$5+N2O!T306*PCG!$C$6+HFC!T306+PFC!T306+'SF6'!T306</f>
        <v>0</v>
      </c>
      <c r="U306" s="94">
        <f>+'CO2'!U306+'abs CO2'!U306+'CH4'!U306*PCG!$C$5+N2O!U306*PCG!$C$6+HFC!U306+PFC!U306+'SF6'!U306</f>
        <v>0</v>
      </c>
      <c r="V306" s="94">
        <f>+'CO2'!V306+'abs CO2'!V306+'CH4'!V306*PCG!$C$5+N2O!V306*PCG!$C$6+HFC!V306+PFC!V306+'SF6'!V306</f>
        <v>0</v>
      </c>
      <c r="W306" s="94">
        <f>+'CO2'!W306+'abs CO2'!W306+'CH4'!W306*PCG!$C$5+N2O!W306*PCG!$C$6+HFC!W306+PFC!W306+'SF6'!W306</f>
        <v>0</v>
      </c>
      <c r="X306" s="94">
        <f>+'CO2'!X306+'abs CO2'!X306+'CH4'!X306*PCG!$C$5+N2O!X306*PCG!$C$6+HFC!X306+PFC!X306+'SF6'!X306</f>
        <v>0</v>
      </c>
      <c r="Y306" s="94">
        <f>+'CO2'!Y306+'abs CO2'!Y306+'CH4'!Y306*PCG!$C$5+N2O!Y306*PCG!$C$6+HFC!Y306+PFC!Y306+'SF6'!Y306</f>
        <v>0</v>
      </c>
      <c r="Z306" s="94">
        <f>+'CO2'!Z306+'abs CO2'!Z306+'CH4'!Z306*PCG!$C$5+N2O!Z306*PCG!$C$6+HFC!Z306+PFC!Z306+'SF6'!Z306</f>
        <v>0</v>
      </c>
      <c r="AA306" s="94">
        <f>+'CO2'!AA306+'abs CO2'!AA306+'CH4'!AA306*PCG!$C$5+N2O!AA306*PCG!$C$6+HFC!AA306+PFC!AA306+'SF6'!AA306</f>
        <v>0</v>
      </c>
      <c r="AB306" s="94">
        <f>+'CO2'!AB306+'abs CO2'!AB306+'CH4'!AB306*PCG!$C$5+N2O!AB306*PCG!$C$6+HFC!AB306+PFC!AB306+'SF6'!AB306</f>
        <v>0</v>
      </c>
      <c r="AC306" s="94">
        <f>+'CO2'!AC306+'abs CO2'!AC306+'CH4'!AC306*PCG!$C$5+N2O!AC306*PCG!$C$6+HFC!AC306+PFC!AC306+'SF6'!AC306</f>
        <v>0</v>
      </c>
      <c r="AD306" s="94">
        <f>+'CO2'!AD306+'abs CO2'!AD306+'CH4'!AD306*PCG!$C$5+N2O!AD306*PCG!$C$6+HFC!AD306+PFC!AD306+'SF6'!AD306</f>
        <v>0</v>
      </c>
      <c r="AE306" s="94">
        <f>+'CO2'!AE306+'abs CO2'!AE306+'CH4'!AE306*PCG!$C$5+N2O!AE306*PCG!$C$6+HFC!AE306+PFC!AE306+'SF6'!AE306</f>
        <v>0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-128.46322538980831</v>
      </c>
      <c r="D308" s="94">
        <f>+'CO2'!D308+'abs CO2'!D308+'CH4'!D308*PCG!$C$5+N2O!D308*PCG!$C$6+HFC!D308+PFC!D308+'SF6'!D308</f>
        <v>-129.32347247675145</v>
      </c>
      <c r="E308" s="94">
        <f>+'CO2'!E308+'abs CO2'!E308+'CH4'!E308*PCG!$C$5+N2O!E308*PCG!$C$6+HFC!E308+PFC!E308+'SF6'!E308</f>
        <v>-130.24550498892498</v>
      </c>
      <c r="F308" s="94">
        <f>+'CO2'!F308+'abs CO2'!F308+'CH4'!F308*PCG!$C$5+N2O!F308*PCG!$C$6+HFC!F308+PFC!F308+'SF6'!F308</f>
        <v>-131.15159481948007</v>
      </c>
      <c r="G308" s="94">
        <f>+'CO2'!G308+'abs CO2'!G308+'CH4'!G308*PCG!$C$5+N2O!G308*PCG!$C$6+HFC!G308+PFC!G308+'SF6'!G308</f>
        <v>-131.98661118004966</v>
      </c>
      <c r="H308" s="94">
        <f>+'CO2'!H308+'abs CO2'!H308+'CH4'!H308*PCG!$C$5+N2O!H308*PCG!$C$6+HFC!H308+PFC!H308+'SF6'!H308</f>
        <v>-132.6491795409211</v>
      </c>
      <c r="I308" s="94">
        <f>+'CO2'!I308+'abs CO2'!I308+'CH4'!I308*PCG!$C$5+N2O!I308*PCG!$C$6+HFC!I308+PFC!I308+'SF6'!I308</f>
        <v>-133.23267095729608</v>
      </c>
      <c r="J308" s="94">
        <f>+'CO2'!J308+'abs CO2'!J308+'CH4'!J308*PCG!$C$5+N2O!J308*PCG!$C$6+HFC!J308+PFC!J308+'SF6'!J308</f>
        <v>-133.77517550898429</v>
      </c>
      <c r="K308" s="94">
        <f>+'CO2'!K308+'abs CO2'!K308+'CH4'!K308*PCG!$C$5+N2O!K308*PCG!$C$6+HFC!K308+PFC!K308+'SF6'!K308</f>
        <v>-134.10328690701124</v>
      </c>
      <c r="L308" s="94">
        <f>+'CO2'!L308+'abs CO2'!L308+'CH4'!L308*PCG!$C$5+N2O!L308*PCG!$C$6+HFC!L308+PFC!L308+'SF6'!L308</f>
        <v>-134.32738725116721</v>
      </c>
      <c r="M308" s="94">
        <f>+'CO2'!M308+'abs CO2'!M308+'CH4'!M308*PCG!$C$5+N2O!M308*PCG!$C$6+HFC!M308+PFC!M308+'SF6'!M308</f>
        <v>-134.25922130586267</v>
      </c>
      <c r="N308" s="94">
        <f>+'CO2'!N308+'abs CO2'!N308+'CH4'!N308*PCG!$C$5+N2O!N308*PCG!$C$6+HFC!N308+PFC!N308+'SF6'!N308</f>
        <v>-134.10612973942463</v>
      </c>
      <c r="O308" s="94">
        <f>+'CO2'!O308+'abs CO2'!O308+'CH4'!O308*PCG!$C$5+N2O!O308*PCG!$C$6+HFC!O308+PFC!O308+'SF6'!O308</f>
        <v>-133.94694140428004</v>
      </c>
      <c r="P308" s="94">
        <f>+'CO2'!P308+'abs CO2'!P308+'CH4'!P308*PCG!$C$5+N2O!P308*PCG!$C$6+HFC!P308+PFC!P308+'SF6'!P308</f>
        <v>-133.68679136200794</v>
      </c>
      <c r="Q308" s="94">
        <f>+'CO2'!Q308+'abs CO2'!Q308+'CH4'!Q308*PCG!$C$5+N2O!Q308*PCG!$C$6+HFC!Q308+PFC!Q308+'SF6'!Q308</f>
        <v>-133.23080254216586</v>
      </c>
      <c r="R308" s="94">
        <f>+'CO2'!R308+'abs CO2'!R308+'CH4'!R308*PCG!$C$5+N2O!R308*PCG!$C$6+HFC!R308+PFC!R308+'SF6'!R308</f>
        <v>-132.70854904364066</v>
      </c>
      <c r="S308" s="94">
        <f>+'CO2'!S308+'abs CO2'!S308+'CH4'!S308*PCG!$C$5+N2O!S308*PCG!$C$6+HFC!S308+PFC!S308+'SF6'!S308</f>
        <v>-132.2263992209358</v>
      </c>
      <c r="T308" s="94">
        <f>+'CO2'!T308+'abs CO2'!T308+'CH4'!T308*PCG!$C$5+N2O!T308*PCG!$C$6+HFC!T308+PFC!T308+'SF6'!T308</f>
        <v>-131.7637636619686</v>
      </c>
      <c r="U308" s="94">
        <f>+'CO2'!U308+'abs CO2'!U308+'CH4'!U308*PCG!$C$5+N2O!U308*PCG!$C$6+HFC!U308+PFC!U308+'SF6'!U308</f>
        <v>-131.32870513947145</v>
      </c>
      <c r="V308" s="94">
        <f>+'CO2'!V308+'abs CO2'!V308+'CH4'!V308*PCG!$C$5+N2O!V308*PCG!$C$6+HFC!V308+PFC!V308+'SF6'!V308</f>
        <v>-130.81283645301465</v>
      </c>
      <c r="W308" s="94">
        <f>+'CO2'!W308+'abs CO2'!W308+'CH4'!W308*PCG!$C$5+N2O!W308*PCG!$C$6+HFC!W308+PFC!W308+'SF6'!W308</f>
        <v>-130.30265867225182</v>
      </c>
      <c r="X308" s="94">
        <f>+'CO2'!X308+'abs CO2'!X308+'CH4'!X308*PCG!$C$5+N2O!X308*PCG!$C$6+HFC!X308+PFC!X308+'SF6'!X308</f>
        <v>-129.80584618510321</v>
      </c>
      <c r="Y308" s="94">
        <f>+'CO2'!Y308+'abs CO2'!Y308+'CH4'!Y308*PCG!$C$5+N2O!Y308*PCG!$C$6+HFC!Y308+PFC!Y308+'SF6'!Y308</f>
        <v>-129.37500734368933</v>
      </c>
      <c r="Z308" s="94">
        <f>+'CO2'!Z308+'abs CO2'!Z308+'CH4'!Z308*PCG!$C$5+N2O!Z308*PCG!$C$6+HFC!Z308+PFC!Z308+'SF6'!Z308</f>
        <v>-128.84007448134136</v>
      </c>
      <c r="AA308" s="94">
        <f>+'CO2'!AA308+'abs CO2'!AA308+'CH4'!AA308*PCG!$C$5+N2O!AA308*PCG!$C$6+HFC!AA308+PFC!AA308+'SF6'!AA308</f>
        <v>-128.32594304359552</v>
      </c>
      <c r="AB308" s="94">
        <f>+'CO2'!AB308+'abs CO2'!AB308+'CH4'!AB308*PCG!$C$5+N2O!AB308*PCG!$C$6+HFC!AB308+PFC!AB308+'SF6'!AB308</f>
        <v>-127.79743726343855</v>
      </c>
      <c r="AC308" s="94">
        <f>+'CO2'!AC308+'abs CO2'!AC308+'CH4'!AC308*PCG!$C$5+N2O!AC308*PCG!$C$6+HFC!AC308+PFC!AC308+'SF6'!AC308</f>
        <v>-127.23182116741675</v>
      </c>
      <c r="AD308" s="94">
        <f>+'CO2'!AD308+'abs CO2'!AD308+'CH4'!AD308*PCG!$C$5+N2O!AD308*PCG!$C$6+HFC!AD308+PFC!AD308+'SF6'!AD308</f>
        <v>-126.67344000181281</v>
      </c>
      <c r="AE308" s="94">
        <f>+'CO2'!AE308+'abs CO2'!AE308+'CH4'!AE308*PCG!$C$5+N2O!AE308*PCG!$C$6+HFC!AE308+PFC!AE308+'SF6'!AE308</f>
        <v>-126.09407309489194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-5.1645070212140247</v>
      </c>
      <c r="D309" s="94">
        <f>+'CO2'!D309+'abs CO2'!D309+'CH4'!D309*PCG!$C$5+N2O!D309*PCG!$C$6+HFC!D309+PFC!D309+'SF6'!D309</f>
        <v>-5.2116559966998288</v>
      </c>
      <c r="E309" s="94">
        <f>+'CO2'!E309+'abs CO2'!E309+'CH4'!E309*PCG!$C$5+N2O!E309*PCG!$C$6+HFC!E309+PFC!E309+'SF6'!E309</f>
        <v>-5.2505190855540249</v>
      </c>
      <c r="F309" s="94">
        <f>+'CO2'!F309+'abs CO2'!F309+'CH4'!F309*PCG!$C$5+N2O!F309*PCG!$C$6+HFC!F309+PFC!F309+'SF6'!F309</f>
        <v>-5.3116847014593933</v>
      </c>
      <c r="G309" s="94">
        <f>+'CO2'!G309+'abs CO2'!G309+'CH4'!G309*PCG!$C$5+N2O!G309*PCG!$C$6+HFC!G309+PFC!G309+'SF6'!G309</f>
        <v>-5.3616532678762736</v>
      </c>
      <c r="H309" s="94">
        <f>+'CO2'!H309+'abs CO2'!H309+'CH4'!H309*PCG!$C$5+N2O!H309*PCG!$C$6+HFC!H309+PFC!H309+'SF6'!H309</f>
        <v>-5.4179421071280842</v>
      </c>
      <c r="I309" s="94">
        <f>+'CO2'!I309+'abs CO2'!I309+'CH4'!I309*PCG!$C$5+N2O!I309*PCG!$C$6+HFC!I309+PFC!I309+'SF6'!I309</f>
        <v>-5.4749485580158028</v>
      </c>
      <c r="J309" s="94">
        <f>+'CO2'!J309+'abs CO2'!J309+'CH4'!J309*PCG!$C$5+N2O!J309*PCG!$C$6+HFC!J309+PFC!J309+'SF6'!J309</f>
        <v>-5.5133027644876567</v>
      </c>
      <c r="K309" s="94">
        <f>+'CO2'!K309+'abs CO2'!K309+'CH4'!K309*PCG!$C$5+N2O!K309*PCG!$C$6+HFC!K309+PFC!K309+'SF6'!K309</f>
        <v>-5.5634862025009735</v>
      </c>
      <c r="L309" s="94">
        <f>+'CO2'!L309+'abs CO2'!L309+'CH4'!L309*PCG!$C$5+N2O!L309*PCG!$C$6+HFC!L309+PFC!L309+'SF6'!L309</f>
        <v>-5.6111689053416614</v>
      </c>
      <c r="M309" s="94">
        <f>+'CO2'!M309+'abs CO2'!M309+'CH4'!M309*PCG!$C$5+N2O!M309*PCG!$C$6+HFC!M309+PFC!M309+'SF6'!M309</f>
        <v>-5.6641489142970061</v>
      </c>
      <c r="N309" s="94">
        <f>+'CO2'!N309+'abs CO2'!N309+'CH4'!N309*PCG!$C$5+N2O!N309*PCG!$C$6+HFC!N309+PFC!N309+'SF6'!N309</f>
        <v>-5.7273490128079985</v>
      </c>
      <c r="O309" s="94">
        <f>+'CO2'!O309+'abs CO2'!O309+'CH4'!O309*PCG!$C$5+N2O!O309*PCG!$C$6+HFC!O309+PFC!O309+'SF6'!O309</f>
        <v>-5.7969866814612336</v>
      </c>
      <c r="P309" s="94">
        <f>+'CO2'!P309+'abs CO2'!P309+'CH4'!P309*PCG!$C$5+N2O!P309*PCG!$C$6+HFC!P309+PFC!P309+'SF6'!P309</f>
        <v>-5.8593721855818703</v>
      </c>
      <c r="Q309" s="94">
        <f>+'CO2'!Q309+'abs CO2'!Q309+'CH4'!Q309*PCG!$C$5+N2O!Q309*PCG!$C$6+HFC!Q309+PFC!Q309+'SF6'!Q309</f>
        <v>-5.9164058975881844</v>
      </c>
      <c r="R309" s="94">
        <f>+'CO2'!R309+'abs CO2'!R309+'CH4'!R309*PCG!$C$5+N2O!R309*PCG!$C$6+HFC!R309+PFC!R309+'SF6'!R309</f>
        <v>-5.89918571126901</v>
      </c>
      <c r="S309" s="94">
        <f>+'CO2'!S309+'abs CO2'!S309+'CH4'!S309*PCG!$C$5+N2O!S309*PCG!$C$6+HFC!S309+PFC!S309+'SF6'!S309</f>
        <v>-5.9127267117845062</v>
      </c>
      <c r="T309" s="94">
        <f>+'CO2'!T309+'abs CO2'!T309+'CH4'!T309*PCG!$C$5+N2O!T309*PCG!$C$6+HFC!T309+PFC!T309+'SF6'!T309</f>
        <v>-5.9214041131021897</v>
      </c>
      <c r="U309" s="94">
        <f>+'CO2'!U309+'abs CO2'!U309+'CH4'!U309*PCG!$C$5+N2O!U309*PCG!$C$6+HFC!U309+PFC!U309+'SF6'!U309</f>
        <v>-5.9230896632612504</v>
      </c>
      <c r="V309" s="94">
        <f>+'CO2'!V309+'abs CO2'!V309+'CH4'!V309*PCG!$C$5+N2O!V309*PCG!$C$6+HFC!V309+PFC!V309+'SF6'!V309</f>
        <v>-5.9184312299609774</v>
      </c>
      <c r="W309" s="94">
        <f>+'CO2'!W309+'abs CO2'!W309+'CH4'!W309*PCG!$C$5+N2O!W309*PCG!$C$6+HFC!W309+PFC!W309+'SF6'!W309</f>
        <v>-5.9283388929845167</v>
      </c>
      <c r="X309" s="94">
        <f>+'CO2'!X309+'abs CO2'!X309+'CH4'!X309*PCG!$C$5+N2O!X309*PCG!$C$6+HFC!X309+PFC!X309+'SF6'!X309</f>
        <v>-5.9275813787031817</v>
      </c>
      <c r="Y309" s="94">
        <f>+'CO2'!Y309+'abs CO2'!Y309+'CH4'!Y309*PCG!$C$5+N2O!Y309*PCG!$C$6+HFC!Y309+PFC!Y309+'SF6'!Y309</f>
        <v>-5.920750009170515</v>
      </c>
      <c r="Z309" s="94">
        <f>+'CO2'!Z309+'abs CO2'!Z309+'CH4'!Z309*PCG!$C$5+N2O!Z309*PCG!$C$6+HFC!Z309+PFC!Z309+'SF6'!Z309</f>
        <v>-5.912323171667726</v>
      </c>
      <c r="AA309" s="94">
        <f>+'CO2'!AA309+'abs CO2'!AA309+'CH4'!AA309*PCG!$C$5+N2O!AA309*PCG!$C$6+HFC!AA309+PFC!AA309+'SF6'!AA309</f>
        <v>-5.9134295878870304</v>
      </c>
      <c r="AB309" s="94">
        <f>+'CO2'!AB309+'abs CO2'!AB309+'CH4'!AB309*PCG!$C$5+N2O!AB309*PCG!$C$6+HFC!AB309+PFC!AB309+'SF6'!AB309</f>
        <v>-5.9167773529297074</v>
      </c>
      <c r="AC309" s="94">
        <f>+'CO2'!AC309+'abs CO2'!AC309+'CH4'!AC309*PCG!$C$5+N2O!AC309*PCG!$C$6+HFC!AC309+PFC!AC309+'SF6'!AC309</f>
        <v>-5.9042171531489851</v>
      </c>
      <c r="AD309" s="94">
        <f>+'CO2'!AD309+'abs CO2'!AD309+'CH4'!AD309*PCG!$C$5+N2O!AD309*PCG!$C$6+HFC!AD309+PFC!AD309+'SF6'!AD309</f>
        <v>-5.9156374323288077</v>
      </c>
      <c r="AE309" s="94">
        <f>+'CO2'!AE309+'abs CO2'!AE309+'CH4'!AE309*PCG!$C$5+N2O!AE309*PCG!$C$6+HFC!AE309+PFC!AE309+'SF6'!AE309</f>
        <v>-5.9190207953919254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0</v>
      </c>
      <c r="D310" s="94">
        <f>+'CO2'!D310+'abs CO2'!D310+'CH4'!D310*PCG!$C$5+N2O!D310*PCG!$C$6+HFC!D310+PFC!D310+'SF6'!D310</f>
        <v>0</v>
      </c>
      <c r="E310" s="94">
        <f>+'CO2'!E310+'abs CO2'!E310+'CH4'!E310*PCG!$C$5+N2O!E310*PCG!$C$6+HFC!E310+PFC!E310+'SF6'!E310</f>
        <v>0</v>
      </c>
      <c r="F310" s="94">
        <f>+'CO2'!F310+'abs CO2'!F310+'CH4'!F310*PCG!$C$5+N2O!F310*PCG!$C$6+HFC!F310+PFC!F310+'SF6'!F310</f>
        <v>0</v>
      </c>
      <c r="G310" s="94">
        <f>+'CO2'!G310+'abs CO2'!G310+'CH4'!G310*PCG!$C$5+N2O!G310*PCG!$C$6+HFC!G310+PFC!G310+'SF6'!G310</f>
        <v>0</v>
      </c>
      <c r="H310" s="94">
        <f>+'CO2'!H310+'abs CO2'!H310+'CH4'!H310*PCG!$C$5+N2O!H310*PCG!$C$6+HFC!H310+PFC!H310+'SF6'!H310</f>
        <v>0</v>
      </c>
      <c r="I310" s="94">
        <f>+'CO2'!I310+'abs CO2'!I310+'CH4'!I310*PCG!$C$5+N2O!I310*PCG!$C$6+HFC!I310+PFC!I310+'SF6'!I310</f>
        <v>0</v>
      </c>
      <c r="J310" s="94">
        <f>+'CO2'!J310+'abs CO2'!J310+'CH4'!J310*PCG!$C$5+N2O!J310*PCG!$C$6+HFC!J310+PFC!J310+'SF6'!J310</f>
        <v>0</v>
      </c>
      <c r="K310" s="94">
        <f>+'CO2'!K310+'abs CO2'!K310+'CH4'!K310*PCG!$C$5+N2O!K310*PCG!$C$6+HFC!K310+PFC!K310+'SF6'!K310</f>
        <v>0</v>
      </c>
      <c r="L310" s="94">
        <f>+'CO2'!L310+'abs CO2'!L310+'CH4'!L310*PCG!$C$5+N2O!L310*PCG!$C$6+HFC!L310+PFC!L310+'SF6'!L310</f>
        <v>0</v>
      </c>
      <c r="M310" s="94">
        <f>+'CO2'!M310+'abs CO2'!M310+'CH4'!M310*PCG!$C$5+N2O!M310*PCG!$C$6+HFC!M310+PFC!M310+'SF6'!M310</f>
        <v>0</v>
      </c>
      <c r="N310" s="94">
        <f>+'CO2'!N310+'abs CO2'!N310+'CH4'!N310*PCG!$C$5+N2O!N310*PCG!$C$6+HFC!N310+PFC!N310+'SF6'!N310</f>
        <v>0</v>
      </c>
      <c r="O310" s="94">
        <f>+'CO2'!O310+'abs CO2'!O310+'CH4'!O310*PCG!$C$5+N2O!O310*PCG!$C$6+HFC!O310+PFC!O310+'SF6'!O310</f>
        <v>0</v>
      </c>
      <c r="P310" s="94">
        <f>+'CO2'!P310+'abs CO2'!P310+'CH4'!P310*PCG!$C$5+N2O!P310*PCG!$C$6+HFC!P310+PFC!P310+'SF6'!P310</f>
        <v>0</v>
      </c>
      <c r="Q310" s="94">
        <f>+'CO2'!Q310+'abs CO2'!Q310+'CH4'!Q310*PCG!$C$5+N2O!Q310*PCG!$C$6+HFC!Q310+PFC!Q310+'SF6'!Q310</f>
        <v>0</v>
      </c>
      <c r="R310" s="94">
        <f>+'CO2'!R310+'abs CO2'!R310+'CH4'!R310*PCG!$C$5+N2O!R310*PCG!$C$6+HFC!R310+PFC!R310+'SF6'!R310</f>
        <v>0</v>
      </c>
      <c r="S310" s="94">
        <f>+'CO2'!S310+'abs CO2'!S310+'CH4'!S310*PCG!$C$5+N2O!S310*PCG!$C$6+HFC!S310+PFC!S310+'SF6'!S310</f>
        <v>0</v>
      </c>
      <c r="T310" s="94">
        <f>+'CO2'!T310+'abs CO2'!T310+'CH4'!T310*PCG!$C$5+N2O!T310*PCG!$C$6+HFC!T310+PFC!T310+'SF6'!T310</f>
        <v>0</v>
      </c>
      <c r="U310" s="94">
        <f>+'CO2'!U310+'abs CO2'!U310+'CH4'!U310*PCG!$C$5+N2O!U310*PCG!$C$6+HFC!U310+PFC!U310+'SF6'!U310</f>
        <v>0</v>
      </c>
      <c r="V310" s="94">
        <f>+'CO2'!V310+'abs CO2'!V310+'CH4'!V310*PCG!$C$5+N2O!V310*PCG!$C$6+HFC!V310+PFC!V310+'SF6'!V310</f>
        <v>0</v>
      </c>
      <c r="W310" s="94">
        <f>+'CO2'!W310+'abs CO2'!W310+'CH4'!W310*PCG!$C$5+N2O!W310*PCG!$C$6+HFC!W310+PFC!W310+'SF6'!W310</f>
        <v>0</v>
      </c>
      <c r="X310" s="94">
        <f>+'CO2'!X310+'abs CO2'!X310+'CH4'!X310*PCG!$C$5+N2O!X310*PCG!$C$6+HFC!X310+PFC!X310+'SF6'!X310</f>
        <v>0</v>
      </c>
      <c r="Y310" s="94">
        <f>+'CO2'!Y310+'abs CO2'!Y310+'CH4'!Y310*PCG!$C$5+N2O!Y310*PCG!$C$6+HFC!Y310+PFC!Y310+'SF6'!Y310</f>
        <v>0</v>
      </c>
      <c r="Z310" s="94">
        <f>+'CO2'!Z310+'abs CO2'!Z310+'CH4'!Z310*PCG!$C$5+N2O!Z310*PCG!$C$6+HFC!Z310+PFC!Z310+'SF6'!Z310</f>
        <v>0</v>
      </c>
      <c r="AA310" s="94">
        <f>+'CO2'!AA310+'abs CO2'!AA310+'CH4'!AA310*PCG!$C$5+N2O!AA310*PCG!$C$6+HFC!AA310+PFC!AA310+'SF6'!AA310</f>
        <v>0</v>
      </c>
      <c r="AB310" s="94">
        <f>+'CO2'!AB310+'abs CO2'!AB310+'CH4'!AB310*PCG!$C$5+N2O!AB310*PCG!$C$6+HFC!AB310+PFC!AB310+'SF6'!AB310</f>
        <v>0</v>
      </c>
      <c r="AC310" s="94">
        <f>+'CO2'!AC310+'abs CO2'!AC310+'CH4'!AC310*PCG!$C$5+N2O!AC310*PCG!$C$6+HFC!AC310+PFC!AC310+'SF6'!AC310</f>
        <v>0</v>
      </c>
      <c r="AD310" s="94">
        <f>+'CO2'!AD310+'abs CO2'!AD310+'CH4'!AD310*PCG!$C$5+N2O!AD310*PCG!$C$6+HFC!AD310+PFC!AD310+'SF6'!AD310</f>
        <v>0</v>
      </c>
      <c r="AE310" s="94">
        <f>+'CO2'!AE310+'abs CO2'!AE310+'CH4'!AE310*PCG!$C$5+N2O!AE310*PCG!$C$6+HFC!AE310+PFC!AE310+'SF6'!AE310</f>
        <v>0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-2725.0652270344863</v>
      </c>
      <c r="D311" s="94">
        <f>+'CO2'!D311+'abs CO2'!D311+'CH4'!D311*PCG!$C$5+N2O!D311*PCG!$C$6+HFC!D311+PFC!D311+'SF6'!D311</f>
        <v>-2758.3854941849463</v>
      </c>
      <c r="E311" s="94">
        <f>+'CO2'!E311+'abs CO2'!E311+'CH4'!E311*PCG!$C$5+N2O!E311*PCG!$C$6+HFC!E311+PFC!E311+'SF6'!E311</f>
        <v>-2792.7388182602626</v>
      </c>
      <c r="F311" s="94">
        <f>+'CO2'!F311+'abs CO2'!F311+'CH4'!F311*PCG!$C$5+N2O!F311*PCG!$C$6+HFC!F311+PFC!F311+'SF6'!F311</f>
        <v>-2826.3870912054667</v>
      </c>
      <c r="G311" s="94">
        <f>+'CO2'!G311+'abs CO2'!G311+'CH4'!G311*PCG!$C$5+N2O!G311*PCG!$C$6+HFC!G311+PFC!G311+'SF6'!G311</f>
        <v>-2860.236429206459</v>
      </c>
      <c r="H311" s="94">
        <f>+'CO2'!H311+'abs CO2'!H311+'CH4'!H311*PCG!$C$5+N2O!H311*PCG!$C$6+HFC!H311+PFC!H311+'SF6'!H311</f>
        <v>-2891.306677152364</v>
      </c>
      <c r="I311" s="94">
        <f>+'CO2'!I311+'abs CO2'!I311+'CH4'!I311*PCG!$C$5+N2O!I311*PCG!$C$6+HFC!I311+PFC!I311+'SF6'!I311</f>
        <v>-2921.2454119864788</v>
      </c>
      <c r="J311" s="94">
        <f>+'CO2'!J311+'abs CO2'!J311+'CH4'!J311*PCG!$C$5+N2O!J311*PCG!$C$6+HFC!J311+PFC!J311+'SF6'!J311</f>
        <v>-2949.4036171369899</v>
      </c>
      <c r="K311" s="94">
        <f>+'CO2'!K311+'abs CO2'!K311+'CH4'!K311*PCG!$C$5+N2O!K311*PCG!$C$6+HFC!K311+PFC!K311+'SF6'!K311</f>
        <v>-2972.2787891035105</v>
      </c>
      <c r="L311" s="94">
        <f>+'CO2'!L311+'abs CO2'!L311+'CH4'!L311*PCG!$C$5+N2O!L311*PCG!$C$6+HFC!L311+PFC!L311+'SF6'!L311</f>
        <v>-2989.9467569313069</v>
      </c>
      <c r="M311" s="94">
        <f>+'CO2'!M311+'abs CO2'!M311+'CH4'!M311*PCG!$C$5+N2O!M311*PCG!$C$6+HFC!M311+PFC!M311+'SF6'!M311</f>
        <v>-3004.1352689028558</v>
      </c>
      <c r="N311" s="94">
        <f>+'CO2'!N311+'abs CO2'!N311+'CH4'!N311*PCG!$C$5+N2O!N311*PCG!$C$6+HFC!N311+PFC!N311+'SF6'!N311</f>
        <v>-3012.6559216634128</v>
      </c>
      <c r="O311" s="94">
        <f>+'CO2'!O311+'abs CO2'!O311+'CH4'!O311*PCG!$C$5+N2O!O311*PCG!$C$6+HFC!O311+PFC!O311+'SF6'!O311</f>
        <v>-3015.5514330363253</v>
      </c>
      <c r="P311" s="94">
        <f>+'CO2'!P311+'abs CO2'!P311+'CH4'!P311*PCG!$C$5+N2O!P311*PCG!$C$6+HFC!P311+PFC!P311+'SF6'!P311</f>
        <v>-3012.6369578496133</v>
      </c>
      <c r="Q311" s="94">
        <f>+'CO2'!Q311+'abs CO2'!Q311+'CH4'!Q311*PCG!$C$5+N2O!Q311*PCG!$C$6+HFC!Q311+PFC!Q311+'SF6'!Q311</f>
        <v>-3004.2913947109951</v>
      </c>
      <c r="R311" s="94">
        <f>+'CO2'!R311+'abs CO2'!R311+'CH4'!R311*PCG!$C$5+N2O!R311*PCG!$C$6+HFC!R311+PFC!R311+'SF6'!R311</f>
        <v>-2991.4265239234842</v>
      </c>
      <c r="S311" s="94">
        <f>+'CO2'!S311+'abs CO2'!S311+'CH4'!S311*PCG!$C$5+N2O!S311*PCG!$C$6+HFC!S311+PFC!S311+'SF6'!S311</f>
        <v>-2978.7164714815635</v>
      </c>
      <c r="T311" s="94">
        <f>+'CO2'!T311+'abs CO2'!T311+'CH4'!T311*PCG!$C$5+N2O!T311*PCG!$C$6+HFC!T311+PFC!T311+'SF6'!T311</f>
        <v>-2965.6762098144141</v>
      </c>
      <c r="U311" s="94">
        <f>+'CO2'!U311+'abs CO2'!U311+'CH4'!U311*PCG!$C$5+N2O!U311*PCG!$C$6+HFC!U311+PFC!U311+'SF6'!U311</f>
        <v>-2952.6721374826975</v>
      </c>
      <c r="V311" s="94">
        <f>+'CO2'!V311+'abs CO2'!V311+'CH4'!V311*PCG!$C$5+N2O!V311*PCG!$C$6+HFC!V311+PFC!V311+'SF6'!V311</f>
        <v>-2939.6684557213757</v>
      </c>
      <c r="W311" s="94">
        <f>+'CO2'!W311+'abs CO2'!W311+'CH4'!W311*PCG!$C$5+N2O!W311*PCG!$C$6+HFC!W311+PFC!W311+'SF6'!W311</f>
        <v>-2926.7323661098126</v>
      </c>
      <c r="X311" s="94">
        <f>+'CO2'!X311+'abs CO2'!X311+'CH4'!X311*PCG!$C$5+N2O!X311*PCG!$C$6+HFC!X311+PFC!X311+'SF6'!X311</f>
        <v>-2912.9774954969116</v>
      </c>
      <c r="Y311" s="94">
        <f>+'CO2'!Y311+'abs CO2'!Y311+'CH4'!Y311*PCG!$C$5+N2O!Y311*PCG!$C$6+HFC!Y311+PFC!Y311+'SF6'!Y311</f>
        <v>-2898.4705576723663</v>
      </c>
      <c r="Z311" s="94">
        <f>+'CO2'!Z311+'abs CO2'!Z311+'CH4'!Z311*PCG!$C$5+N2O!Z311*PCG!$C$6+HFC!Z311+PFC!Z311+'SF6'!Z311</f>
        <v>-2884.2581056979361</v>
      </c>
      <c r="AA311" s="94">
        <f>+'CO2'!AA311+'abs CO2'!AA311+'CH4'!AA311*PCG!$C$5+N2O!AA311*PCG!$C$6+HFC!AA311+PFC!AA311+'SF6'!AA311</f>
        <v>-2869.7911670189028</v>
      </c>
      <c r="AB311" s="94">
        <f>+'CO2'!AB311+'abs CO2'!AB311+'CH4'!AB311*PCG!$C$5+N2O!AB311*PCG!$C$6+HFC!AB311+PFC!AB311+'SF6'!AB311</f>
        <v>-2856.1165811876995</v>
      </c>
      <c r="AC311" s="94">
        <f>+'CO2'!AC311+'abs CO2'!AC311+'CH4'!AC311*PCG!$C$5+N2O!AC311*PCG!$C$6+HFC!AC311+PFC!AC311+'SF6'!AC311</f>
        <v>-2842.6057770163156</v>
      </c>
      <c r="AD311" s="94">
        <f>+'CO2'!AD311+'abs CO2'!AD311+'CH4'!AD311*PCG!$C$5+N2O!AD311*PCG!$C$6+HFC!AD311+PFC!AD311+'SF6'!AD311</f>
        <v>-2828.8816961858729</v>
      </c>
      <c r="AE311" s="94">
        <f>+'CO2'!AE311+'abs CO2'!AE311+'CH4'!AE311*PCG!$C$5+N2O!AE311*PCG!$C$6+HFC!AE311+PFC!AE311+'SF6'!AE311</f>
        <v>-2814.7873410619486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-371.51541172195431</v>
      </c>
      <c r="D312" s="94">
        <f>+'CO2'!D312+'abs CO2'!D312+'CH4'!D312*PCG!$C$5+N2O!D312*PCG!$C$6+HFC!D312+PFC!D312+'SF6'!D312</f>
        <v>-373.68240167332726</v>
      </c>
      <c r="E312" s="94">
        <f>+'CO2'!E312+'abs CO2'!E312+'CH4'!E312*PCG!$C$5+N2O!E312*PCG!$C$6+HFC!E312+PFC!E312+'SF6'!E312</f>
        <v>-375.8839833511442</v>
      </c>
      <c r="F312" s="94">
        <f>+'CO2'!F312+'abs CO2'!F312+'CH4'!F312*PCG!$C$5+N2O!F312*PCG!$C$6+HFC!F312+PFC!F312+'SF6'!F312</f>
        <v>-378.12320150350979</v>
      </c>
      <c r="G312" s="94">
        <f>+'CO2'!G312+'abs CO2'!G312+'CH4'!G312*PCG!$C$5+N2O!G312*PCG!$C$6+HFC!G312+PFC!G312+'SF6'!G312</f>
        <v>-380.24181959430234</v>
      </c>
      <c r="H312" s="94">
        <f>+'CO2'!H312+'abs CO2'!H312+'CH4'!H312*PCG!$C$5+N2O!H312*PCG!$C$6+HFC!H312+PFC!H312+'SF6'!H312</f>
        <v>-382.39013472931168</v>
      </c>
      <c r="I312" s="94">
        <f>+'CO2'!I312+'abs CO2'!I312+'CH4'!I312*PCG!$C$5+N2O!I312*PCG!$C$6+HFC!I312+PFC!I312+'SF6'!I312</f>
        <v>-384.57032022066153</v>
      </c>
      <c r="J312" s="94">
        <f>+'CO2'!J312+'abs CO2'!J312+'CH4'!J312*PCG!$C$5+N2O!J312*PCG!$C$6+HFC!J312+PFC!J312+'SF6'!J312</f>
        <v>-386.89014656448762</v>
      </c>
      <c r="K312" s="94">
        <f>+'CO2'!K312+'abs CO2'!K312+'CH4'!K312*PCG!$C$5+N2O!K312*PCG!$C$6+HFC!K312+PFC!K312+'SF6'!K312</f>
        <v>-388.90740574007253</v>
      </c>
      <c r="L312" s="94">
        <f>+'CO2'!L312+'abs CO2'!L312+'CH4'!L312*PCG!$C$5+N2O!L312*PCG!$C$6+HFC!L312+PFC!L312+'SF6'!L312</f>
        <v>-390.97257546146187</v>
      </c>
      <c r="M312" s="94">
        <f>+'CO2'!M312+'abs CO2'!M312+'CH4'!M312*PCG!$C$5+N2O!M312*PCG!$C$6+HFC!M312+PFC!M312+'SF6'!M312</f>
        <v>-392.98875197060335</v>
      </c>
      <c r="N312" s="94">
        <f>+'CO2'!N312+'abs CO2'!N312+'CH4'!N312*PCG!$C$5+N2O!N312*PCG!$C$6+HFC!N312+PFC!N312+'SF6'!N312</f>
        <v>-394.92493266663899</v>
      </c>
      <c r="O312" s="94">
        <f>+'CO2'!O312+'abs CO2'!O312+'CH4'!O312*PCG!$C$5+N2O!O312*PCG!$C$6+HFC!O312+PFC!O312+'SF6'!O312</f>
        <v>-396.91445168451793</v>
      </c>
      <c r="P312" s="94">
        <f>+'CO2'!P312+'abs CO2'!P312+'CH4'!P312*PCG!$C$5+N2O!P312*PCG!$C$6+HFC!P312+PFC!P312+'SF6'!P312</f>
        <v>-398.43496086650561</v>
      </c>
      <c r="Q312" s="94">
        <f>+'CO2'!Q312+'abs CO2'!Q312+'CH4'!Q312*PCG!$C$5+N2O!Q312*PCG!$C$6+HFC!Q312+PFC!Q312+'SF6'!Q312</f>
        <v>-400.08460484847046</v>
      </c>
      <c r="R312" s="94">
        <f>+'CO2'!R312+'abs CO2'!R312+'CH4'!R312*PCG!$C$5+N2O!R312*PCG!$C$6+HFC!R312+PFC!R312+'SF6'!R312</f>
        <v>-400.85319604074374</v>
      </c>
      <c r="S312" s="94">
        <f>+'CO2'!S312+'abs CO2'!S312+'CH4'!S312*PCG!$C$5+N2O!S312*PCG!$C$6+HFC!S312+PFC!S312+'SF6'!S312</f>
        <v>-401.51285230911481</v>
      </c>
      <c r="T312" s="94">
        <f>+'CO2'!T312+'abs CO2'!T312+'CH4'!T312*PCG!$C$5+N2O!T312*PCG!$C$6+HFC!T312+PFC!T312+'SF6'!T312</f>
        <v>-401.79015776541536</v>
      </c>
      <c r="U312" s="94">
        <f>+'CO2'!U312+'abs CO2'!U312+'CH4'!U312*PCG!$C$5+N2O!U312*PCG!$C$6+HFC!U312+PFC!U312+'SF6'!U312</f>
        <v>-402.0254032623065</v>
      </c>
      <c r="V312" s="94">
        <f>+'CO2'!V312+'abs CO2'!V312+'CH4'!V312*PCG!$C$5+N2O!V312*PCG!$C$6+HFC!V312+PFC!V312+'SF6'!V312</f>
        <v>-402.20452940807223</v>
      </c>
      <c r="W312" s="94">
        <f>+'CO2'!W312+'abs CO2'!W312+'CH4'!W312*PCG!$C$5+N2O!W312*PCG!$C$6+HFC!W312+PFC!W312+'SF6'!W312</f>
        <v>-402.27054908900942</v>
      </c>
      <c r="X312" s="94">
        <f>+'CO2'!X312+'abs CO2'!X312+'CH4'!X312*PCG!$C$5+N2O!X312*PCG!$C$6+HFC!X312+PFC!X312+'SF6'!X312</f>
        <v>-401.98226574364378</v>
      </c>
      <c r="Y312" s="94">
        <f>+'CO2'!Y312+'abs CO2'!Y312+'CH4'!Y312*PCG!$C$5+N2O!Y312*PCG!$C$6+HFC!Y312+PFC!Y312+'SF6'!Y312</f>
        <v>-401.55302464864633</v>
      </c>
      <c r="Z312" s="94">
        <f>+'CO2'!Z312+'abs CO2'!Z312+'CH4'!Z312*PCG!$C$5+N2O!Z312*PCG!$C$6+HFC!Z312+PFC!Z312+'SF6'!Z312</f>
        <v>-401.01067350335848</v>
      </c>
      <c r="AA312" s="94">
        <f>+'CO2'!AA312+'abs CO2'!AA312+'CH4'!AA312*PCG!$C$5+N2O!AA312*PCG!$C$6+HFC!AA312+PFC!AA312+'SF6'!AA312</f>
        <v>-400.37471302947466</v>
      </c>
      <c r="AB312" s="94">
        <f>+'CO2'!AB312+'abs CO2'!AB312+'CH4'!AB312*PCG!$C$5+N2O!AB312*PCG!$C$6+HFC!AB312+PFC!AB312+'SF6'!AB312</f>
        <v>-399.65711066695025</v>
      </c>
      <c r="AC312" s="94">
        <f>+'CO2'!AC312+'abs CO2'!AC312+'CH4'!AC312*PCG!$C$5+N2O!AC312*PCG!$C$6+HFC!AC312+PFC!AC312+'SF6'!AC312</f>
        <v>-398.72069762361963</v>
      </c>
      <c r="AD312" s="94">
        <f>+'CO2'!AD312+'abs CO2'!AD312+'CH4'!AD312*PCG!$C$5+N2O!AD312*PCG!$C$6+HFC!AD312+PFC!AD312+'SF6'!AD312</f>
        <v>-397.72177501501494</v>
      </c>
      <c r="AE312" s="94">
        <f>+'CO2'!AE312+'abs CO2'!AE312+'CH4'!AE312*PCG!$C$5+N2O!AE312*PCG!$C$6+HFC!AE312+PFC!AE312+'SF6'!AE312</f>
        <v>-396.763710135346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-0.69220181185128626</v>
      </c>
      <c r="D313" s="94">
        <f>+'CO2'!D313+'abs CO2'!D313+'CH4'!D313*PCG!$C$5+N2O!D313*PCG!$C$6+HFC!D313+PFC!D313+'SF6'!D313</f>
        <v>-0.69898434045608848</v>
      </c>
      <c r="E313" s="94">
        <f>+'CO2'!E313+'abs CO2'!E313+'CH4'!E313*PCG!$C$5+N2O!E313*PCG!$C$6+HFC!E313+PFC!E313+'SF6'!E313</f>
        <v>-0.70342982260339237</v>
      </c>
      <c r="F313" s="94">
        <f>+'CO2'!F313+'abs CO2'!F313+'CH4'!F313*PCG!$C$5+N2O!F313*PCG!$C$6+HFC!F313+PFC!F313+'SF6'!F313</f>
        <v>-0.70787573078764021</v>
      </c>
      <c r="G313" s="94">
        <f>+'CO2'!G313+'abs CO2'!G313+'CH4'!G313*PCG!$C$5+N2O!G313*PCG!$C$6+HFC!G313+PFC!G313+'SF6'!G313</f>
        <v>-0.70948857433115853</v>
      </c>
      <c r="H313" s="94">
        <f>+'CO2'!H313+'abs CO2'!H313+'CH4'!H313*PCG!$C$5+N2O!H313*PCG!$C$6+HFC!H313+PFC!H313+'SF6'!H313</f>
        <v>-0.71357102870288835</v>
      </c>
      <c r="I313" s="94">
        <f>+'CO2'!I313+'abs CO2'!I313+'CH4'!I313*PCG!$C$5+N2O!I313*PCG!$C$6+HFC!I313+PFC!I313+'SF6'!I313</f>
        <v>-0.72077706339846892</v>
      </c>
      <c r="J313" s="94">
        <f>+'CO2'!J313+'abs CO2'!J313+'CH4'!J313*PCG!$C$5+N2O!J313*PCG!$C$6+HFC!J313+PFC!J313+'SF6'!J313</f>
        <v>-0.72122341077232099</v>
      </c>
      <c r="K313" s="94">
        <f>+'CO2'!K313+'abs CO2'!K313+'CH4'!K313*PCG!$C$5+N2O!K313*PCG!$C$6+HFC!K313+PFC!K313+'SF6'!K313</f>
        <v>-0.72840133543774421</v>
      </c>
      <c r="L313" s="94">
        <f>+'CO2'!L313+'abs CO2'!L313+'CH4'!L313*PCG!$C$5+N2O!L313*PCG!$C$6+HFC!L313+PFC!L313+'SF6'!L313</f>
        <v>-0.73138277094100546</v>
      </c>
      <c r="M313" s="94">
        <f>+'CO2'!M313+'abs CO2'!M313+'CH4'!M313*PCG!$C$5+N2O!M313*PCG!$C$6+HFC!M313+PFC!M313+'SF6'!M313</f>
        <v>-0.74317920436108265</v>
      </c>
      <c r="N313" s="94">
        <f>+'CO2'!N313+'abs CO2'!N313+'CH4'!N313*PCG!$C$5+N2O!N313*PCG!$C$6+HFC!N313+PFC!N313+'SF6'!N313</f>
        <v>-0.74573860696048577</v>
      </c>
      <c r="O313" s="94">
        <f>+'CO2'!O313+'abs CO2'!O313+'CH4'!O313*PCG!$C$5+N2O!O313*PCG!$C$6+HFC!O313+PFC!O313+'SF6'!O313</f>
        <v>-0.75270785910397253</v>
      </c>
      <c r="P313" s="94">
        <f>+'CO2'!P313+'abs CO2'!P313+'CH4'!P313*PCG!$C$5+N2O!P313*PCG!$C$6+HFC!P313+PFC!P313+'SF6'!P313</f>
        <v>-0.75988672805627899</v>
      </c>
      <c r="Q313" s="94">
        <f>+'CO2'!Q313+'abs CO2'!Q313+'CH4'!Q313*PCG!$C$5+N2O!Q313*PCG!$C$6+HFC!Q313+PFC!Q313+'SF6'!Q313</f>
        <v>-0.76649577748501285</v>
      </c>
      <c r="R313" s="94">
        <f>+'CO2'!R313+'abs CO2'!R313+'CH4'!R313*PCG!$C$5+N2O!R313*PCG!$C$6+HFC!R313+PFC!R313+'SF6'!R313</f>
        <v>-0.76842337688516171</v>
      </c>
      <c r="S313" s="94">
        <f>+'CO2'!S313+'abs CO2'!S313+'CH4'!S313*PCG!$C$5+N2O!S313*PCG!$C$6+HFC!S313+PFC!S313+'SF6'!S313</f>
        <v>-0.77295754170273401</v>
      </c>
      <c r="T313" s="94">
        <f>+'CO2'!T313+'abs CO2'!T313+'CH4'!T313*PCG!$C$5+N2O!T313*PCG!$C$6+HFC!T313+PFC!T313+'SF6'!T313</f>
        <v>-0.78486001525897409</v>
      </c>
      <c r="U313" s="94">
        <f>+'CO2'!U313+'abs CO2'!U313+'CH4'!U313*PCG!$C$5+N2O!U313*PCG!$C$6+HFC!U313+PFC!U313+'SF6'!U313</f>
        <v>-0.7912783395079821</v>
      </c>
      <c r="V313" s="94">
        <f>+'CO2'!V313+'abs CO2'!V313+'CH4'!V313*PCG!$C$5+N2O!V313*PCG!$C$6+HFC!V313+PFC!V313+'SF6'!V313</f>
        <v>-0.78914849987472657</v>
      </c>
      <c r="W313" s="94">
        <f>+'CO2'!W313+'abs CO2'!W313+'CH4'!W313*PCG!$C$5+N2O!W313*PCG!$C$6+HFC!W313+PFC!W313+'SF6'!W313</f>
        <v>-0.79727369944680615</v>
      </c>
      <c r="X313" s="94">
        <f>+'CO2'!X313+'abs CO2'!X313+'CH4'!X313*PCG!$C$5+N2O!X313*PCG!$C$6+HFC!X313+PFC!X313+'SF6'!X313</f>
        <v>-0.7979267959095927</v>
      </c>
      <c r="Y313" s="94">
        <f>+'CO2'!Y313+'abs CO2'!Y313+'CH4'!Y313*PCG!$C$5+N2O!Y313*PCG!$C$6+HFC!Y313+PFC!Y313+'SF6'!Y313</f>
        <v>-0.801810658376088</v>
      </c>
      <c r="Z313" s="94">
        <f>+'CO2'!Z313+'abs CO2'!Z313+'CH4'!Z313*PCG!$C$5+N2O!Z313*PCG!$C$6+HFC!Z313+PFC!Z313+'SF6'!Z313</f>
        <v>-0.80328605230721195</v>
      </c>
      <c r="AA313" s="94">
        <f>+'CO2'!AA313+'abs CO2'!AA313+'CH4'!AA313*PCG!$C$5+N2O!AA313*PCG!$C$6+HFC!AA313+PFC!AA313+'SF6'!AA313</f>
        <v>-0.80661534732672646</v>
      </c>
      <c r="AB313" s="94">
        <f>+'CO2'!AB313+'abs CO2'!AB313+'CH4'!AB313*PCG!$C$5+N2O!AB313*PCG!$C$6+HFC!AB313+PFC!AB313+'SF6'!AB313</f>
        <v>-0.80934664859189109</v>
      </c>
      <c r="AC313" s="94">
        <f>+'CO2'!AC313+'abs CO2'!AC313+'CH4'!AC313*PCG!$C$5+N2O!AC313*PCG!$C$6+HFC!AC313+PFC!AC313+'SF6'!AC313</f>
        <v>-0.81355943699278088</v>
      </c>
      <c r="AD313" s="94">
        <f>+'CO2'!AD313+'abs CO2'!AD313+'CH4'!AD313*PCG!$C$5+N2O!AD313*PCG!$C$6+HFC!AD313+PFC!AD313+'SF6'!AD313</f>
        <v>-0.81893348208249062</v>
      </c>
      <c r="AE313" s="94">
        <f>+'CO2'!AE313+'abs CO2'!AE313+'CH4'!AE313*PCG!$C$5+N2O!AE313*PCG!$C$6+HFC!AE313+PFC!AE313+'SF6'!AE313</f>
        <v>-0.82319413367893679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-1431.8141750287161</v>
      </c>
      <c r="D314" s="94">
        <f>+'CO2'!D314+'abs CO2'!D314+'CH4'!D314*PCG!$C$5+N2O!D314*PCG!$C$6+HFC!D314+PFC!D314+'SF6'!D314</f>
        <v>-1445.3366275761389</v>
      </c>
      <c r="E314" s="94">
        <f>+'CO2'!E314+'abs CO2'!E314+'CH4'!E314*PCG!$C$5+N2O!E314*PCG!$C$6+HFC!E314+PFC!E314+'SF6'!E314</f>
        <v>-1458.9721041440509</v>
      </c>
      <c r="F314" s="94">
        <f>+'CO2'!F314+'abs CO2'!F314+'CH4'!F314*PCG!$C$5+N2O!F314*PCG!$C$6+HFC!F314+PFC!F314+'SF6'!F314</f>
        <v>-1472.8616476996037</v>
      </c>
      <c r="G314" s="94">
        <f>+'CO2'!G314+'abs CO2'!G314+'CH4'!G314*PCG!$C$5+N2O!G314*PCG!$C$6+HFC!G314+PFC!G314+'SF6'!G314</f>
        <v>-1486.9954685031421</v>
      </c>
      <c r="H314" s="94">
        <f>+'CO2'!H314+'abs CO2'!H314+'CH4'!H314*PCG!$C$5+N2O!H314*PCG!$C$6+HFC!H314+PFC!H314+'SF6'!H314</f>
        <v>-1499.7286592165879</v>
      </c>
      <c r="I314" s="94">
        <f>+'CO2'!I314+'abs CO2'!I314+'CH4'!I314*PCG!$C$5+N2O!I314*PCG!$C$6+HFC!I314+PFC!I314+'SF6'!I314</f>
        <v>-1512.647710290425</v>
      </c>
      <c r="J314" s="94">
        <f>+'CO2'!J314+'abs CO2'!J314+'CH4'!J314*PCG!$C$5+N2O!J314*PCG!$C$6+HFC!J314+PFC!J314+'SF6'!J314</f>
        <v>-1524.7816722833647</v>
      </c>
      <c r="K314" s="94">
        <f>+'CO2'!K314+'abs CO2'!K314+'CH4'!K314*PCG!$C$5+N2O!K314*PCG!$C$6+HFC!K314+PFC!K314+'SF6'!K314</f>
        <v>-1534.3607447701008</v>
      </c>
      <c r="L314" s="94">
        <f>+'CO2'!L314+'abs CO2'!L314+'CH4'!L314*PCG!$C$5+N2O!L314*PCG!$C$6+HFC!L314+PFC!L314+'SF6'!L314</f>
        <v>-1542.9136784230805</v>
      </c>
      <c r="M314" s="94">
        <f>+'CO2'!M314+'abs CO2'!M314+'CH4'!M314*PCG!$C$5+N2O!M314*PCG!$C$6+HFC!M314+PFC!M314+'SF6'!M314</f>
        <v>-1550.0274332147617</v>
      </c>
      <c r="N314" s="94">
        <f>+'CO2'!N314+'abs CO2'!N314+'CH4'!N314*PCG!$C$5+N2O!N314*PCG!$C$6+HFC!N314+PFC!N314+'SF6'!N314</f>
        <v>-1554.6943400005835</v>
      </c>
      <c r="O314" s="94">
        <f>+'CO2'!O314+'abs CO2'!O314+'CH4'!O314*PCG!$C$5+N2O!O314*PCG!$C$6+HFC!O314+PFC!O314+'SF6'!O314</f>
        <v>-1557.4954868313721</v>
      </c>
      <c r="P314" s="94">
        <f>+'CO2'!P314+'abs CO2'!P314+'CH4'!P314*PCG!$C$5+N2O!P314*PCG!$C$6+HFC!P314+PFC!P314+'SF6'!P314</f>
        <v>-1558.2769666031386</v>
      </c>
      <c r="Q314" s="94">
        <f>+'CO2'!Q314+'abs CO2'!Q314+'CH4'!Q314*PCG!$C$5+N2O!Q314*PCG!$C$6+HFC!Q314+PFC!Q314+'SF6'!Q314</f>
        <v>-1557.4525720235904</v>
      </c>
      <c r="R314" s="94">
        <f>+'CO2'!R314+'abs CO2'!R314+'CH4'!R314*PCG!$C$5+N2O!R314*PCG!$C$6+HFC!R314+PFC!R314+'SF6'!R314</f>
        <v>-1555.7481123973771</v>
      </c>
      <c r="S314" s="94">
        <f>+'CO2'!S314+'abs CO2'!S314+'CH4'!S314*PCG!$C$5+N2O!S314*PCG!$C$6+HFC!S314+PFC!S314+'SF6'!S314</f>
        <v>-1554.1045984556245</v>
      </c>
      <c r="T314" s="94">
        <f>+'CO2'!T314+'abs CO2'!T314+'CH4'!T314*PCG!$C$5+N2O!T314*PCG!$C$6+HFC!T314+PFC!T314+'SF6'!T314</f>
        <v>-1552.4679327348495</v>
      </c>
      <c r="U314" s="94">
        <f>+'CO2'!U314+'abs CO2'!U314+'CH4'!U314*PCG!$C$5+N2O!U314*PCG!$C$6+HFC!U314+PFC!U314+'SF6'!U314</f>
        <v>-1550.7891312336078</v>
      </c>
      <c r="V314" s="94">
        <f>+'CO2'!V314+'abs CO2'!V314+'CH4'!V314*PCG!$C$5+N2O!V314*PCG!$C$6+HFC!V314+PFC!V314+'SF6'!V314</f>
        <v>-1549.0897613072946</v>
      </c>
      <c r="W314" s="94">
        <f>+'CO2'!W314+'abs CO2'!W314+'CH4'!W314*PCG!$C$5+N2O!W314*PCG!$C$6+HFC!W314+PFC!W314+'SF6'!W314</f>
        <v>-1547.3993508369863</v>
      </c>
      <c r="X314" s="94">
        <f>+'CO2'!X314+'abs CO2'!X314+'CH4'!X314*PCG!$C$5+N2O!X314*PCG!$C$6+HFC!X314+PFC!X314+'SF6'!X314</f>
        <v>-1545.6375049308701</v>
      </c>
      <c r="Y314" s="94">
        <f>+'CO2'!Y314+'abs CO2'!Y314+'CH4'!Y314*PCG!$C$5+N2O!Y314*PCG!$C$6+HFC!Y314+PFC!Y314+'SF6'!Y314</f>
        <v>-1543.9006081771581</v>
      </c>
      <c r="Z314" s="94">
        <f>+'CO2'!Z314+'abs CO2'!Z314+'CH4'!Z314*PCG!$C$5+N2O!Z314*PCG!$C$6+HFC!Z314+PFC!Z314+'SF6'!Z314</f>
        <v>-1542.0648559426759</v>
      </c>
      <c r="AA314" s="94">
        <f>+'CO2'!AA314+'abs CO2'!AA314+'CH4'!AA314*PCG!$C$5+N2O!AA314*PCG!$C$6+HFC!AA314+PFC!AA314+'SF6'!AA314</f>
        <v>-1540.3086545693604</v>
      </c>
      <c r="AB314" s="94">
        <f>+'CO2'!AB314+'abs CO2'!AB314+'CH4'!AB314*PCG!$C$5+N2O!AB314*PCG!$C$6+HFC!AB314+PFC!AB314+'SF6'!AB314</f>
        <v>-1538.5509883818297</v>
      </c>
      <c r="AC314" s="94">
        <f>+'CO2'!AC314+'abs CO2'!AC314+'CH4'!AC314*PCG!$C$5+N2O!AC314*PCG!$C$6+HFC!AC314+PFC!AC314+'SF6'!AC314</f>
        <v>-1536.7212946513423</v>
      </c>
      <c r="AD314" s="94">
        <f>+'CO2'!AD314+'abs CO2'!AD314+'CH4'!AD314*PCG!$C$5+N2O!AD314*PCG!$C$6+HFC!AD314+PFC!AD314+'SF6'!AD314</f>
        <v>-1534.8571414862001</v>
      </c>
      <c r="AE314" s="94">
        <f>+'CO2'!AE314+'abs CO2'!AE314+'CH4'!AE314*PCG!$C$5+N2O!AE314*PCG!$C$6+HFC!AE314+PFC!AE314+'SF6'!AE314</f>
        <v>-1533.0271248948359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-324.7276429942807</v>
      </c>
      <c r="D315" s="33">
        <f t="shared" ref="D315:AE315" si="79">+D316+D317+D318+D319+D320+D321+D322+D323+D324+D325+D326+D327</f>
        <v>-470.08753710045795</v>
      </c>
      <c r="E315" s="33">
        <f t="shared" si="79"/>
        <v>-668.1112837608606</v>
      </c>
      <c r="F315" s="33">
        <f t="shared" si="79"/>
        <v>-843.55209449506128</v>
      </c>
      <c r="G315" s="33">
        <f t="shared" si="79"/>
        <v>-1032.4152603757977</v>
      </c>
      <c r="H315" s="33">
        <f t="shared" si="79"/>
        <v>-1247.0201419902396</v>
      </c>
      <c r="I315" s="33">
        <f t="shared" si="79"/>
        <v>-1425.0632621409004</v>
      </c>
      <c r="J315" s="33">
        <f t="shared" si="79"/>
        <v>-1619.9428627547204</v>
      </c>
      <c r="K315" s="33">
        <f t="shared" si="79"/>
        <v>-1829.3478742618186</v>
      </c>
      <c r="L315" s="33">
        <f t="shared" si="79"/>
        <v>-1979.1085836580801</v>
      </c>
      <c r="M315" s="33">
        <f t="shared" si="79"/>
        <v>-2102.1733596747981</v>
      </c>
      <c r="N315" s="33">
        <f t="shared" si="79"/>
        <v>-2231.962433211615</v>
      </c>
      <c r="O315" s="33">
        <f t="shared" si="79"/>
        <v>-2324.8700702973442</v>
      </c>
      <c r="P315" s="33">
        <f t="shared" si="79"/>
        <v>-2377.8500467063068</v>
      </c>
      <c r="Q315" s="33">
        <f t="shared" si="79"/>
        <v>-2426.091429581893</v>
      </c>
      <c r="R315" s="33">
        <f t="shared" si="79"/>
        <v>-2458.6063235757865</v>
      </c>
      <c r="S315" s="33">
        <f t="shared" si="79"/>
        <v>-2488.2869262570948</v>
      </c>
      <c r="T315" s="33">
        <f t="shared" si="79"/>
        <v>-2536.4724063654053</v>
      </c>
      <c r="U315" s="33">
        <f t="shared" si="79"/>
        <v>-2561.5370100143864</v>
      </c>
      <c r="V315" s="33">
        <f t="shared" si="79"/>
        <v>-2593.535865806145</v>
      </c>
      <c r="W315" s="33">
        <f t="shared" si="79"/>
        <v>-2605.1387354170088</v>
      </c>
      <c r="X315" s="33">
        <f t="shared" si="79"/>
        <v>-2640.2173401215609</v>
      </c>
      <c r="Y315" s="33">
        <f t="shared" si="79"/>
        <v>-2672.6919793596721</v>
      </c>
      <c r="Z315" s="33">
        <f t="shared" si="79"/>
        <v>-2699.203549120778</v>
      </c>
      <c r="AA315" s="33">
        <f t="shared" si="79"/>
        <v>-2724.0655418608731</v>
      </c>
      <c r="AB315" s="33">
        <f t="shared" si="79"/>
        <v>-2758.0667722391199</v>
      </c>
      <c r="AC315" s="33">
        <f t="shared" si="79"/>
        <v>-2804.6558572045433</v>
      </c>
      <c r="AD315" s="33">
        <f t="shared" si="79"/>
        <v>-2842.651642331336</v>
      </c>
      <c r="AE315" s="33">
        <f t="shared" si="79"/>
        <v>-2873.2000455876896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-5.1386186232625829E-2</v>
      </c>
      <c r="I316" s="94">
        <f>+'CO2'!I316+'abs CO2'!I316+'CH4'!I316*PCG!$C$5+N2O!I316*PCG!$C$6+HFC!I316+PFC!I316+'SF6'!I316</f>
        <v>-5.1386186232625829E-2</v>
      </c>
      <c r="J316" s="94">
        <f>+'CO2'!J316+'abs CO2'!J316+'CH4'!J316*PCG!$C$5+N2O!J316*PCG!$C$6+HFC!J316+PFC!J316+'SF6'!J316</f>
        <v>-0.1051120470491992</v>
      </c>
      <c r="K316" s="94">
        <f>+'CO2'!K316+'abs CO2'!K316+'CH4'!K316*PCG!$C$5+N2O!K316*PCG!$C$6+HFC!K316+PFC!K316+'SF6'!K316</f>
        <v>-0.1051120470491992</v>
      </c>
      <c r="L316" s="94">
        <f>+'CO2'!L316+'abs CO2'!L316+'CH4'!L316*PCG!$C$5+N2O!L316*PCG!$C$6+HFC!L316+PFC!L316+'SF6'!L316</f>
        <v>-0.1051120470491992</v>
      </c>
      <c r="M316" s="94">
        <f>+'CO2'!M316+'abs CO2'!M316+'CH4'!M316*PCG!$C$5+N2O!M316*PCG!$C$6+HFC!M316+PFC!M316+'SF6'!M316</f>
        <v>-0.1051120470491992</v>
      </c>
      <c r="N316" s="94">
        <f>+'CO2'!N316+'abs CO2'!N316+'CH4'!N316*PCG!$C$5+N2O!N316*PCG!$C$6+HFC!N316+PFC!N316+'SF6'!N316</f>
        <v>-0.1051120470491992</v>
      </c>
      <c r="O316" s="94">
        <f>+'CO2'!O316+'abs CO2'!O316+'CH4'!O316*PCG!$C$5+N2O!O316*PCG!$C$6+HFC!O316+PFC!O316+'SF6'!O316</f>
        <v>-0.1051120470491992</v>
      </c>
      <c r="P316" s="94">
        <f>+'CO2'!P316+'abs CO2'!P316+'CH4'!P316*PCG!$C$5+N2O!P316*PCG!$C$6+HFC!P316+PFC!P316+'SF6'!P316</f>
        <v>-0.1051120470491992</v>
      </c>
      <c r="Q316" s="94">
        <f>+'CO2'!Q316+'abs CO2'!Q316+'CH4'!Q316*PCG!$C$5+N2O!Q316*PCG!$C$6+HFC!Q316+PFC!Q316+'SF6'!Q316</f>
        <v>-0.1051120470491992</v>
      </c>
      <c r="R316" s="94">
        <f>+'CO2'!R316+'abs CO2'!R316+'CH4'!R316*PCG!$C$5+N2O!R316*PCG!$C$6+HFC!R316+PFC!R316+'SF6'!R316</f>
        <v>-0.1051120470491992</v>
      </c>
      <c r="S316" s="94">
        <f>+'CO2'!S316+'abs CO2'!S316+'CH4'!S316*PCG!$C$5+N2O!S316*PCG!$C$6+HFC!S316+PFC!S316+'SF6'!S316</f>
        <v>-0.1051120470491992</v>
      </c>
      <c r="T316" s="94">
        <f>+'CO2'!T316+'abs CO2'!T316+'CH4'!T316*PCG!$C$5+N2O!T316*PCG!$C$6+HFC!T316+PFC!T316+'SF6'!T316</f>
        <v>-0.1051120470491992</v>
      </c>
      <c r="U316" s="94">
        <f>+'CO2'!U316+'abs CO2'!U316+'CH4'!U316*PCG!$C$5+N2O!U316*PCG!$C$6+HFC!U316+PFC!U316+'SF6'!U316</f>
        <v>-0.1051120470491992</v>
      </c>
      <c r="V316" s="94">
        <f>+'CO2'!V316+'abs CO2'!V316+'CH4'!V316*PCG!$C$5+N2O!V316*PCG!$C$6+HFC!V316+PFC!V316+'SF6'!V316</f>
        <v>-0.1051120470491992</v>
      </c>
      <c r="W316" s="94">
        <f>+'CO2'!W316+'abs CO2'!W316+'CH4'!W316*PCG!$C$5+N2O!W316*PCG!$C$6+HFC!W316+PFC!W316+'SF6'!W316</f>
        <v>-0.1051120470491992</v>
      </c>
      <c r="X316" s="94">
        <f>+'CO2'!X316+'abs CO2'!X316+'CH4'!X316*PCG!$C$5+N2O!X316*PCG!$C$6+HFC!X316+PFC!X316+'SF6'!X316</f>
        <v>-0.1051120470491992</v>
      </c>
      <c r="Y316" s="94">
        <f>+'CO2'!Y316+'abs CO2'!Y316+'CH4'!Y316*PCG!$C$5+N2O!Y316*PCG!$C$6+HFC!Y316+PFC!Y316+'SF6'!Y316</f>
        <v>-0.1051120470491992</v>
      </c>
      <c r="Z316" s="94">
        <f>+'CO2'!Z316+'abs CO2'!Z316+'CH4'!Z316*PCG!$C$5+N2O!Z316*PCG!$C$6+HFC!Z316+PFC!Z316+'SF6'!Z316</f>
        <v>-0.1051120470491992</v>
      </c>
      <c r="AA316" s="94">
        <f>+'CO2'!AA316+'abs CO2'!AA316+'CH4'!AA316*PCG!$C$5+N2O!AA316*PCG!$C$6+HFC!AA316+PFC!AA316+'SF6'!AA316</f>
        <v>-0.1051120470491992</v>
      </c>
      <c r="AB316" s="94">
        <f>+'CO2'!AB316+'abs CO2'!AB316+'CH4'!AB316*PCG!$C$5+N2O!AB316*PCG!$C$6+HFC!AB316+PFC!AB316+'SF6'!AB316</f>
        <v>-0.1051120470491992</v>
      </c>
      <c r="AC316" s="94">
        <f>+'CO2'!AC316+'abs CO2'!AC316+'CH4'!AC316*PCG!$C$5+N2O!AC316*PCG!$C$6+HFC!AC316+PFC!AC316+'SF6'!AC316</f>
        <v>-0.1051120470491992</v>
      </c>
      <c r="AD316" s="94">
        <f>+'CO2'!AD316+'abs CO2'!AD316+'CH4'!AD316*PCG!$C$5+N2O!AD316*PCG!$C$6+HFC!AD316+PFC!AD316+'SF6'!AD316</f>
        <v>-0.1051120470491992</v>
      </c>
      <c r="AE316" s="94">
        <f>+'CO2'!AE316+'abs CO2'!AE316+'CH4'!AE316*PCG!$C$5+N2O!AE316*PCG!$C$6+HFC!AE316+PFC!AE316+'SF6'!AE316</f>
        <v>-0.1051120470491992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0</v>
      </c>
      <c r="D317" s="94">
        <f>+'CO2'!D317+'abs CO2'!D317+'CH4'!D317*PCG!$C$5+N2O!D317*PCG!$C$6+HFC!D317+PFC!D317+'SF6'!D317</f>
        <v>0</v>
      </c>
      <c r="E317" s="94">
        <f>+'CO2'!E317+'abs CO2'!E317+'CH4'!E317*PCG!$C$5+N2O!E317*PCG!$C$6+HFC!E317+PFC!E317+'SF6'!E317</f>
        <v>0</v>
      </c>
      <c r="F317" s="94">
        <f>+'CO2'!F317+'abs CO2'!F317+'CH4'!F317*PCG!$C$5+N2O!F317*PCG!$C$6+HFC!F317+PFC!F317+'SF6'!F317</f>
        <v>0</v>
      </c>
      <c r="G317" s="94">
        <f>+'CO2'!G317+'abs CO2'!G317+'CH4'!G317*PCG!$C$5+N2O!G317*PCG!$C$6+HFC!G317+PFC!G317+'SF6'!G317</f>
        <v>0</v>
      </c>
      <c r="H317" s="94">
        <f>+'CO2'!H317+'abs CO2'!H317+'CH4'!H317*PCG!$C$5+N2O!H317*PCG!$C$6+HFC!H317+PFC!H317+'SF6'!H317</f>
        <v>0</v>
      </c>
      <c r="I317" s="94">
        <f>+'CO2'!I317+'abs CO2'!I317+'CH4'!I317*PCG!$C$5+N2O!I317*PCG!$C$6+HFC!I317+PFC!I317+'SF6'!I317</f>
        <v>0</v>
      </c>
      <c r="J317" s="94">
        <f>+'CO2'!J317+'abs CO2'!J317+'CH4'!J317*PCG!$C$5+N2O!J317*PCG!$C$6+HFC!J317+PFC!J317+'SF6'!J317</f>
        <v>0</v>
      </c>
      <c r="K317" s="94">
        <f>+'CO2'!K317+'abs CO2'!K317+'CH4'!K317*PCG!$C$5+N2O!K317*PCG!$C$6+HFC!K317+PFC!K317+'SF6'!K317</f>
        <v>0</v>
      </c>
      <c r="L317" s="94">
        <f>+'CO2'!L317+'abs CO2'!L317+'CH4'!L317*PCG!$C$5+N2O!L317*PCG!$C$6+HFC!L317+PFC!L317+'SF6'!L317</f>
        <v>0</v>
      </c>
      <c r="M317" s="94">
        <f>+'CO2'!M317+'abs CO2'!M317+'CH4'!M317*PCG!$C$5+N2O!M317*PCG!$C$6+HFC!M317+PFC!M317+'SF6'!M317</f>
        <v>0</v>
      </c>
      <c r="N317" s="94">
        <f>+'CO2'!N317+'abs CO2'!N317+'CH4'!N317*PCG!$C$5+N2O!N317*PCG!$C$6+HFC!N317+PFC!N317+'SF6'!N317</f>
        <v>0</v>
      </c>
      <c r="O317" s="94">
        <f>+'CO2'!O317+'abs CO2'!O317+'CH4'!O317*PCG!$C$5+N2O!O317*PCG!$C$6+HFC!O317+PFC!O317+'SF6'!O317</f>
        <v>0</v>
      </c>
      <c r="P317" s="94">
        <f>+'CO2'!P317+'abs CO2'!P317+'CH4'!P317*PCG!$C$5+N2O!P317*PCG!$C$6+HFC!P317+PFC!P317+'SF6'!P317</f>
        <v>0</v>
      </c>
      <c r="Q317" s="94">
        <f>+'CO2'!Q317+'abs CO2'!Q317+'CH4'!Q317*PCG!$C$5+N2O!Q317*PCG!$C$6+HFC!Q317+PFC!Q317+'SF6'!Q317</f>
        <v>0</v>
      </c>
      <c r="R317" s="94">
        <f>+'CO2'!R317+'abs CO2'!R317+'CH4'!R317*PCG!$C$5+N2O!R317*PCG!$C$6+HFC!R317+PFC!R317+'SF6'!R317</f>
        <v>0</v>
      </c>
      <c r="S317" s="94">
        <f>+'CO2'!S317+'abs CO2'!S317+'CH4'!S317*PCG!$C$5+N2O!S317*PCG!$C$6+HFC!S317+PFC!S317+'SF6'!S317</f>
        <v>0</v>
      </c>
      <c r="T317" s="94">
        <f>+'CO2'!T317+'abs CO2'!T317+'CH4'!T317*PCG!$C$5+N2O!T317*PCG!$C$6+HFC!T317+PFC!T317+'SF6'!T317</f>
        <v>0</v>
      </c>
      <c r="U317" s="94">
        <f>+'CO2'!U317+'abs CO2'!U317+'CH4'!U317*PCG!$C$5+N2O!U317*PCG!$C$6+HFC!U317+PFC!U317+'SF6'!U317</f>
        <v>0</v>
      </c>
      <c r="V317" s="94">
        <f>+'CO2'!V317+'abs CO2'!V317+'CH4'!V317*PCG!$C$5+N2O!V317*PCG!$C$6+HFC!V317+PFC!V317+'SF6'!V317</f>
        <v>0</v>
      </c>
      <c r="W317" s="94">
        <f>+'CO2'!W317+'abs CO2'!W317+'CH4'!W317*PCG!$C$5+N2O!W317*PCG!$C$6+HFC!W317+PFC!W317+'SF6'!W317</f>
        <v>0</v>
      </c>
      <c r="X317" s="94">
        <f>+'CO2'!X317+'abs CO2'!X317+'CH4'!X317*PCG!$C$5+N2O!X317*PCG!$C$6+HFC!X317+PFC!X317+'SF6'!X317</f>
        <v>0</v>
      </c>
      <c r="Y317" s="94">
        <f>+'CO2'!Y317+'abs CO2'!Y317+'CH4'!Y317*PCG!$C$5+N2O!Y317*PCG!$C$6+HFC!Y317+PFC!Y317+'SF6'!Y317</f>
        <v>0</v>
      </c>
      <c r="Z317" s="94">
        <f>+'CO2'!Z317+'abs CO2'!Z317+'CH4'!Z317*PCG!$C$5+N2O!Z317*PCG!$C$6+HFC!Z317+PFC!Z317+'SF6'!Z317</f>
        <v>0</v>
      </c>
      <c r="AA317" s="94">
        <f>+'CO2'!AA317+'abs CO2'!AA317+'CH4'!AA317*PCG!$C$5+N2O!AA317*PCG!$C$6+HFC!AA317+PFC!AA317+'SF6'!AA317</f>
        <v>0</v>
      </c>
      <c r="AB317" s="94">
        <f>+'CO2'!AB317+'abs CO2'!AB317+'CH4'!AB317*PCG!$C$5+N2O!AB317*PCG!$C$6+HFC!AB317+PFC!AB317+'SF6'!AB317</f>
        <v>0</v>
      </c>
      <c r="AC317" s="94">
        <f>+'CO2'!AC317+'abs CO2'!AC317+'CH4'!AC317*PCG!$C$5+N2O!AC317*PCG!$C$6+HFC!AC317+PFC!AC317+'SF6'!AC317</f>
        <v>-1.0514093192060597E-2</v>
      </c>
      <c r="AD317" s="94">
        <f>+'CO2'!AD317+'abs CO2'!AD317+'CH4'!AD317*PCG!$C$5+N2O!AD317*PCG!$C$6+HFC!AD317+PFC!AD317+'SF6'!AD317</f>
        <v>-1.0514093192060597E-2</v>
      </c>
      <c r="AE317" s="94">
        <f>+'CO2'!AE317+'abs CO2'!AE317+'CH4'!AE317*PCG!$C$5+N2O!AE317*PCG!$C$6+HFC!AE317+PFC!AE317+'SF6'!AE317</f>
        <v>-1.0514093192060597E-2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0</v>
      </c>
      <c r="D318" s="94">
        <f>+'CO2'!D318+'abs CO2'!D318+'CH4'!D318*PCG!$C$5+N2O!D318*PCG!$C$6+HFC!D318+PFC!D318+'SF6'!D318</f>
        <v>0</v>
      </c>
      <c r="E318" s="94">
        <f>+'CO2'!E318+'abs CO2'!E318+'CH4'!E318*PCG!$C$5+N2O!E318*PCG!$C$6+HFC!E318+PFC!E318+'SF6'!E318</f>
        <v>0</v>
      </c>
      <c r="F318" s="94">
        <f>+'CO2'!F318+'abs CO2'!F318+'CH4'!F318*PCG!$C$5+N2O!F318*PCG!$C$6+HFC!F318+PFC!F318+'SF6'!F318</f>
        <v>0</v>
      </c>
      <c r="G318" s="94">
        <f>+'CO2'!G318+'abs CO2'!G318+'CH4'!G318*PCG!$C$5+N2O!G318*PCG!$C$6+HFC!G318+PFC!G318+'SF6'!G318</f>
        <v>0</v>
      </c>
      <c r="H318" s="94">
        <f>+'CO2'!H318+'abs CO2'!H318+'CH4'!H318*PCG!$C$5+N2O!H318*PCG!$C$6+HFC!H318+PFC!H318+'SF6'!H318</f>
        <v>0</v>
      </c>
      <c r="I318" s="94">
        <f>+'CO2'!I318+'abs CO2'!I318+'CH4'!I318*PCG!$C$5+N2O!I318*PCG!$C$6+HFC!I318+PFC!I318+'SF6'!I318</f>
        <v>0</v>
      </c>
      <c r="J318" s="94">
        <f>+'CO2'!J318+'abs CO2'!J318+'CH4'!J318*PCG!$C$5+N2O!J318*PCG!$C$6+HFC!J318+PFC!J318+'SF6'!J318</f>
        <v>0</v>
      </c>
      <c r="K318" s="94">
        <f>+'CO2'!K318+'abs CO2'!K318+'CH4'!K318*PCG!$C$5+N2O!K318*PCG!$C$6+HFC!K318+PFC!K318+'SF6'!K318</f>
        <v>0</v>
      </c>
      <c r="L318" s="94">
        <f>+'CO2'!L318+'abs CO2'!L318+'CH4'!L318*PCG!$C$5+N2O!L318*PCG!$C$6+HFC!L318+PFC!L318+'SF6'!L318</f>
        <v>0</v>
      </c>
      <c r="M318" s="94">
        <f>+'CO2'!M318+'abs CO2'!M318+'CH4'!M318*PCG!$C$5+N2O!M318*PCG!$C$6+HFC!M318+PFC!M318+'SF6'!M318</f>
        <v>0</v>
      </c>
      <c r="N318" s="94">
        <f>+'CO2'!N318+'abs CO2'!N318+'CH4'!N318*PCG!$C$5+N2O!N318*PCG!$C$6+HFC!N318+PFC!N318+'SF6'!N318</f>
        <v>0</v>
      </c>
      <c r="O318" s="94">
        <f>+'CO2'!O318+'abs CO2'!O318+'CH4'!O318*PCG!$C$5+N2O!O318*PCG!$C$6+HFC!O318+PFC!O318+'SF6'!O318</f>
        <v>0</v>
      </c>
      <c r="P318" s="94">
        <f>+'CO2'!P318+'abs CO2'!P318+'CH4'!P318*PCG!$C$5+N2O!P318*PCG!$C$6+HFC!P318+PFC!P318+'SF6'!P318</f>
        <v>0</v>
      </c>
      <c r="Q318" s="94">
        <f>+'CO2'!Q318+'abs CO2'!Q318+'CH4'!Q318*PCG!$C$5+N2O!Q318*PCG!$C$6+HFC!Q318+PFC!Q318+'SF6'!Q318</f>
        <v>0</v>
      </c>
      <c r="R318" s="94">
        <f>+'CO2'!R318+'abs CO2'!R318+'CH4'!R318*PCG!$C$5+N2O!R318*PCG!$C$6+HFC!R318+PFC!R318+'SF6'!R318</f>
        <v>0</v>
      </c>
      <c r="S318" s="94">
        <f>+'CO2'!S318+'abs CO2'!S318+'CH4'!S318*PCG!$C$5+N2O!S318*PCG!$C$6+HFC!S318+PFC!S318+'SF6'!S318</f>
        <v>0</v>
      </c>
      <c r="T318" s="94">
        <f>+'CO2'!T318+'abs CO2'!T318+'CH4'!T318*PCG!$C$5+N2O!T318*PCG!$C$6+HFC!T318+PFC!T318+'SF6'!T318</f>
        <v>0</v>
      </c>
      <c r="U318" s="94">
        <f>+'CO2'!U318+'abs CO2'!U318+'CH4'!U318*PCG!$C$5+N2O!U318*PCG!$C$6+HFC!U318+PFC!U318+'SF6'!U318</f>
        <v>0</v>
      </c>
      <c r="V318" s="94">
        <f>+'CO2'!V318+'abs CO2'!V318+'CH4'!V318*PCG!$C$5+N2O!V318*PCG!$C$6+HFC!V318+PFC!V318+'SF6'!V318</f>
        <v>0</v>
      </c>
      <c r="W318" s="94">
        <f>+'CO2'!W318+'abs CO2'!W318+'CH4'!W318*PCG!$C$5+N2O!W318*PCG!$C$6+HFC!W318+PFC!W318+'SF6'!W318</f>
        <v>0</v>
      </c>
      <c r="X318" s="94">
        <f>+'CO2'!X318+'abs CO2'!X318+'CH4'!X318*PCG!$C$5+N2O!X318*PCG!$C$6+HFC!X318+PFC!X318+'SF6'!X318</f>
        <v>0</v>
      </c>
      <c r="Y318" s="94">
        <f>+'CO2'!Y318+'abs CO2'!Y318+'CH4'!Y318*PCG!$C$5+N2O!Y318*PCG!$C$6+HFC!Y318+PFC!Y318+'SF6'!Y318</f>
        <v>0</v>
      </c>
      <c r="Z318" s="94">
        <f>+'CO2'!Z318+'abs CO2'!Z318+'CH4'!Z318*PCG!$C$5+N2O!Z318*PCG!$C$6+HFC!Z318+PFC!Z318+'SF6'!Z318</f>
        <v>0</v>
      </c>
      <c r="AA318" s="94">
        <f>+'CO2'!AA318+'abs CO2'!AA318+'CH4'!AA318*PCG!$C$5+N2O!AA318*PCG!$C$6+HFC!AA318+PFC!AA318+'SF6'!AA318</f>
        <v>0</v>
      </c>
      <c r="AB318" s="94">
        <f>+'CO2'!AB318+'abs CO2'!AB318+'CH4'!AB318*PCG!$C$5+N2O!AB318*PCG!$C$6+HFC!AB318+PFC!AB318+'SF6'!AB318</f>
        <v>0</v>
      </c>
      <c r="AC318" s="94">
        <f>+'CO2'!AC318+'abs CO2'!AC318+'CH4'!AC318*PCG!$C$5+N2O!AC318*PCG!$C$6+HFC!AC318+PFC!AC318+'SF6'!AC318</f>
        <v>0</v>
      </c>
      <c r="AD318" s="94">
        <f>+'CO2'!AD318+'abs CO2'!AD318+'CH4'!AD318*PCG!$C$5+N2O!AD318*PCG!$C$6+HFC!AD318+PFC!AD318+'SF6'!AD318</f>
        <v>0</v>
      </c>
      <c r="AE318" s="94">
        <f>+'CO2'!AE318+'abs CO2'!AE318+'CH4'!AE318*PCG!$C$5+N2O!AE318*PCG!$C$6+HFC!AE318+PFC!AE318+'SF6'!AE318</f>
        <v>0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0</v>
      </c>
      <c r="F319" s="94">
        <f>+'CO2'!F319+'abs CO2'!F319+'CH4'!F319*PCG!$C$5+N2O!F319*PCG!$C$6+HFC!F319+PFC!F319+'SF6'!F319</f>
        <v>0</v>
      </c>
      <c r="G319" s="94">
        <f>+'CO2'!G319+'abs CO2'!G319+'CH4'!G319*PCG!$C$5+N2O!G319*PCG!$C$6+HFC!G319+PFC!G319+'SF6'!G319</f>
        <v>0</v>
      </c>
      <c r="H319" s="94">
        <f>+'CO2'!H319+'abs CO2'!H319+'CH4'!H319*PCG!$C$5+N2O!H319*PCG!$C$6+HFC!H319+PFC!H319+'SF6'!H319</f>
        <v>0</v>
      </c>
      <c r="I319" s="94">
        <f>+'CO2'!I319+'abs CO2'!I319+'CH4'!I319*PCG!$C$5+N2O!I319*PCG!$C$6+HFC!I319+PFC!I319+'SF6'!I319</f>
        <v>0</v>
      </c>
      <c r="J319" s="94">
        <f>+'CO2'!J319+'abs CO2'!J319+'CH4'!J319*PCG!$C$5+N2O!J319*PCG!$C$6+HFC!J319+PFC!J319+'SF6'!J319</f>
        <v>0</v>
      </c>
      <c r="K319" s="94">
        <f>+'CO2'!K319+'abs CO2'!K319+'CH4'!K319*PCG!$C$5+N2O!K319*PCG!$C$6+HFC!K319+PFC!K319+'SF6'!K319</f>
        <v>0</v>
      </c>
      <c r="L319" s="94">
        <f>+'CO2'!L319+'abs CO2'!L319+'CH4'!L319*PCG!$C$5+N2O!L319*PCG!$C$6+HFC!L319+PFC!L319+'SF6'!L319</f>
        <v>0</v>
      </c>
      <c r="M319" s="94">
        <f>+'CO2'!M319+'abs CO2'!M319+'CH4'!M319*PCG!$C$5+N2O!M319*PCG!$C$6+HFC!M319+PFC!M319+'SF6'!M319</f>
        <v>0</v>
      </c>
      <c r="N319" s="94">
        <f>+'CO2'!N319+'abs CO2'!N319+'CH4'!N319*PCG!$C$5+N2O!N319*PCG!$C$6+HFC!N319+PFC!N319+'SF6'!N319</f>
        <v>0</v>
      </c>
      <c r="O319" s="94">
        <f>+'CO2'!O319+'abs CO2'!O319+'CH4'!O319*PCG!$C$5+N2O!O319*PCG!$C$6+HFC!O319+PFC!O319+'SF6'!O319</f>
        <v>0</v>
      </c>
      <c r="P319" s="94">
        <f>+'CO2'!P319+'abs CO2'!P319+'CH4'!P319*PCG!$C$5+N2O!P319*PCG!$C$6+HFC!P319+PFC!P319+'SF6'!P319</f>
        <v>0</v>
      </c>
      <c r="Q319" s="94">
        <f>+'CO2'!Q319+'abs CO2'!Q319+'CH4'!Q319*PCG!$C$5+N2O!Q319*PCG!$C$6+HFC!Q319+PFC!Q319+'SF6'!Q319</f>
        <v>0</v>
      </c>
      <c r="R319" s="94">
        <f>+'CO2'!R319+'abs CO2'!R319+'CH4'!R319*PCG!$C$5+N2O!R319*PCG!$C$6+HFC!R319+PFC!R319+'SF6'!R319</f>
        <v>0</v>
      </c>
      <c r="S319" s="94">
        <f>+'CO2'!S319+'abs CO2'!S319+'CH4'!S319*PCG!$C$5+N2O!S319*PCG!$C$6+HFC!S319+PFC!S319+'SF6'!S319</f>
        <v>0</v>
      </c>
      <c r="T319" s="94">
        <f>+'CO2'!T319+'abs CO2'!T319+'CH4'!T319*PCG!$C$5+N2O!T319*PCG!$C$6+HFC!T319+PFC!T319+'SF6'!T319</f>
        <v>0</v>
      </c>
      <c r="U319" s="94">
        <f>+'CO2'!U319+'abs CO2'!U319+'CH4'!U319*PCG!$C$5+N2O!U319*PCG!$C$6+HFC!U319+PFC!U319+'SF6'!U319</f>
        <v>0</v>
      </c>
      <c r="V319" s="94">
        <f>+'CO2'!V319+'abs CO2'!V319+'CH4'!V319*PCG!$C$5+N2O!V319*PCG!$C$6+HFC!V319+PFC!V319+'SF6'!V319</f>
        <v>0</v>
      </c>
      <c r="W319" s="94">
        <f>+'CO2'!W319+'abs CO2'!W319+'CH4'!W319*PCG!$C$5+N2O!W319*PCG!$C$6+HFC!W319+PFC!W319+'SF6'!W319</f>
        <v>0</v>
      </c>
      <c r="X319" s="94">
        <f>+'CO2'!X319+'abs CO2'!X319+'CH4'!X319*PCG!$C$5+N2O!X319*PCG!$C$6+HFC!X319+PFC!X319+'SF6'!X319</f>
        <v>0</v>
      </c>
      <c r="Y319" s="94">
        <f>+'CO2'!Y319+'abs CO2'!Y319+'CH4'!Y319*PCG!$C$5+N2O!Y319*PCG!$C$6+HFC!Y319+PFC!Y319+'SF6'!Y319</f>
        <v>0</v>
      </c>
      <c r="Z319" s="94">
        <f>+'CO2'!Z319+'abs CO2'!Z319+'CH4'!Z319*PCG!$C$5+N2O!Z319*PCG!$C$6+HFC!Z319+PFC!Z319+'SF6'!Z319</f>
        <v>0</v>
      </c>
      <c r="AA319" s="94">
        <f>+'CO2'!AA319+'abs CO2'!AA319+'CH4'!AA319*PCG!$C$5+N2O!AA319*PCG!$C$6+HFC!AA319+PFC!AA319+'SF6'!AA319</f>
        <v>0</v>
      </c>
      <c r="AB319" s="94">
        <f>+'CO2'!AB319+'abs CO2'!AB319+'CH4'!AB319*PCG!$C$5+N2O!AB319*PCG!$C$6+HFC!AB319+PFC!AB319+'SF6'!AB319</f>
        <v>0</v>
      </c>
      <c r="AC319" s="94">
        <f>+'CO2'!AC319+'abs CO2'!AC319+'CH4'!AC319*PCG!$C$5+N2O!AC319*PCG!$C$6+HFC!AC319+PFC!AC319+'SF6'!AC319</f>
        <v>0</v>
      </c>
      <c r="AD319" s="94">
        <f>+'CO2'!AD319+'abs CO2'!AD319+'CH4'!AD319*PCG!$C$5+N2O!AD319*PCG!$C$6+HFC!AD319+PFC!AD319+'SF6'!AD319</f>
        <v>0</v>
      </c>
      <c r="AE319" s="94">
        <f>+'CO2'!AE319+'abs CO2'!AE319+'CH4'!AE319*PCG!$C$5+N2O!AE319*PCG!$C$6+HFC!AE319+PFC!AE319+'SF6'!AE319</f>
        <v>0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0</v>
      </c>
      <c r="D321" s="94">
        <f>+'CO2'!D321+'abs CO2'!D321+'CH4'!D321*PCG!$C$5+N2O!D321*PCG!$C$6+HFC!D321+PFC!D321+'SF6'!D321</f>
        <v>0</v>
      </c>
      <c r="E321" s="94">
        <f>+'CO2'!E321+'abs CO2'!E321+'CH4'!E321*PCG!$C$5+N2O!E321*PCG!$C$6+HFC!E321+PFC!E321+'SF6'!E321</f>
        <v>0</v>
      </c>
      <c r="F321" s="94">
        <f>+'CO2'!F321+'abs CO2'!F321+'CH4'!F321*PCG!$C$5+N2O!F321*PCG!$C$6+HFC!F321+PFC!F321+'SF6'!F321</f>
        <v>0</v>
      </c>
      <c r="G321" s="94">
        <f>+'CO2'!G321+'abs CO2'!G321+'CH4'!G321*PCG!$C$5+N2O!G321*PCG!$C$6+HFC!G321+PFC!G321+'SF6'!G321</f>
        <v>-1.0019309467509399</v>
      </c>
      <c r="H321" s="94">
        <f>+'CO2'!H321+'abs CO2'!H321+'CH4'!H321*PCG!$C$5+N2O!H321*PCG!$C$6+HFC!H321+PFC!H321+'SF6'!H321</f>
        <v>-1.0019309467509399</v>
      </c>
      <c r="I321" s="94">
        <f>+'CO2'!I321+'abs CO2'!I321+'CH4'!I321*PCG!$C$5+N2O!I321*PCG!$C$6+HFC!I321+PFC!I321+'SF6'!I321</f>
        <v>-2.0038618935018797</v>
      </c>
      <c r="J321" s="94">
        <f>+'CO2'!J321+'abs CO2'!J321+'CH4'!J321*PCG!$C$5+N2O!J321*PCG!$C$6+HFC!J321+PFC!J321+'SF6'!J321</f>
        <v>-2.0038618935018797</v>
      </c>
      <c r="K321" s="94">
        <f>+'CO2'!K321+'abs CO2'!K321+'CH4'!K321*PCG!$C$5+N2O!K321*PCG!$C$6+HFC!K321+PFC!K321+'SF6'!K321</f>
        <v>-3.9743260887787284</v>
      </c>
      <c r="L321" s="94">
        <f>+'CO2'!L321+'abs CO2'!L321+'CH4'!L321*PCG!$C$5+N2O!L321*PCG!$C$6+HFC!L321+PFC!L321+'SF6'!L321</f>
        <v>-5.2178337193573947</v>
      </c>
      <c r="M321" s="94">
        <f>+'CO2'!M321+'abs CO2'!M321+'CH4'!M321*PCG!$C$5+N2O!M321*PCG!$C$6+HFC!M321+PFC!M321+'SF6'!M321</f>
        <v>-6.2197646661083352</v>
      </c>
      <c r="N321" s="94">
        <f>+'CO2'!N321+'abs CO2'!N321+'CH4'!N321*PCG!$C$5+N2O!N321*PCG!$C$6+HFC!N321+PFC!N321+'SF6'!N321</f>
        <v>-8.1913421179926846</v>
      </c>
      <c r="O321" s="94">
        <f>+'CO2'!O321+'abs CO2'!O321+'CH4'!O321*PCG!$C$5+N2O!O321*PCG!$C$6+HFC!O321+PFC!O321+'SF6'!O321</f>
        <v>-8.4318055452129101</v>
      </c>
      <c r="P321" s="94">
        <f>+'CO2'!P321+'abs CO2'!P321+'CH4'!P321*PCG!$C$5+N2O!P321*PCG!$C$6+HFC!P321+PFC!P321+'SF6'!P321</f>
        <v>-8.4318055452129101</v>
      </c>
      <c r="Q321" s="94">
        <f>+'CO2'!Q321+'abs CO2'!Q321+'CH4'!Q321*PCG!$C$5+N2O!Q321*PCG!$C$6+HFC!Q321+PFC!Q321+'SF6'!Q321</f>
        <v>-8.4318055452129101</v>
      </c>
      <c r="R321" s="94">
        <f>+'CO2'!R321+'abs CO2'!R321+'CH4'!R321*PCG!$C$5+N2O!R321*PCG!$C$6+HFC!R321+PFC!R321+'SF6'!R321</f>
        <v>-8.4562971905779314</v>
      </c>
      <c r="S321" s="94">
        <f>+'CO2'!S321+'abs CO2'!S321+'CH4'!S321*PCG!$C$5+N2O!S321*PCG!$C$6+HFC!S321+PFC!S321+'SF6'!S321</f>
        <v>-8.4562971905779314</v>
      </c>
      <c r="T321" s="94">
        <f>+'CO2'!T321+'abs CO2'!T321+'CH4'!T321*PCG!$C$5+N2O!T321*PCG!$C$6+HFC!T321+PFC!T321+'SF6'!T321</f>
        <v>-8.4562971905779314</v>
      </c>
      <c r="U321" s="94">
        <f>+'CO2'!U321+'abs CO2'!U321+'CH4'!U321*PCG!$C$5+N2O!U321*PCG!$C$6+HFC!U321+PFC!U321+'SF6'!U321</f>
        <v>-8.4562971905779314</v>
      </c>
      <c r="V321" s="94">
        <f>+'CO2'!V321+'abs CO2'!V321+'CH4'!V321*PCG!$C$5+N2O!V321*PCG!$C$6+HFC!V321+PFC!V321+'SF6'!V321</f>
        <v>-8.4896948888029655</v>
      </c>
      <c r="W321" s="94">
        <f>+'CO2'!W321+'abs CO2'!W321+'CH4'!W321*PCG!$C$5+N2O!W321*PCG!$C$6+HFC!W321+PFC!W321+'SF6'!W321</f>
        <v>-8.5141865341679903</v>
      </c>
      <c r="X321" s="94">
        <f>+'CO2'!X321+'abs CO2'!X321+'CH4'!X321*PCG!$C$5+N2O!X321*PCG!$C$6+HFC!X321+PFC!X321+'SF6'!X321</f>
        <v>-8.5475842323930209</v>
      </c>
      <c r="Y321" s="94">
        <f>+'CO2'!Y321+'abs CO2'!Y321+'CH4'!Y321*PCG!$C$5+N2O!Y321*PCG!$C$6+HFC!Y321+PFC!Y321+'SF6'!Y321</f>
        <v>-8.5720758777580439</v>
      </c>
      <c r="Z321" s="94">
        <f>+'CO2'!Z321+'abs CO2'!Z321+'CH4'!Z321*PCG!$C$5+N2O!Z321*PCG!$C$6+HFC!Z321+PFC!Z321+'SF6'!Z321</f>
        <v>-8.5820951872255513</v>
      </c>
      <c r="AA321" s="94">
        <f>+'CO2'!AA321+'abs CO2'!AA321+'CH4'!AA321*PCG!$C$5+N2O!AA321*PCG!$C$6+HFC!AA321+PFC!AA321+'SF6'!AA321</f>
        <v>-8.5820951872255513</v>
      </c>
      <c r="AB321" s="94">
        <f>+'CO2'!AB321+'abs CO2'!AB321+'CH4'!AB321*PCG!$C$5+N2O!AB321*PCG!$C$6+HFC!AB321+PFC!AB321+'SF6'!AB321</f>
        <v>-8.5987940363380702</v>
      </c>
      <c r="AC321" s="94">
        <f>+'CO2'!AC321+'abs CO2'!AC321+'CH4'!AC321*PCG!$C$5+N2O!AC321*PCG!$C$6+HFC!AC321+PFC!AC321+'SF6'!AC321</f>
        <v>-8.8615225957083172</v>
      </c>
      <c r="AD321" s="94">
        <f>+'CO2'!AD321+'abs CO2'!AD321+'CH4'!AD321*PCG!$C$5+N2O!AD321*PCG!$C$6+HFC!AD321+PFC!AD321+'SF6'!AD321</f>
        <v>-9.1042125361435424</v>
      </c>
      <c r="AE321" s="94">
        <f>+'CO2'!AE321+'abs CO2'!AE321+'CH4'!AE321*PCG!$C$5+N2O!AE321*PCG!$C$6+HFC!AE321+PFC!AE321+'SF6'!AE321</f>
        <v>-9.1821404986686179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0</v>
      </c>
      <c r="D322" s="94">
        <f>+'CO2'!D322+'abs CO2'!D322+'CH4'!D322*PCG!$C$5+N2O!D322*PCG!$C$6+HFC!D322+PFC!D322+'SF6'!D322</f>
        <v>0</v>
      </c>
      <c r="E322" s="94">
        <f>+'CO2'!E322+'abs CO2'!E322+'CH4'!E322*PCG!$C$5+N2O!E322*PCG!$C$6+HFC!E322+PFC!E322+'SF6'!E322</f>
        <v>0</v>
      </c>
      <c r="F322" s="94">
        <f>+'CO2'!F322+'abs CO2'!F322+'CH4'!F322*PCG!$C$5+N2O!F322*PCG!$C$6+HFC!F322+PFC!F322+'SF6'!F322</f>
        <v>0</v>
      </c>
      <c r="G322" s="94">
        <f>+'CO2'!G322+'abs CO2'!G322+'CH4'!G322*PCG!$C$5+N2O!G322*PCG!$C$6+HFC!G322+PFC!G322+'SF6'!G322</f>
        <v>0</v>
      </c>
      <c r="H322" s="94">
        <f>+'CO2'!H322+'abs CO2'!H322+'CH4'!H322*PCG!$C$5+N2O!H322*PCG!$C$6+HFC!H322+PFC!H322+'SF6'!H322</f>
        <v>0</v>
      </c>
      <c r="I322" s="94">
        <f>+'CO2'!I322+'abs CO2'!I322+'CH4'!I322*PCG!$C$5+N2O!I322*PCG!$C$6+HFC!I322+PFC!I322+'SF6'!I322</f>
        <v>0</v>
      </c>
      <c r="J322" s="94">
        <f>+'CO2'!J322+'abs CO2'!J322+'CH4'!J322*PCG!$C$5+N2O!J322*PCG!$C$6+HFC!J322+PFC!J322+'SF6'!J322</f>
        <v>0</v>
      </c>
      <c r="K322" s="94">
        <f>+'CO2'!K322+'abs CO2'!K322+'CH4'!K322*PCG!$C$5+N2O!K322*PCG!$C$6+HFC!K322+PFC!K322+'SF6'!K322</f>
        <v>0</v>
      </c>
      <c r="L322" s="94">
        <f>+'CO2'!L322+'abs CO2'!L322+'CH4'!L322*PCG!$C$5+N2O!L322*PCG!$C$6+HFC!L322+PFC!L322+'SF6'!L322</f>
        <v>0</v>
      </c>
      <c r="M322" s="94">
        <f>+'CO2'!M322+'abs CO2'!M322+'CH4'!M322*PCG!$C$5+N2O!M322*PCG!$C$6+HFC!M322+PFC!M322+'SF6'!M322</f>
        <v>0</v>
      </c>
      <c r="N322" s="94">
        <f>+'CO2'!N322+'abs CO2'!N322+'CH4'!N322*PCG!$C$5+N2O!N322*PCG!$C$6+HFC!N322+PFC!N322+'SF6'!N322</f>
        <v>0</v>
      </c>
      <c r="O322" s="94">
        <f>+'CO2'!O322+'abs CO2'!O322+'CH4'!O322*PCG!$C$5+N2O!O322*PCG!$C$6+HFC!O322+PFC!O322+'SF6'!O322</f>
        <v>0</v>
      </c>
      <c r="P322" s="94">
        <f>+'CO2'!P322+'abs CO2'!P322+'CH4'!P322*PCG!$C$5+N2O!P322*PCG!$C$6+HFC!P322+PFC!P322+'SF6'!P322</f>
        <v>0</v>
      </c>
      <c r="Q322" s="94">
        <f>+'CO2'!Q322+'abs CO2'!Q322+'CH4'!Q322*PCG!$C$5+N2O!Q322*PCG!$C$6+HFC!Q322+PFC!Q322+'SF6'!Q322</f>
        <v>0</v>
      </c>
      <c r="R322" s="94">
        <f>+'CO2'!R322+'abs CO2'!R322+'CH4'!R322*PCG!$C$5+N2O!R322*PCG!$C$6+HFC!R322+PFC!R322+'SF6'!R322</f>
        <v>0</v>
      </c>
      <c r="S322" s="94">
        <f>+'CO2'!S322+'abs CO2'!S322+'CH4'!S322*PCG!$C$5+N2O!S322*PCG!$C$6+HFC!S322+PFC!S322+'SF6'!S322</f>
        <v>0</v>
      </c>
      <c r="T322" s="94">
        <f>+'CO2'!T322+'abs CO2'!T322+'CH4'!T322*PCG!$C$5+N2O!T322*PCG!$C$6+HFC!T322+PFC!T322+'SF6'!T322</f>
        <v>0</v>
      </c>
      <c r="U322" s="94">
        <f>+'CO2'!U322+'abs CO2'!U322+'CH4'!U322*PCG!$C$5+N2O!U322*PCG!$C$6+HFC!U322+PFC!U322+'SF6'!U322</f>
        <v>0</v>
      </c>
      <c r="V322" s="94">
        <f>+'CO2'!V322+'abs CO2'!V322+'CH4'!V322*PCG!$C$5+N2O!V322*PCG!$C$6+HFC!V322+PFC!V322+'SF6'!V322</f>
        <v>0</v>
      </c>
      <c r="W322" s="94">
        <f>+'CO2'!W322+'abs CO2'!W322+'CH4'!W322*PCG!$C$5+N2O!W322*PCG!$C$6+HFC!W322+PFC!W322+'SF6'!W322</f>
        <v>0</v>
      </c>
      <c r="X322" s="94">
        <f>+'CO2'!X322+'abs CO2'!X322+'CH4'!X322*PCG!$C$5+N2O!X322*PCG!$C$6+HFC!X322+PFC!X322+'SF6'!X322</f>
        <v>0</v>
      </c>
      <c r="Y322" s="94">
        <f>+'CO2'!Y322+'abs CO2'!Y322+'CH4'!Y322*PCG!$C$5+N2O!Y322*PCG!$C$6+HFC!Y322+PFC!Y322+'SF6'!Y322</f>
        <v>0</v>
      </c>
      <c r="Z322" s="94">
        <f>+'CO2'!Z322+'abs CO2'!Z322+'CH4'!Z322*PCG!$C$5+N2O!Z322*PCG!$C$6+HFC!Z322+PFC!Z322+'SF6'!Z322</f>
        <v>0</v>
      </c>
      <c r="AA322" s="94">
        <f>+'CO2'!AA322+'abs CO2'!AA322+'CH4'!AA322*PCG!$C$5+N2O!AA322*PCG!$C$6+HFC!AA322+PFC!AA322+'SF6'!AA322</f>
        <v>-1.8598131460984134E-3</v>
      </c>
      <c r="AB322" s="94">
        <f>+'CO2'!AB322+'abs CO2'!AB322+'CH4'!AB322*PCG!$C$5+N2O!AB322*PCG!$C$6+HFC!AB322+PFC!AB322+'SF6'!AB322</f>
        <v>-2.8651175493948533E-3</v>
      </c>
      <c r="AC322" s="94">
        <f>+'CO2'!AC322+'abs CO2'!AC322+'CH4'!AC322*PCG!$C$5+N2O!AC322*PCG!$C$6+HFC!AC322+PFC!AC322+'SF6'!AC322</f>
        <v>-5.2275828971414867E-3</v>
      </c>
      <c r="AD322" s="94">
        <f>+'CO2'!AD322+'abs CO2'!AD322+'CH4'!AD322*PCG!$C$5+N2O!AD322*PCG!$C$6+HFC!AD322+PFC!AD322+'SF6'!AD322</f>
        <v>-1.4777974728457667E-2</v>
      </c>
      <c r="AE322" s="94">
        <f>+'CO2'!AE322+'abs CO2'!AE322+'CH4'!AE322*PCG!$C$5+N2O!AE322*PCG!$C$6+HFC!AE322+PFC!AE322+'SF6'!AE322</f>
        <v>-5.2476889852074153E-2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0</v>
      </c>
      <c r="D323" s="94">
        <f>+'CO2'!D323+'abs CO2'!D323+'CH4'!D323*PCG!$C$5+N2O!D323*PCG!$C$6+HFC!D323+PFC!D323+'SF6'!D323</f>
        <v>0</v>
      </c>
      <c r="E323" s="94">
        <f>+'CO2'!E323+'abs CO2'!E323+'CH4'!E323*PCG!$C$5+N2O!E323*PCG!$C$6+HFC!E323+PFC!E323+'SF6'!E323</f>
        <v>0</v>
      </c>
      <c r="F323" s="94">
        <f>+'CO2'!F323+'abs CO2'!F323+'CH4'!F323*PCG!$C$5+N2O!F323*PCG!$C$6+HFC!F323+PFC!F323+'SF6'!F323</f>
        <v>0</v>
      </c>
      <c r="G323" s="94">
        <f>+'CO2'!G323+'abs CO2'!G323+'CH4'!G323*PCG!$C$5+N2O!G323*PCG!$C$6+HFC!G323+PFC!G323+'SF6'!G323</f>
        <v>0</v>
      </c>
      <c r="H323" s="94">
        <f>+'CO2'!H323+'abs CO2'!H323+'CH4'!H323*PCG!$C$5+N2O!H323*PCG!$C$6+HFC!H323+PFC!H323+'SF6'!H323</f>
        <v>-9.2251595706691933E-2</v>
      </c>
      <c r="I323" s="94">
        <f>+'CO2'!I323+'abs CO2'!I323+'CH4'!I323*PCG!$C$5+N2O!I323*PCG!$C$6+HFC!I323+PFC!I323+'SF6'!I323</f>
        <v>-9.2251595706691933E-2</v>
      </c>
      <c r="J323" s="94">
        <f>+'CO2'!J323+'abs CO2'!J323+'CH4'!J323*PCG!$C$5+N2O!J323*PCG!$C$6+HFC!J323+PFC!J323+'SF6'!J323</f>
        <v>-9.2251595706691933E-2</v>
      </c>
      <c r="K323" s="94">
        <f>+'CO2'!K323+'abs CO2'!K323+'CH4'!K323*PCG!$C$5+N2O!K323*PCG!$C$6+HFC!K323+PFC!K323+'SF6'!K323</f>
        <v>-9.2251595706691933E-2</v>
      </c>
      <c r="L323" s="94">
        <f>+'CO2'!L323+'abs CO2'!L323+'CH4'!L323*PCG!$C$5+N2O!L323*PCG!$C$6+HFC!L323+PFC!L323+'SF6'!L323</f>
        <v>-9.2251595706691933E-2</v>
      </c>
      <c r="M323" s="94">
        <f>+'CO2'!M323+'abs CO2'!M323+'CH4'!M323*PCG!$C$5+N2O!M323*PCG!$C$6+HFC!M323+PFC!M323+'SF6'!M323</f>
        <v>-9.2251595706691933E-2</v>
      </c>
      <c r="N323" s="94">
        <f>+'CO2'!N323+'abs CO2'!N323+'CH4'!N323*PCG!$C$5+N2O!N323*PCG!$C$6+HFC!N323+PFC!N323+'SF6'!N323</f>
        <v>-9.2251595706691933E-2</v>
      </c>
      <c r="O323" s="94">
        <f>+'CO2'!O323+'abs CO2'!O323+'CH4'!O323*PCG!$C$5+N2O!O323*PCG!$C$6+HFC!O323+PFC!O323+'SF6'!O323</f>
        <v>-9.2251595706691933E-2</v>
      </c>
      <c r="P323" s="94">
        <f>+'CO2'!P323+'abs CO2'!P323+'CH4'!P323*PCG!$C$5+N2O!P323*PCG!$C$6+HFC!P323+PFC!P323+'SF6'!P323</f>
        <v>-9.2251595706691933E-2</v>
      </c>
      <c r="Q323" s="94">
        <f>+'CO2'!Q323+'abs CO2'!Q323+'CH4'!Q323*PCG!$C$5+N2O!Q323*PCG!$C$6+HFC!Q323+PFC!Q323+'SF6'!Q323</f>
        <v>-9.2251595706691933E-2</v>
      </c>
      <c r="R323" s="94">
        <f>+'CO2'!R323+'abs CO2'!R323+'CH4'!R323*PCG!$C$5+N2O!R323*PCG!$C$6+HFC!R323+PFC!R323+'SF6'!R323</f>
        <v>-9.2251595706691933E-2</v>
      </c>
      <c r="S323" s="94">
        <f>+'CO2'!S323+'abs CO2'!S323+'CH4'!S323*PCG!$C$5+N2O!S323*PCG!$C$6+HFC!S323+PFC!S323+'SF6'!S323</f>
        <v>-9.2251595706691933E-2</v>
      </c>
      <c r="T323" s="94">
        <f>+'CO2'!T323+'abs CO2'!T323+'CH4'!T323*PCG!$C$5+N2O!T323*PCG!$C$6+HFC!T323+PFC!T323+'SF6'!T323</f>
        <v>-9.2251595706691933E-2</v>
      </c>
      <c r="U323" s="94">
        <f>+'CO2'!U323+'abs CO2'!U323+'CH4'!U323*PCG!$C$5+N2O!U323*PCG!$C$6+HFC!U323+PFC!U323+'SF6'!U323</f>
        <v>-9.2251595706691933E-2</v>
      </c>
      <c r="V323" s="94">
        <f>+'CO2'!V323+'abs CO2'!V323+'CH4'!V323*PCG!$C$5+N2O!V323*PCG!$C$6+HFC!V323+PFC!V323+'SF6'!V323</f>
        <v>-9.2251595706691933E-2</v>
      </c>
      <c r="W323" s="94">
        <f>+'CO2'!W323+'abs CO2'!W323+'CH4'!W323*PCG!$C$5+N2O!W323*PCG!$C$6+HFC!W323+PFC!W323+'SF6'!W323</f>
        <v>-9.2251595706691933E-2</v>
      </c>
      <c r="X323" s="94">
        <f>+'CO2'!X323+'abs CO2'!X323+'CH4'!X323*PCG!$C$5+N2O!X323*PCG!$C$6+HFC!X323+PFC!X323+'SF6'!X323</f>
        <v>-0.10991679488456911</v>
      </c>
      <c r="Y323" s="94">
        <f>+'CO2'!Y323+'abs CO2'!Y323+'CH4'!Y323*PCG!$C$5+N2O!Y323*PCG!$C$6+HFC!Y323+PFC!Y323+'SF6'!Y323</f>
        <v>-0.10991679488456911</v>
      </c>
      <c r="Z323" s="94">
        <f>+'CO2'!Z323+'abs CO2'!Z323+'CH4'!Z323*PCG!$C$5+N2O!Z323*PCG!$C$6+HFC!Z323+PFC!Z323+'SF6'!Z323</f>
        <v>-0.10991679488456911</v>
      </c>
      <c r="AA323" s="94">
        <f>+'CO2'!AA323+'abs CO2'!AA323+'CH4'!AA323*PCG!$C$5+N2O!AA323*PCG!$C$6+HFC!AA323+PFC!AA323+'SF6'!AA323</f>
        <v>-0.10991679488456911</v>
      </c>
      <c r="AB323" s="94">
        <f>+'CO2'!AB323+'abs CO2'!AB323+'CH4'!AB323*PCG!$C$5+N2O!AB323*PCG!$C$6+HFC!AB323+PFC!AB323+'SF6'!AB323</f>
        <v>-0.10991679488456911</v>
      </c>
      <c r="AC323" s="94">
        <f>+'CO2'!AC323+'abs CO2'!AC323+'CH4'!AC323*PCG!$C$5+N2O!AC323*PCG!$C$6+HFC!AC323+PFC!AC323+'SF6'!AC323</f>
        <v>-0.10991679488456911</v>
      </c>
      <c r="AD323" s="94">
        <f>+'CO2'!AD323+'abs CO2'!AD323+'CH4'!AD323*PCG!$C$5+N2O!AD323*PCG!$C$6+HFC!AD323+PFC!AD323+'SF6'!AD323</f>
        <v>-0.10991679488456911</v>
      </c>
      <c r="AE323" s="94">
        <f>+'CO2'!AE323+'abs CO2'!AE323+'CH4'!AE323*PCG!$C$5+N2O!AE323*PCG!$C$6+HFC!AE323+PFC!AE323+'SF6'!AE323</f>
        <v>-0.10991679488456911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-15.393636707933673</v>
      </c>
      <c r="D324" s="94">
        <f>+'CO2'!D324+'abs CO2'!D324+'CH4'!D324*PCG!$C$5+N2O!D324*PCG!$C$6+HFC!D324+PFC!D324+'SF6'!D324</f>
        <v>-33.91433126453714</v>
      </c>
      <c r="E324" s="94">
        <f>+'CO2'!E324+'abs CO2'!E324+'CH4'!E324*PCG!$C$5+N2O!E324*PCG!$C$6+HFC!E324+PFC!E324+'SF6'!E324</f>
        <v>-65.105635464656629</v>
      </c>
      <c r="F324" s="94">
        <f>+'CO2'!F324+'abs CO2'!F324+'CH4'!F324*PCG!$C$5+N2O!F324*PCG!$C$6+HFC!F324+PFC!F324+'SF6'!F324</f>
        <v>-102.08626039040571</v>
      </c>
      <c r="G324" s="94">
        <f>+'CO2'!G324+'abs CO2'!G324+'CH4'!G324*PCG!$C$5+N2O!G324*PCG!$C$6+HFC!G324+PFC!G324+'SF6'!G324</f>
        <v>-129.66184012507279</v>
      </c>
      <c r="H324" s="94">
        <f>+'CO2'!H324+'abs CO2'!H324+'CH4'!H324*PCG!$C$5+N2O!H324*PCG!$C$6+HFC!H324+PFC!H324+'SF6'!H324</f>
        <v>-153.16800648204978</v>
      </c>
      <c r="I324" s="94">
        <f>+'CO2'!I324+'abs CO2'!I324+'CH4'!I324*PCG!$C$5+N2O!I324*PCG!$C$6+HFC!I324+PFC!I324+'SF6'!I324</f>
        <v>-167.09270725494736</v>
      </c>
      <c r="J324" s="94">
        <f>+'CO2'!J324+'abs CO2'!J324+'CH4'!J324*PCG!$C$5+N2O!J324*PCG!$C$6+HFC!J324+PFC!J324+'SF6'!J324</f>
        <v>-192.0378104207995</v>
      </c>
      <c r="K324" s="94">
        <f>+'CO2'!K324+'abs CO2'!K324+'CH4'!K324*PCG!$C$5+N2O!K324*PCG!$C$6+HFC!K324+PFC!K324+'SF6'!K324</f>
        <v>-205.84468483860562</v>
      </c>
      <c r="L324" s="94">
        <f>+'CO2'!L324+'abs CO2'!L324+'CH4'!L324*PCG!$C$5+N2O!L324*PCG!$C$6+HFC!L324+PFC!L324+'SF6'!L324</f>
        <v>-223.63378368445115</v>
      </c>
      <c r="M324" s="94">
        <f>+'CO2'!M324+'abs CO2'!M324+'CH4'!M324*PCG!$C$5+N2O!M324*PCG!$C$6+HFC!M324+PFC!M324+'SF6'!M324</f>
        <v>-234.15326449844659</v>
      </c>
      <c r="N324" s="94">
        <f>+'CO2'!N324+'abs CO2'!N324+'CH4'!N324*PCG!$C$5+N2O!N324*PCG!$C$6+HFC!N324+PFC!N324+'SF6'!N324</f>
        <v>-246.76757790946496</v>
      </c>
      <c r="O324" s="94">
        <f>+'CO2'!O324+'abs CO2'!O324+'CH4'!O324*PCG!$C$5+N2O!O324*PCG!$C$6+HFC!O324+PFC!O324+'SF6'!O324</f>
        <v>-276.66011143060138</v>
      </c>
      <c r="P324" s="94">
        <f>+'CO2'!P324+'abs CO2'!P324+'CH4'!P324*PCG!$C$5+N2O!P324*PCG!$C$6+HFC!P324+PFC!P324+'SF6'!P324</f>
        <v>-283.3260449194093</v>
      </c>
      <c r="Q324" s="94">
        <f>+'CO2'!Q324+'abs CO2'!Q324+'CH4'!Q324*PCG!$C$5+N2O!Q324*PCG!$C$6+HFC!Q324+PFC!Q324+'SF6'!Q324</f>
        <v>-288.79699194016547</v>
      </c>
      <c r="R324" s="94">
        <f>+'CO2'!R324+'abs CO2'!R324+'CH4'!R324*PCG!$C$5+N2O!R324*PCG!$C$6+HFC!R324+PFC!R324+'SF6'!R324</f>
        <v>-289.64832884385498</v>
      </c>
      <c r="S324" s="94">
        <f>+'CO2'!S324+'abs CO2'!S324+'CH4'!S324*PCG!$C$5+N2O!S324*PCG!$C$6+HFC!S324+PFC!S324+'SF6'!S324</f>
        <v>-291.17790131049281</v>
      </c>
      <c r="T324" s="94">
        <f>+'CO2'!T324+'abs CO2'!T324+'CH4'!T324*PCG!$C$5+N2O!T324*PCG!$C$6+HFC!T324+PFC!T324+'SF6'!T324</f>
        <v>-293.5909799565332</v>
      </c>
      <c r="U324" s="94">
        <f>+'CO2'!U324+'abs CO2'!U324+'CH4'!U324*PCG!$C$5+N2O!U324*PCG!$C$6+HFC!U324+PFC!U324+'SF6'!U324</f>
        <v>-296.67233700875363</v>
      </c>
      <c r="V324" s="94">
        <f>+'CO2'!V324+'abs CO2'!V324+'CH4'!V324*PCG!$C$5+N2O!V324*PCG!$C$6+HFC!V324+PFC!V324+'SF6'!V324</f>
        <v>-298.33862889717159</v>
      </c>
      <c r="W324" s="94">
        <f>+'CO2'!W324+'abs CO2'!W324+'CH4'!W324*PCG!$C$5+N2O!W324*PCG!$C$6+HFC!W324+PFC!W324+'SF6'!W324</f>
        <v>-300.00989936397366</v>
      </c>
      <c r="X324" s="94">
        <f>+'CO2'!X324+'abs CO2'!X324+'CH4'!X324*PCG!$C$5+N2O!X324*PCG!$C$6+HFC!X324+PFC!X324+'SF6'!X324</f>
        <v>-310.78022393501675</v>
      </c>
      <c r="Y324" s="94">
        <f>+'CO2'!Y324+'abs CO2'!Y324+'CH4'!Y324*PCG!$C$5+N2O!Y324*PCG!$C$6+HFC!Y324+PFC!Y324+'SF6'!Y324</f>
        <v>-321.97972749394455</v>
      </c>
      <c r="Z324" s="94">
        <f>+'CO2'!Z324+'abs CO2'!Z324+'CH4'!Z324*PCG!$C$5+N2O!Z324*PCG!$C$6+HFC!Z324+PFC!Z324+'SF6'!Z324</f>
        <v>-326.68231391741364</v>
      </c>
      <c r="AA324" s="94">
        <f>+'CO2'!AA324+'abs CO2'!AA324+'CH4'!AA324*PCG!$C$5+N2O!AA324*PCG!$C$6+HFC!AA324+PFC!AA324+'SF6'!AA324</f>
        <v>-333.61172909301342</v>
      </c>
      <c r="AB324" s="94">
        <f>+'CO2'!AB324+'abs CO2'!AB324+'CH4'!AB324*PCG!$C$5+N2O!AB324*PCG!$C$6+HFC!AB324+PFC!AB324+'SF6'!AB324</f>
        <v>-339.15224855529169</v>
      </c>
      <c r="AC324" s="94">
        <f>+'CO2'!AC324+'abs CO2'!AC324+'CH4'!AC324*PCG!$C$5+N2O!AC324*PCG!$C$6+HFC!AC324+PFC!AC324+'SF6'!AC324</f>
        <v>-356.02911865413387</v>
      </c>
      <c r="AD324" s="94">
        <f>+'CO2'!AD324+'abs CO2'!AD324+'CH4'!AD324*PCG!$C$5+N2O!AD324*PCG!$C$6+HFC!AD324+PFC!AD324+'SF6'!AD324</f>
        <v>-359.84258204053617</v>
      </c>
      <c r="AE324" s="94">
        <f>+'CO2'!AE324+'abs CO2'!AE324+'CH4'!AE324*PCG!$C$5+N2O!AE324*PCG!$C$6+HFC!AE324+PFC!AE324+'SF6'!AE324</f>
        <v>-373.19346974069651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-63.076205278642433</v>
      </c>
      <c r="D325" s="94">
        <f>+'CO2'!D325+'abs CO2'!D325+'CH4'!D325*PCG!$C$5+N2O!D325*PCG!$C$6+HFC!D325+PFC!D325+'SF6'!D325</f>
        <v>-91.988675779952061</v>
      </c>
      <c r="E325" s="94">
        <f>+'CO2'!E325+'abs CO2'!E325+'CH4'!E325*PCG!$C$5+N2O!E325*PCG!$C$6+HFC!E325+PFC!E325+'SF6'!E325</f>
        <v>-140.82577944330379</v>
      </c>
      <c r="F325" s="94">
        <f>+'CO2'!F325+'abs CO2'!F325+'CH4'!F325*PCG!$C$5+N2O!F325*PCG!$C$6+HFC!F325+PFC!F325+'SF6'!F325</f>
        <v>-185.29265027196587</v>
      </c>
      <c r="G325" s="94">
        <f>+'CO2'!G325+'abs CO2'!G325+'CH4'!G325*PCG!$C$5+N2O!G325*PCG!$C$6+HFC!G325+PFC!G325+'SF6'!G325</f>
        <v>-218.25489738968884</v>
      </c>
      <c r="H325" s="94">
        <f>+'CO2'!H325+'abs CO2'!H325+'CH4'!H325*PCG!$C$5+N2O!H325*PCG!$C$6+HFC!H325+PFC!H325+'SF6'!H325</f>
        <v>-284.78013545493974</v>
      </c>
      <c r="I325" s="94">
        <f>+'CO2'!I325+'abs CO2'!I325+'CH4'!I325*PCG!$C$5+N2O!I325*PCG!$C$6+HFC!I325+PFC!I325+'SF6'!I325</f>
        <v>-340.0056097036649</v>
      </c>
      <c r="J325" s="94">
        <f>+'CO2'!J325+'abs CO2'!J325+'CH4'!J325*PCG!$C$5+N2O!J325*PCG!$C$6+HFC!J325+PFC!J325+'SF6'!J325</f>
        <v>-391.61189248441985</v>
      </c>
      <c r="K325" s="94">
        <f>+'CO2'!K325+'abs CO2'!K325+'CH4'!K325*PCG!$C$5+N2O!K325*PCG!$C$6+HFC!K325+PFC!K325+'SF6'!K325</f>
        <v>-443.61227392915521</v>
      </c>
      <c r="L325" s="94">
        <f>+'CO2'!L325+'abs CO2'!L325+'CH4'!L325*PCG!$C$5+N2O!L325*PCG!$C$6+HFC!L325+PFC!L325+'SF6'!L325</f>
        <v>-474.84894464867375</v>
      </c>
      <c r="M325" s="94">
        <f>+'CO2'!M325+'abs CO2'!M325+'CH4'!M325*PCG!$C$5+N2O!M325*PCG!$C$6+HFC!M325+PFC!M325+'SF6'!M325</f>
        <v>-493.56506064492504</v>
      </c>
      <c r="N325" s="94">
        <f>+'CO2'!N325+'abs CO2'!N325+'CH4'!N325*PCG!$C$5+N2O!N325*PCG!$C$6+HFC!N325+PFC!N325+'SF6'!N325</f>
        <v>-517.11089370527498</v>
      </c>
      <c r="O325" s="94">
        <f>+'CO2'!O325+'abs CO2'!O325+'CH4'!O325*PCG!$C$5+N2O!O325*PCG!$C$6+HFC!O325+PFC!O325+'SF6'!O325</f>
        <v>-531.80345425896235</v>
      </c>
      <c r="P325" s="94">
        <f>+'CO2'!P325+'abs CO2'!P325+'CH4'!P325*PCG!$C$5+N2O!P325*PCG!$C$6+HFC!P325+PFC!P325+'SF6'!P325</f>
        <v>-535.87086043055933</v>
      </c>
      <c r="Q325" s="94">
        <f>+'CO2'!Q325+'abs CO2'!Q325+'CH4'!Q325*PCG!$C$5+N2O!Q325*PCG!$C$6+HFC!Q325+PFC!Q325+'SF6'!Q325</f>
        <v>-540.29799879147492</v>
      </c>
      <c r="R325" s="94">
        <f>+'CO2'!R325+'abs CO2'!R325+'CH4'!R325*PCG!$C$5+N2O!R325*PCG!$C$6+HFC!R325+PFC!R325+'SF6'!R325</f>
        <v>-547.3531682488607</v>
      </c>
      <c r="S325" s="94">
        <f>+'CO2'!S325+'abs CO2'!S325+'CH4'!S325*PCG!$C$5+N2O!S325*PCG!$C$6+HFC!S325+PFC!S325+'SF6'!S325</f>
        <v>-554.82921544139231</v>
      </c>
      <c r="T325" s="94">
        <f>+'CO2'!T325+'abs CO2'!T325+'CH4'!T325*PCG!$C$5+N2O!T325*PCG!$C$6+HFC!T325+PFC!T325+'SF6'!T325</f>
        <v>-570.55455550634895</v>
      </c>
      <c r="U325" s="94">
        <f>+'CO2'!U325+'abs CO2'!U325+'CH4'!U325*PCG!$C$5+N2O!U325*PCG!$C$6+HFC!U325+PFC!U325+'SF6'!U325</f>
        <v>-572.17692090110438</v>
      </c>
      <c r="V325" s="94">
        <f>+'CO2'!V325+'abs CO2'!V325+'CH4'!V325*PCG!$C$5+N2O!V325*PCG!$C$6+HFC!V325+PFC!V325+'SF6'!V325</f>
        <v>-584.91193135261904</v>
      </c>
      <c r="W325" s="94">
        <f>+'CO2'!W325+'abs CO2'!W325+'CH4'!W325*PCG!$C$5+N2O!W325*PCG!$C$6+HFC!W325+PFC!W325+'SF6'!W325</f>
        <v>-587.51608444396697</v>
      </c>
      <c r="X325" s="94">
        <f>+'CO2'!X325+'abs CO2'!X325+'CH4'!X325*PCG!$C$5+N2O!X325*PCG!$C$6+HFC!X325+PFC!X325+'SF6'!X325</f>
        <v>-596.73020493457989</v>
      </c>
      <c r="Y325" s="94">
        <f>+'CO2'!Y325+'abs CO2'!Y325+'CH4'!Y325*PCG!$C$5+N2O!Y325*PCG!$C$6+HFC!Y325+PFC!Y325+'SF6'!Y325</f>
        <v>-601.56940625304924</v>
      </c>
      <c r="Z325" s="94">
        <f>+'CO2'!Z325+'abs CO2'!Z325+'CH4'!Z325*PCG!$C$5+N2O!Z325*PCG!$C$6+HFC!Z325+PFC!Z325+'SF6'!Z325</f>
        <v>-607.28182845042909</v>
      </c>
      <c r="AA325" s="94">
        <f>+'CO2'!AA325+'abs CO2'!AA325+'CH4'!AA325*PCG!$C$5+N2O!AA325*PCG!$C$6+HFC!AA325+PFC!AA325+'SF6'!AA325</f>
        <v>-612.08030326483481</v>
      </c>
      <c r="AB325" s="94">
        <f>+'CO2'!AB325+'abs CO2'!AB325+'CH4'!AB325*PCG!$C$5+N2O!AB325*PCG!$C$6+HFC!AB325+PFC!AB325+'SF6'!AB325</f>
        <v>-620.37132685649249</v>
      </c>
      <c r="AC325" s="94">
        <f>+'CO2'!AC325+'abs CO2'!AC325+'CH4'!AC325*PCG!$C$5+N2O!AC325*PCG!$C$6+HFC!AC325+PFC!AC325+'SF6'!AC325</f>
        <v>-628.82570278225751</v>
      </c>
      <c r="AD325" s="94">
        <f>+'CO2'!AD325+'abs CO2'!AD325+'CH4'!AD325*PCG!$C$5+N2O!AD325*PCG!$C$6+HFC!AD325+PFC!AD325+'SF6'!AD325</f>
        <v>-637.29681562750079</v>
      </c>
      <c r="AE325" s="94">
        <f>+'CO2'!AE325+'abs CO2'!AE325+'CH4'!AE325*PCG!$C$5+N2O!AE325*PCG!$C$6+HFC!AE325+PFC!AE325+'SF6'!AE325</f>
        <v>-642.44062888047358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0</v>
      </c>
      <c r="D326" s="94">
        <f>+'CO2'!D326+'abs CO2'!D326+'CH4'!D326*PCG!$C$5+N2O!D326*PCG!$C$6+HFC!D326+PFC!D326+'SF6'!D326</f>
        <v>0</v>
      </c>
      <c r="E326" s="94">
        <f>+'CO2'!E326+'abs CO2'!E326+'CH4'!E326*PCG!$C$5+N2O!E326*PCG!$C$6+HFC!E326+PFC!E326+'SF6'!E326</f>
        <v>0</v>
      </c>
      <c r="F326" s="94">
        <f>+'CO2'!F326+'abs CO2'!F326+'CH4'!F326*PCG!$C$5+N2O!F326*PCG!$C$6+HFC!F326+PFC!F326+'SF6'!F326</f>
        <v>0</v>
      </c>
      <c r="G326" s="94">
        <f>+'CO2'!G326+'abs CO2'!G326+'CH4'!G326*PCG!$C$5+N2O!G326*PCG!$C$6+HFC!G326+PFC!G326+'SF6'!G326</f>
        <v>0</v>
      </c>
      <c r="H326" s="94">
        <f>+'CO2'!H326+'abs CO2'!H326+'CH4'!H326*PCG!$C$5+N2O!H326*PCG!$C$6+HFC!H326+PFC!H326+'SF6'!H326</f>
        <v>0</v>
      </c>
      <c r="I326" s="94">
        <f>+'CO2'!I326+'abs CO2'!I326+'CH4'!I326*PCG!$C$5+N2O!I326*PCG!$C$6+HFC!I326+PFC!I326+'SF6'!I326</f>
        <v>0</v>
      </c>
      <c r="J326" s="94">
        <f>+'CO2'!J326+'abs CO2'!J326+'CH4'!J326*PCG!$C$5+N2O!J326*PCG!$C$6+HFC!J326+PFC!J326+'SF6'!J326</f>
        <v>0</v>
      </c>
      <c r="K326" s="94">
        <f>+'CO2'!K326+'abs CO2'!K326+'CH4'!K326*PCG!$C$5+N2O!K326*PCG!$C$6+HFC!K326+PFC!K326+'SF6'!K326</f>
        <v>0</v>
      </c>
      <c r="L326" s="94">
        <f>+'CO2'!L326+'abs CO2'!L326+'CH4'!L326*PCG!$C$5+N2O!L326*PCG!$C$6+HFC!L326+PFC!L326+'SF6'!L326</f>
        <v>0</v>
      </c>
      <c r="M326" s="94">
        <f>+'CO2'!M326+'abs CO2'!M326+'CH4'!M326*PCG!$C$5+N2O!M326*PCG!$C$6+HFC!M326+PFC!M326+'SF6'!M326</f>
        <v>0</v>
      </c>
      <c r="N326" s="94">
        <f>+'CO2'!N326+'abs CO2'!N326+'CH4'!N326*PCG!$C$5+N2O!N326*PCG!$C$6+HFC!N326+PFC!N326+'SF6'!N326</f>
        <v>0</v>
      </c>
      <c r="O326" s="94">
        <f>+'CO2'!O326+'abs CO2'!O326+'CH4'!O326*PCG!$C$5+N2O!O326*PCG!$C$6+HFC!O326+PFC!O326+'SF6'!O326</f>
        <v>0</v>
      </c>
      <c r="P326" s="94">
        <f>+'CO2'!P326+'abs CO2'!P326+'CH4'!P326*PCG!$C$5+N2O!P326*PCG!$C$6+HFC!P326+PFC!P326+'SF6'!P326</f>
        <v>0</v>
      </c>
      <c r="Q326" s="94">
        <f>+'CO2'!Q326+'abs CO2'!Q326+'CH4'!Q326*PCG!$C$5+N2O!Q326*PCG!$C$6+HFC!Q326+PFC!Q326+'SF6'!Q326</f>
        <v>0</v>
      </c>
      <c r="R326" s="94">
        <f>+'CO2'!R326+'abs CO2'!R326+'CH4'!R326*PCG!$C$5+N2O!R326*PCG!$C$6+HFC!R326+PFC!R326+'SF6'!R326</f>
        <v>0</v>
      </c>
      <c r="S326" s="94">
        <f>+'CO2'!S326+'abs CO2'!S326+'CH4'!S326*PCG!$C$5+N2O!S326*PCG!$C$6+HFC!S326+PFC!S326+'SF6'!S326</f>
        <v>0</v>
      </c>
      <c r="T326" s="94">
        <f>+'CO2'!T326+'abs CO2'!T326+'CH4'!T326*PCG!$C$5+N2O!T326*PCG!$C$6+HFC!T326+PFC!T326+'SF6'!T326</f>
        <v>0</v>
      </c>
      <c r="U326" s="94">
        <f>+'CO2'!U326+'abs CO2'!U326+'CH4'!U326*PCG!$C$5+N2O!U326*PCG!$C$6+HFC!U326+PFC!U326+'SF6'!U326</f>
        <v>0</v>
      </c>
      <c r="V326" s="94">
        <f>+'CO2'!V326+'abs CO2'!V326+'CH4'!V326*PCG!$C$5+N2O!V326*PCG!$C$6+HFC!V326+PFC!V326+'SF6'!V326</f>
        <v>0</v>
      </c>
      <c r="W326" s="94">
        <f>+'CO2'!W326+'abs CO2'!W326+'CH4'!W326*PCG!$C$5+N2O!W326*PCG!$C$6+HFC!W326+PFC!W326+'SF6'!W326</f>
        <v>0</v>
      </c>
      <c r="X326" s="94">
        <f>+'CO2'!X326+'abs CO2'!X326+'CH4'!X326*PCG!$C$5+N2O!X326*PCG!$C$6+HFC!X326+PFC!X326+'SF6'!X326</f>
        <v>0</v>
      </c>
      <c r="Y326" s="94">
        <f>+'CO2'!Y326+'abs CO2'!Y326+'CH4'!Y326*PCG!$C$5+N2O!Y326*PCG!$C$6+HFC!Y326+PFC!Y326+'SF6'!Y326</f>
        <v>0</v>
      </c>
      <c r="Z326" s="94">
        <f>+'CO2'!Z326+'abs CO2'!Z326+'CH4'!Z326*PCG!$C$5+N2O!Z326*PCG!$C$6+HFC!Z326+PFC!Z326+'SF6'!Z326</f>
        <v>0</v>
      </c>
      <c r="AA326" s="94">
        <f>+'CO2'!AA326+'abs CO2'!AA326+'CH4'!AA326*PCG!$C$5+N2O!AA326*PCG!$C$6+HFC!AA326+PFC!AA326+'SF6'!AA326</f>
        <v>0</v>
      </c>
      <c r="AB326" s="94">
        <f>+'CO2'!AB326+'abs CO2'!AB326+'CH4'!AB326*PCG!$C$5+N2O!AB326*PCG!$C$6+HFC!AB326+PFC!AB326+'SF6'!AB326</f>
        <v>0</v>
      </c>
      <c r="AC326" s="94">
        <f>+'CO2'!AC326+'abs CO2'!AC326+'CH4'!AC326*PCG!$C$5+N2O!AC326*PCG!$C$6+HFC!AC326+PFC!AC326+'SF6'!AC326</f>
        <v>0</v>
      </c>
      <c r="AD326" s="94">
        <f>+'CO2'!AD326+'abs CO2'!AD326+'CH4'!AD326*PCG!$C$5+N2O!AD326*PCG!$C$6+HFC!AD326+PFC!AD326+'SF6'!AD326</f>
        <v>0</v>
      </c>
      <c r="AE326" s="94">
        <f>+'CO2'!AE326+'abs CO2'!AE326+'CH4'!AE326*PCG!$C$5+N2O!AE326*PCG!$C$6+HFC!AE326+PFC!AE326+'SF6'!AE326</f>
        <v>0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-246.25780100770459</v>
      </c>
      <c r="D327" s="94">
        <f>+'CO2'!D327+'abs CO2'!D327+'CH4'!D327*PCG!$C$5+N2O!D327*PCG!$C$6+HFC!D327+PFC!D327+'SF6'!D327</f>
        <v>-344.18453005596876</v>
      </c>
      <c r="E327" s="94">
        <f>+'CO2'!E327+'abs CO2'!E327+'CH4'!E327*PCG!$C$5+N2O!E327*PCG!$C$6+HFC!E327+PFC!E327+'SF6'!E327</f>
        <v>-462.1798688529002</v>
      </c>
      <c r="F327" s="94">
        <f>+'CO2'!F327+'abs CO2'!F327+'CH4'!F327*PCG!$C$5+N2O!F327*PCG!$C$6+HFC!F327+PFC!F327+'SF6'!F327</f>
        <v>-556.17318383268969</v>
      </c>
      <c r="G327" s="94">
        <f>+'CO2'!G327+'abs CO2'!G327+'CH4'!G327*PCG!$C$5+N2O!G327*PCG!$C$6+HFC!G327+PFC!G327+'SF6'!G327</f>
        <v>-683.4965919142852</v>
      </c>
      <c r="H327" s="94">
        <f>+'CO2'!H327+'abs CO2'!H327+'CH4'!H327*PCG!$C$5+N2O!H327*PCG!$C$6+HFC!H327+PFC!H327+'SF6'!H327</f>
        <v>-807.92643132455999</v>
      </c>
      <c r="I327" s="94">
        <f>+'CO2'!I327+'abs CO2'!I327+'CH4'!I327*PCG!$C$5+N2O!I327*PCG!$C$6+HFC!I327+PFC!I327+'SF6'!I327</f>
        <v>-915.81744550684687</v>
      </c>
      <c r="J327" s="94">
        <f>+'CO2'!J327+'abs CO2'!J327+'CH4'!J327*PCG!$C$5+N2O!J327*PCG!$C$6+HFC!J327+PFC!J327+'SF6'!J327</f>
        <v>-1034.0919343132434</v>
      </c>
      <c r="K327" s="94">
        <f>+'CO2'!K327+'abs CO2'!K327+'CH4'!K327*PCG!$C$5+N2O!K327*PCG!$C$6+HFC!K327+PFC!K327+'SF6'!K327</f>
        <v>-1175.7192257625231</v>
      </c>
      <c r="L327" s="94">
        <f>+'CO2'!L327+'abs CO2'!L327+'CH4'!L327*PCG!$C$5+N2O!L327*PCG!$C$6+HFC!L327+PFC!L327+'SF6'!L327</f>
        <v>-1275.2106579628419</v>
      </c>
      <c r="M327" s="94">
        <f>+'CO2'!M327+'abs CO2'!M327+'CH4'!M327*PCG!$C$5+N2O!M327*PCG!$C$6+HFC!M327+PFC!M327+'SF6'!M327</f>
        <v>-1368.037906222562</v>
      </c>
      <c r="N327" s="94">
        <f>+'CO2'!N327+'abs CO2'!N327+'CH4'!N327*PCG!$C$5+N2O!N327*PCG!$C$6+HFC!N327+PFC!N327+'SF6'!N327</f>
        <v>-1459.6952558361265</v>
      </c>
      <c r="O327" s="94">
        <f>+'CO2'!O327+'abs CO2'!O327+'CH4'!O327*PCG!$C$5+N2O!O327*PCG!$C$6+HFC!O327+PFC!O327+'SF6'!O327</f>
        <v>-1507.7773354198118</v>
      </c>
      <c r="P327" s="94">
        <f>+'CO2'!P327+'abs CO2'!P327+'CH4'!P327*PCG!$C$5+N2O!P327*PCG!$C$6+HFC!P327+PFC!P327+'SF6'!P327</f>
        <v>-1550.0239721683693</v>
      </c>
      <c r="Q327" s="94">
        <f>+'CO2'!Q327+'abs CO2'!Q327+'CH4'!Q327*PCG!$C$5+N2O!Q327*PCG!$C$6+HFC!Q327+PFC!Q327+'SF6'!Q327</f>
        <v>-1588.3672696622837</v>
      </c>
      <c r="R327" s="94">
        <f>+'CO2'!R327+'abs CO2'!R327+'CH4'!R327*PCG!$C$5+N2O!R327*PCG!$C$6+HFC!R327+PFC!R327+'SF6'!R327</f>
        <v>-1612.951165649737</v>
      </c>
      <c r="S327" s="94">
        <f>+'CO2'!S327+'abs CO2'!S327+'CH4'!S327*PCG!$C$5+N2O!S327*PCG!$C$6+HFC!S327+PFC!S327+'SF6'!S327</f>
        <v>-1633.6261486718759</v>
      </c>
      <c r="T327" s="94">
        <f>+'CO2'!T327+'abs CO2'!T327+'CH4'!T327*PCG!$C$5+N2O!T327*PCG!$C$6+HFC!T327+PFC!T327+'SF6'!T327</f>
        <v>-1663.6732100691893</v>
      </c>
      <c r="U327" s="94">
        <f>+'CO2'!U327+'abs CO2'!U327+'CH4'!U327*PCG!$C$5+N2O!U327*PCG!$C$6+HFC!U327+PFC!U327+'SF6'!U327</f>
        <v>-1684.0340912711945</v>
      </c>
      <c r="V327" s="94">
        <f>+'CO2'!V327+'abs CO2'!V327+'CH4'!V327*PCG!$C$5+N2O!V327*PCG!$C$6+HFC!V327+PFC!V327+'SF6'!V327</f>
        <v>-1701.5982470247957</v>
      </c>
      <c r="W327" s="94">
        <f>+'CO2'!W327+'abs CO2'!W327+'CH4'!W327*PCG!$C$5+N2O!W327*PCG!$C$6+HFC!W327+PFC!W327+'SF6'!W327</f>
        <v>-1708.9012014321443</v>
      </c>
      <c r="X327" s="94">
        <f>+'CO2'!X327+'abs CO2'!X327+'CH4'!X327*PCG!$C$5+N2O!X327*PCG!$C$6+HFC!X327+PFC!X327+'SF6'!X327</f>
        <v>-1723.9442981776374</v>
      </c>
      <c r="Y327" s="94">
        <f>+'CO2'!Y327+'abs CO2'!Y327+'CH4'!Y327*PCG!$C$5+N2O!Y327*PCG!$C$6+HFC!Y327+PFC!Y327+'SF6'!Y327</f>
        <v>-1740.3557408929867</v>
      </c>
      <c r="Z327" s="94">
        <f>+'CO2'!Z327+'abs CO2'!Z327+'CH4'!Z327*PCG!$C$5+N2O!Z327*PCG!$C$6+HFC!Z327+PFC!Z327+'SF6'!Z327</f>
        <v>-1756.4422827237759</v>
      </c>
      <c r="AA327" s="94">
        <f>+'CO2'!AA327+'abs CO2'!AA327+'CH4'!AA327*PCG!$C$5+N2O!AA327*PCG!$C$6+HFC!AA327+PFC!AA327+'SF6'!AA327</f>
        <v>-1769.5745256607192</v>
      </c>
      <c r="AB327" s="94">
        <f>+'CO2'!AB327+'abs CO2'!AB327+'CH4'!AB327*PCG!$C$5+N2O!AB327*PCG!$C$6+HFC!AB327+PFC!AB327+'SF6'!AB327</f>
        <v>-1789.7265088315144</v>
      </c>
      <c r="AC327" s="94">
        <f>+'CO2'!AC327+'abs CO2'!AC327+'CH4'!AC327*PCG!$C$5+N2O!AC327*PCG!$C$6+HFC!AC327+PFC!AC327+'SF6'!AC327</f>
        <v>-1810.7087426544203</v>
      </c>
      <c r="AD327" s="94">
        <f>+'CO2'!AD327+'abs CO2'!AD327+'CH4'!AD327*PCG!$C$5+N2O!AD327*PCG!$C$6+HFC!AD327+PFC!AD327+'SF6'!AD327</f>
        <v>-1836.1677112173013</v>
      </c>
      <c r="AE327" s="94">
        <f>+'CO2'!AE327+'abs CO2'!AE327+'CH4'!AE327*PCG!$C$5+N2O!AE327*PCG!$C$6+HFC!AE327+PFC!AE327+'SF6'!AE327</f>
        <v>-1848.105786642873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-153.89754114718113</v>
      </c>
      <c r="D328" s="33">
        <f t="shared" si="80"/>
        <v>-155.10797300529407</v>
      </c>
      <c r="E328" s="33">
        <f t="shared" si="80"/>
        <v>-156.39491142230798</v>
      </c>
      <c r="F328" s="33">
        <f t="shared" si="80"/>
        <v>-157.39685531846311</v>
      </c>
      <c r="G328" s="33">
        <f t="shared" si="80"/>
        <v>-158.66145988941318</v>
      </c>
      <c r="H328" s="33">
        <f t="shared" si="80"/>
        <v>-159.78589601734387</v>
      </c>
      <c r="I328" s="33">
        <f t="shared" si="80"/>
        <v>-160.74459493553442</v>
      </c>
      <c r="J328" s="33">
        <f t="shared" si="80"/>
        <v>-161.6947239090849</v>
      </c>
      <c r="K328" s="33">
        <f t="shared" si="80"/>
        <v>-162.58410838283268</v>
      </c>
      <c r="L328" s="33">
        <f t="shared" si="80"/>
        <v>-163.52794691230045</v>
      </c>
      <c r="M328" s="33">
        <f t="shared" si="80"/>
        <v>-164.36052559674522</v>
      </c>
      <c r="N328" s="33">
        <f t="shared" si="80"/>
        <v>-164.93393425704193</v>
      </c>
      <c r="O328" s="33">
        <f t="shared" si="80"/>
        <v>-165.70071059412953</v>
      </c>
      <c r="P328" s="33">
        <f t="shared" si="80"/>
        <v>-166.18105574548173</v>
      </c>
      <c r="Q328" s="33">
        <f t="shared" si="80"/>
        <v>-166.58312085972761</v>
      </c>
      <c r="R328" s="33">
        <f t="shared" si="80"/>
        <v>-166.74792123335226</v>
      </c>
      <c r="S328" s="33">
        <f t="shared" si="80"/>
        <v>-166.72441246356055</v>
      </c>
      <c r="T328" s="33">
        <f t="shared" si="80"/>
        <v>-166.67374886817259</v>
      </c>
      <c r="U328" s="33">
        <f t="shared" si="80"/>
        <v>-166.57491778172988</v>
      </c>
      <c r="V328" s="33">
        <f t="shared" si="80"/>
        <v>-166.55677383738239</v>
      </c>
      <c r="W328" s="33">
        <f t="shared" si="80"/>
        <v>-166.41886013411187</v>
      </c>
      <c r="X328" s="33">
        <f t="shared" si="80"/>
        <v>-166.22254653354881</v>
      </c>
      <c r="Y328" s="33">
        <f t="shared" si="80"/>
        <v>-166.03359317044087</v>
      </c>
      <c r="Z328" s="33">
        <f t="shared" si="80"/>
        <v>-165.73832280747035</v>
      </c>
      <c r="AA328" s="33">
        <f t="shared" si="80"/>
        <v>-165.52122745142228</v>
      </c>
      <c r="AB328" s="33">
        <f t="shared" si="80"/>
        <v>-165.1779381022026</v>
      </c>
      <c r="AC328" s="33">
        <f t="shared" si="80"/>
        <v>-164.79989158485742</v>
      </c>
      <c r="AD328" s="33">
        <f t="shared" si="80"/>
        <v>-164.37074634962204</v>
      </c>
      <c r="AE328" s="33">
        <f t="shared" si="80"/>
        <v>-164.00428548128983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-0.16735015667132763</v>
      </c>
      <c r="D329" s="94">
        <f>+'CO2'!D329+'abs CO2'!D329+'CH4'!D329*PCG!$C$5+N2O!D329*PCG!$C$6+HFC!D329+PFC!D329+'SF6'!D329</f>
        <v>-0.16735015667132763</v>
      </c>
      <c r="E329" s="94">
        <f>+'CO2'!E329+'abs CO2'!E329+'CH4'!E329*PCG!$C$5+N2O!E329*PCG!$C$6+HFC!E329+PFC!E329+'SF6'!E329</f>
        <v>-0.16735015667132763</v>
      </c>
      <c r="F329" s="94">
        <f>+'CO2'!F329+'abs CO2'!F329+'CH4'!F329*PCG!$C$5+N2O!F329*PCG!$C$6+HFC!F329+PFC!F329+'SF6'!F329</f>
        <v>-0.1673501566713276</v>
      </c>
      <c r="G329" s="94">
        <f>+'CO2'!G329+'abs CO2'!G329+'CH4'!G329*PCG!$C$5+N2O!G329*PCG!$C$6+HFC!G329+PFC!G329+'SF6'!G329</f>
        <v>-0.1673501566713276</v>
      </c>
      <c r="H329" s="94">
        <f>+'CO2'!H329+'abs CO2'!H329+'CH4'!H329*PCG!$C$5+N2O!H329*PCG!$C$6+HFC!H329+PFC!H329+'SF6'!H329</f>
        <v>-0.1673501566713276</v>
      </c>
      <c r="I329" s="94">
        <f>+'CO2'!I329+'abs CO2'!I329+'CH4'!I329*PCG!$C$5+N2O!I329*PCG!$C$6+HFC!I329+PFC!I329+'SF6'!I329</f>
        <v>-0.16735015667132763</v>
      </c>
      <c r="J329" s="94">
        <f>+'CO2'!J329+'abs CO2'!J329+'CH4'!J329*PCG!$C$5+N2O!J329*PCG!$C$6+HFC!J329+PFC!J329+'SF6'!J329</f>
        <v>-0.16735015667132763</v>
      </c>
      <c r="K329" s="94">
        <f>+'CO2'!K329+'abs CO2'!K329+'CH4'!K329*PCG!$C$5+N2O!K329*PCG!$C$6+HFC!K329+PFC!K329+'SF6'!K329</f>
        <v>-0.16735015667132763</v>
      </c>
      <c r="L329" s="94">
        <f>+'CO2'!L329+'abs CO2'!L329+'CH4'!L329*PCG!$C$5+N2O!L329*PCG!$C$6+HFC!L329+PFC!L329+'SF6'!L329</f>
        <v>-0.16735015667132763</v>
      </c>
      <c r="M329" s="94">
        <f>+'CO2'!M329+'abs CO2'!M329+'CH4'!M329*PCG!$C$5+N2O!M329*PCG!$C$6+HFC!M329+PFC!M329+'SF6'!M329</f>
        <v>-0.16735015667132763</v>
      </c>
      <c r="N329" s="94">
        <f>+'CO2'!N329+'abs CO2'!N329+'CH4'!N329*PCG!$C$5+N2O!N329*PCG!$C$6+HFC!N329+PFC!N329+'SF6'!N329</f>
        <v>-0.1673501566713276</v>
      </c>
      <c r="O329" s="94">
        <f>+'CO2'!O329+'abs CO2'!O329+'CH4'!O329*PCG!$C$5+N2O!O329*PCG!$C$6+HFC!O329+PFC!O329+'SF6'!O329</f>
        <v>-0.16735015667132763</v>
      </c>
      <c r="P329" s="94">
        <f>+'CO2'!P329+'abs CO2'!P329+'CH4'!P329*PCG!$C$5+N2O!P329*PCG!$C$6+HFC!P329+PFC!P329+'SF6'!P329</f>
        <v>-0.1673501566713276</v>
      </c>
      <c r="Q329" s="94">
        <f>+'CO2'!Q329+'abs CO2'!Q329+'CH4'!Q329*PCG!$C$5+N2O!Q329*PCG!$C$6+HFC!Q329+PFC!Q329+'SF6'!Q329</f>
        <v>-0.1673501566713276</v>
      </c>
      <c r="R329" s="94">
        <f>+'CO2'!R329+'abs CO2'!R329+'CH4'!R329*PCG!$C$5+N2O!R329*PCG!$C$6+HFC!R329+PFC!R329+'SF6'!R329</f>
        <v>-0.16735015667132763</v>
      </c>
      <c r="S329" s="94">
        <f>+'CO2'!S329+'abs CO2'!S329+'CH4'!S329*PCG!$C$5+N2O!S329*PCG!$C$6+HFC!S329+PFC!S329+'SF6'!S329</f>
        <v>-0.16735015667132763</v>
      </c>
      <c r="T329" s="94">
        <f>+'CO2'!T329+'abs CO2'!T329+'CH4'!T329*PCG!$C$5+N2O!T329*PCG!$C$6+HFC!T329+PFC!T329+'SF6'!T329</f>
        <v>-0.16735015667132763</v>
      </c>
      <c r="U329" s="94">
        <f>+'CO2'!U329+'abs CO2'!U329+'CH4'!U329*PCG!$C$5+N2O!U329*PCG!$C$6+HFC!U329+PFC!U329+'SF6'!U329</f>
        <v>-0.16735015667132763</v>
      </c>
      <c r="V329" s="94">
        <f>+'CO2'!V329+'abs CO2'!V329+'CH4'!V329*PCG!$C$5+N2O!V329*PCG!$C$6+HFC!V329+PFC!V329+'SF6'!V329</f>
        <v>-0.1673501566713276</v>
      </c>
      <c r="W329" s="94">
        <f>+'CO2'!W329+'abs CO2'!W329+'CH4'!W329*PCG!$C$5+N2O!W329*PCG!$C$6+HFC!W329+PFC!W329+'SF6'!W329</f>
        <v>-0.1673501566713276</v>
      </c>
      <c r="X329" s="94">
        <f>+'CO2'!X329+'abs CO2'!X329+'CH4'!X329*PCG!$C$5+N2O!X329*PCG!$C$6+HFC!X329+PFC!X329+'SF6'!X329</f>
        <v>-0.16735015667132763</v>
      </c>
      <c r="Y329" s="94">
        <f>+'CO2'!Y329+'abs CO2'!Y329+'CH4'!Y329*PCG!$C$5+N2O!Y329*PCG!$C$6+HFC!Y329+PFC!Y329+'SF6'!Y329</f>
        <v>-0.16734996900542179</v>
      </c>
      <c r="Z329" s="94">
        <f>+'CO2'!Z329+'abs CO2'!Z329+'CH4'!Z329*PCG!$C$5+N2O!Z329*PCG!$C$6+HFC!Z329+PFC!Z329+'SF6'!Z329</f>
        <v>-0.16734996900542176</v>
      </c>
      <c r="AA329" s="94">
        <f>+'CO2'!AA329+'abs CO2'!AA329+'CH4'!AA329*PCG!$C$5+N2O!AA329*PCG!$C$6+HFC!AA329+PFC!AA329+'SF6'!AA329</f>
        <v>-0.16734996900542176</v>
      </c>
      <c r="AB329" s="94">
        <f>+'CO2'!AB329+'abs CO2'!AB329+'CH4'!AB329*PCG!$C$5+N2O!AB329*PCG!$C$6+HFC!AB329+PFC!AB329+'SF6'!AB329</f>
        <v>-0.16734996900542179</v>
      </c>
      <c r="AC329" s="94">
        <f>+'CO2'!AC329+'abs CO2'!AC329+'CH4'!AC329*PCG!$C$5+N2O!AC329*PCG!$C$6+HFC!AC329+PFC!AC329+'SF6'!AC329</f>
        <v>-0.16648342286321899</v>
      </c>
      <c r="AD329" s="94">
        <f>+'CO2'!AD329+'abs CO2'!AD329+'CH4'!AD329*PCG!$C$5+N2O!AD329*PCG!$C$6+HFC!AD329+PFC!AD329+'SF6'!AD329</f>
        <v>-0.1664834228632221</v>
      </c>
      <c r="AE329" s="94">
        <f>+'CO2'!AE329+'abs CO2'!AE329+'CH4'!AE329*PCG!$C$5+N2O!AE329*PCG!$C$6+HFC!AE329+PFC!AE329+'SF6'!AE329</f>
        <v>-0.1664834228632221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0</v>
      </c>
      <c r="D330" s="94">
        <f>+'CO2'!D330+'abs CO2'!D330+'CH4'!D330*PCG!$C$5+N2O!D330*PCG!$C$6+HFC!D330+PFC!D330+'SF6'!D330</f>
        <v>0</v>
      </c>
      <c r="E330" s="94">
        <f>+'CO2'!E330+'abs CO2'!E330+'CH4'!E330*PCG!$C$5+N2O!E330*PCG!$C$6+HFC!E330+PFC!E330+'SF6'!E330</f>
        <v>0</v>
      </c>
      <c r="F330" s="94">
        <f>+'CO2'!F330+'abs CO2'!F330+'CH4'!F330*PCG!$C$5+N2O!F330*PCG!$C$6+HFC!F330+PFC!F330+'SF6'!F330</f>
        <v>0</v>
      </c>
      <c r="G330" s="94">
        <f>+'CO2'!G330+'abs CO2'!G330+'CH4'!G330*PCG!$C$5+N2O!G330*PCG!$C$6+HFC!G330+PFC!G330+'SF6'!G330</f>
        <v>0</v>
      </c>
      <c r="H330" s="94">
        <f>+'CO2'!H330+'abs CO2'!H330+'CH4'!H330*PCG!$C$5+N2O!H330*PCG!$C$6+HFC!H330+PFC!H330+'SF6'!H330</f>
        <v>0</v>
      </c>
      <c r="I330" s="94">
        <f>+'CO2'!I330+'abs CO2'!I330+'CH4'!I330*PCG!$C$5+N2O!I330*PCG!$C$6+HFC!I330+PFC!I330+'SF6'!I330</f>
        <v>0</v>
      </c>
      <c r="J330" s="94">
        <f>+'CO2'!J330+'abs CO2'!J330+'CH4'!J330*PCG!$C$5+N2O!J330*PCG!$C$6+HFC!J330+PFC!J330+'SF6'!J330</f>
        <v>0</v>
      </c>
      <c r="K330" s="94">
        <f>+'CO2'!K330+'abs CO2'!K330+'CH4'!K330*PCG!$C$5+N2O!K330*PCG!$C$6+HFC!K330+PFC!K330+'SF6'!K330</f>
        <v>0</v>
      </c>
      <c r="L330" s="94">
        <f>+'CO2'!L330+'abs CO2'!L330+'CH4'!L330*PCG!$C$5+N2O!L330*PCG!$C$6+HFC!L330+PFC!L330+'SF6'!L330</f>
        <v>0</v>
      </c>
      <c r="M330" s="94">
        <f>+'CO2'!M330+'abs CO2'!M330+'CH4'!M330*PCG!$C$5+N2O!M330*PCG!$C$6+HFC!M330+PFC!M330+'SF6'!M330</f>
        <v>0</v>
      </c>
      <c r="N330" s="94">
        <f>+'CO2'!N330+'abs CO2'!N330+'CH4'!N330*PCG!$C$5+N2O!N330*PCG!$C$6+HFC!N330+PFC!N330+'SF6'!N330</f>
        <v>0</v>
      </c>
      <c r="O330" s="94">
        <f>+'CO2'!O330+'abs CO2'!O330+'CH4'!O330*PCG!$C$5+N2O!O330*PCG!$C$6+HFC!O330+PFC!O330+'SF6'!O330</f>
        <v>0</v>
      </c>
      <c r="P330" s="94">
        <f>+'CO2'!P330+'abs CO2'!P330+'CH4'!P330*PCG!$C$5+N2O!P330*PCG!$C$6+HFC!P330+PFC!P330+'SF6'!P330</f>
        <v>0</v>
      </c>
      <c r="Q330" s="94">
        <f>+'CO2'!Q330+'abs CO2'!Q330+'CH4'!Q330*PCG!$C$5+N2O!Q330*PCG!$C$6+HFC!Q330+PFC!Q330+'SF6'!Q330</f>
        <v>0</v>
      </c>
      <c r="R330" s="94">
        <f>+'CO2'!R330+'abs CO2'!R330+'CH4'!R330*PCG!$C$5+N2O!R330*PCG!$C$6+HFC!R330+PFC!R330+'SF6'!R330</f>
        <v>0</v>
      </c>
      <c r="S330" s="94">
        <f>+'CO2'!S330+'abs CO2'!S330+'CH4'!S330*PCG!$C$5+N2O!S330*PCG!$C$6+HFC!S330+PFC!S330+'SF6'!S330</f>
        <v>0</v>
      </c>
      <c r="T330" s="94">
        <f>+'CO2'!T330+'abs CO2'!T330+'CH4'!T330*PCG!$C$5+N2O!T330*PCG!$C$6+HFC!T330+PFC!T330+'SF6'!T330</f>
        <v>0</v>
      </c>
      <c r="U330" s="94">
        <f>+'CO2'!U330+'abs CO2'!U330+'CH4'!U330*PCG!$C$5+N2O!U330*PCG!$C$6+HFC!U330+PFC!U330+'SF6'!U330</f>
        <v>0</v>
      </c>
      <c r="V330" s="94">
        <f>+'CO2'!V330+'abs CO2'!V330+'CH4'!V330*PCG!$C$5+N2O!V330*PCG!$C$6+HFC!V330+PFC!V330+'SF6'!V330</f>
        <v>0</v>
      </c>
      <c r="W330" s="94">
        <f>+'CO2'!W330+'abs CO2'!W330+'CH4'!W330*PCG!$C$5+N2O!W330*PCG!$C$6+HFC!W330+PFC!W330+'SF6'!W330</f>
        <v>0</v>
      </c>
      <c r="X330" s="94">
        <f>+'CO2'!X330+'abs CO2'!X330+'CH4'!X330*PCG!$C$5+N2O!X330*PCG!$C$6+HFC!X330+PFC!X330+'SF6'!X330</f>
        <v>0</v>
      </c>
      <c r="Y330" s="94">
        <f>+'CO2'!Y330+'abs CO2'!Y330+'CH4'!Y330*PCG!$C$5+N2O!Y330*PCG!$C$6+HFC!Y330+PFC!Y330+'SF6'!Y330</f>
        <v>0</v>
      </c>
      <c r="Z330" s="94">
        <f>+'CO2'!Z330+'abs CO2'!Z330+'CH4'!Z330*PCG!$C$5+N2O!Z330*PCG!$C$6+HFC!Z330+PFC!Z330+'SF6'!Z330</f>
        <v>0</v>
      </c>
      <c r="AA330" s="94">
        <f>+'CO2'!AA330+'abs CO2'!AA330+'CH4'!AA330*PCG!$C$5+N2O!AA330*PCG!$C$6+HFC!AA330+PFC!AA330+'SF6'!AA330</f>
        <v>0</v>
      </c>
      <c r="AB330" s="94">
        <f>+'CO2'!AB330+'abs CO2'!AB330+'CH4'!AB330*PCG!$C$5+N2O!AB330*PCG!$C$6+HFC!AB330+PFC!AB330+'SF6'!AB330</f>
        <v>0</v>
      </c>
      <c r="AC330" s="94">
        <f>+'CO2'!AC330+'abs CO2'!AC330+'CH4'!AC330*PCG!$C$5+N2O!AC330*PCG!$C$6+HFC!AC330+PFC!AC330+'SF6'!AC330</f>
        <v>0</v>
      </c>
      <c r="AD330" s="94">
        <f>+'CO2'!AD330+'abs CO2'!AD330+'CH4'!AD330*PCG!$C$5+N2O!AD330*PCG!$C$6+HFC!AD330+PFC!AD330+'SF6'!AD330</f>
        <v>0</v>
      </c>
      <c r="AE330" s="94">
        <f>+'CO2'!AE330+'abs CO2'!AE330+'CH4'!AE330*PCG!$C$5+N2O!AE330*PCG!$C$6+HFC!AE330+PFC!AE330+'SF6'!AE330</f>
        <v>0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0</v>
      </c>
      <c r="D331" s="94">
        <f>+'CO2'!D331+'abs CO2'!D331+'CH4'!D331*PCG!$C$5+N2O!D331*PCG!$C$6+HFC!D331+PFC!D331+'SF6'!D331</f>
        <v>0</v>
      </c>
      <c r="E331" s="94">
        <f>+'CO2'!E331+'abs CO2'!E331+'CH4'!E331*PCG!$C$5+N2O!E331*PCG!$C$6+HFC!E331+PFC!E331+'SF6'!E331</f>
        <v>0</v>
      </c>
      <c r="F331" s="94">
        <f>+'CO2'!F331+'abs CO2'!F331+'CH4'!F331*PCG!$C$5+N2O!F331*PCG!$C$6+HFC!F331+PFC!F331+'SF6'!F331</f>
        <v>0</v>
      </c>
      <c r="G331" s="94">
        <f>+'CO2'!G331+'abs CO2'!G331+'CH4'!G331*PCG!$C$5+N2O!G331*PCG!$C$6+HFC!G331+PFC!G331+'SF6'!G331</f>
        <v>0</v>
      </c>
      <c r="H331" s="94">
        <f>+'CO2'!H331+'abs CO2'!H331+'CH4'!H331*PCG!$C$5+N2O!H331*PCG!$C$6+HFC!H331+PFC!H331+'SF6'!H331</f>
        <v>0</v>
      </c>
      <c r="I331" s="94">
        <f>+'CO2'!I331+'abs CO2'!I331+'CH4'!I331*PCG!$C$5+N2O!I331*PCG!$C$6+HFC!I331+PFC!I331+'SF6'!I331</f>
        <v>0</v>
      </c>
      <c r="J331" s="94">
        <f>+'CO2'!J331+'abs CO2'!J331+'CH4'!J331*PCG!$C$5+N2O!J331*PCG!$C$6+HFC!J331+PFC!J331+'SF6'!J331</f>
        <v>0</v>
      </c>
      <c r="K331" s="94">
        <f>+'CO2'!K331+'abs CO2'!K331+'CH4'!K331*PCG!$C$5+N2O!K331*PCG!$C$6+HFC!K331+PFC!K331+'SF6'!K331</f>
        <v>0</v>
      </c>
      <c r="L331" s="94">
        <f>+'CO2'!L331+'abs CO2'!L331+'CH4'!L331*PCG!$C$5+N2O!L331*PCG!$C$6+HFC!L331+PFC!L331+'SF6'!L331</f>
        <v>0</v>
      </c>
      <c r="M331" s="94">
        <f>+'CO2'!M331+'abs CO2'!M331+'CH4'!M331*PCG!$C$5+N2O!M331*PCG!$C$6+HFC!M331+PFC!M331+'SF6'!M331</f>
        <v>0</v>
      </c>
      <c r="N331" s="94">
        <f>+'CO2'!N331+'abs CO2'!N331+'CH4'!N331*PCG!$C$5+N2O!N331*PCG!$C$6+HFC!N331+PFC!N331+'SF6'!N331</f>
        <v>0</v>
      </c>
      <c r="O331" s="94">
        <f>+'CO2'!O331+'abs CO2'!O331+'CH4'!O331*PCG!$C$5+N2O!O331*PCG!$C$6+HFC!O331+PFC!O331+'SF6'!O331</f>
        <v>0</v>
      </c>
      <c r="P331" s="94">
        <f>+'CO2'!P331+'abs CO2'!P331+'CH4'!P331*PCG!$C$5+N2O!P331*PCG!$C$6+HFC!P331+PFC!P331+'SF6'!P331</f>
        <v>0</v>
      </c>
      <c r="Q331" s="94">
        <f>+'CO2'!Q331+'abs CO2'!Q331+'CH4'!Q331*PCG!$C$5+N2O!Q331*PCG!$C$6+HFC!Q331+PFC!Q331+'SF6'!Q331</f>
        <v>0</v>
      </c>
      <c r="R331" s="94">
        <f>+'CO2'!R331+'abs CO2'!R331+'CH4'!R331*PCG!$C$5+N2O!R331*PCG!$C$6+HFC!R331+PFC!R331+'SF6'!R331</f>
        <v>0</v>
      </c>
      <c r="S331" s="94">
        <f>+'CO2'!S331+'abs CO2'!S331+'CH4'!S331*PCG!$C$5+N2O!S331*PCG!$C$6+HFC!S331+PFC!S331+'SF6'!S331</f>
        <v>0</v>
      </c>
      <c r="T331" s="94">
        <f>+'CO2'!T331+'abs CO2'!T331+'CH4'!T331*PCG!$C$5+N2O!T331*PCG!$C$6+HFC!T331+PFC!T331+'SF6'!T331</f>
        <v>0</v>
      </c>
      <c r="U331" s="94">
        <f>+'CO2'!U331+'abs CO2'!U331+'CH4'!U331*PCG!$C$5+N2O!U331*PCG!$C$6+HFC!U331+PFC!U331+'SF6'!U331</f>
        <v>0</v>
      </c>
      <c r="V331" s="94">
        <f>+'CO2'!V331+'abs CO2'!V331+'CH4'!V331*PCG!$C$5+N2O!V331*PCG!$C$6+HFC!V331+PFC!V331+'SF6'!V331</f>
        <v>0</v>
      </c>
      <c r="W331" s="94">
        <f>+'CO2'!W331+'abs CO2'!W331+'CH4'!W331*PCG!$C$5+N2O!W331*PCG!$C$6+HFC!W331+PFC!W331+'SF6'!W331</f>
        <v>0</v>
      </c>
      <c r="X331" s="94">
        <f>+'CO2'!X331+'abs CO2'!X331+'CH4'!X331*PCG!$C$5+N2O!X331*PCG!$C$6+HFC!X331+PFC!X331+'SF6'!X331</f>
        <v>0</v>
      </c>
      <c r="Y331" s="94">
        <f>+'CO2'!Y331+'abs CO2'!Y331+'CH4'!Y331*PCG!$C$5+N2O!Y331*PCG!$C$6+HFC!Y331+PFC!Y331+'SF6'!Y331</f>
        <v>0</v>
      </c>
      <c r="Z331" s="94">
        <f>+'CO2'!Z331+'abs CO2'!Z331+'CH4'!Z331*PCG!$C$5+N2O!Z331*PCG!$C$6+HFC!Z331+PFC!Z331+'SF6'!Z331</f>
        <v>0</v>
      </c>
      <c r="AA331" s="94">
        <f>+'CO2'!AA331+'abs CO2'!AA331+'CH4'!AA331*PCG!$C$5+N2O!AA331*PCG!$C$6+HFC!AA331+PFC!AA331+'SF6'!AA331</f>
        <v>0</v>
      </c>
      <c r="AB331" s="94">
        <f>+'CO2'!AB331+'abs CO2'!AB331+'CH4'!AB331*PCG!$C$5+N2O!AB331*PCG!$C$6+HFC!AB331+PFC!AB331+'SF6'!AB331</f>
        <v>0</v>
      </c>
      <c r="AC331" s="94">
        <f>+'CO2'!AC331+'abs CO2'!AC331+'CH4'!AC331*PCG!$C$5+N2O!AC331*PCG!$C$6+HFC!AC331+PFC!AC331+'SF6'!AC331</f>
        <v>0</v>
      </c>
      <c r="AD331" s="94">
        <f>+'CO2'!AD331+'abs CO2'!AD331+'CH4'!AD331*PCG!$C$5+N2O!AD331*PCG!$C$6+HFC!AD331+PFC!AD331+'SF6'!AD331</f>
        <v>0</v>
      </c>
      <c r="AE331" s="94">
        <f>+'CO2'!AE331+'abs CO2'!AE331+'CH4'!AE331*PCG!$C$5+N2O!AE331*PCG!$C$6+HFC!AE331+PFC!AE331+'SF6'!AE331</f>
        <v>0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0</v>
      </c>
      <c r="D332" s="94">
        <f>+'CO2'!D332+'abs CO2'!D332+'CH4'!D332*PCG!$C$5+N2O!D332*PCG!$C$6+HFC!D332+PFC!D332+'SF6'!D332</f>
        <v>0</v>
      </c>
      <c r="E332" s="94">
        <f>+'CO2'!E332+'abs CO2'!E332+'CH4'!E332*PCG!$C$5+N2O!E332*PCG!$C$6+HFC!E332+PFC!E332+'SF6'!E332</f>
        <v>0</v>
      </c>
      <c r="F332" s="94">
        <f>+'CO2'!F332+'abs CO2'!F332+'CH4'!F332*PCG!$C$5+N2O!F332*PCG!$C$6+HFC!F332+PFC!F332+'SF6'!F332</f>
        <v>0</v>
      </c>
      <c r="G332" s="94">
        <f>+'CO2'!G332+'abs CO2'!G332+'CH4'!G332*PCG!$C$5+N2O!G332*PCG!$C$6+HFC!G332+PFC!G332+'SF6'!G332</f>
        <v>0</v>
      </c>
      <c r="H332" s="94">
        <f>+'CO2'!H332+'abs CO2'!H332+'CH4'!H332*PCG!$C$5+N2O!H332*PCG!$C$6+HFC!H332+PFC!H332+'SF6'!H332</f>
        <v>0</v>
      </c>
      <c r="I332" s="94">
        <f>+'CO2'!I332+'abs CO2'!I332+'CH4'!I332*PCG!$C$5+N2O!I332*PCG!$C$6+HFC!I332+PFC!I332+'SF6'!I332</f>
        <v>0</v>
      </c>
      <c r="J332" s="94">
        <f>+'CO2'!J332+'abs CO2'!J332+'CH4'!J332*PCG!$C$5+N2O!J332*PCG!$C$6+HFC!J332+PFC!J332+'SF6'!J332</f>
        <v>0</v>
      </c>
      <c r="K332" s="94">
        <f>+'CO2'!K332+'abs CO2'!K332+'CH4'!K332*PCG!$C$5+N2O!K332*PCG!$C$6+HFC!K332+PFC!K332+'SF6'!K332</f>
        <v>0</v>
      </c>
      <c r="L332" s="94">
        <f>+'CO2'!L332+'abs CO2'!L332+'CH4'!L332*PCG!$C$5+N2O!L332*PCG!$C$6+HFC!L332+PFC!L332+'SF6'!L332</f>
        <v>0</v>
      </c>
      <c r="M332" s="94">
        <f>+'CO2'!M332+'abs CO2'!M332+'CH4'!M332*PCG!$C$5+N2O!M332*PCG!$C$6+HFC!M332+PFC!M332+'SF6'!M332</f>
        <v>0</v>
      </c>
      <c r="N332" s="94">
        <f>+'CO2'!N332+'abs CO2'!N332+'CH4'!N332*PCG!$C$5+N2O!N332*PCG!$C$6+HFC!N332+PFC!N332+'SF6'!N332</f>
        <v>0</v>
      </c>
      <c r="O332" s="94">
        <f>+'CO2'!O332+'abs CO2'!O332+'CH4'!O332*PCG!$C$5+N2O!O332*PCG!$C$6+HFC!O332+PFC!O332+'SF6'!O332</f>
        <v>0</v>
      </c>
      <c r="P332" s="94">
        <f>+'CO2'!P332+'abs CO2'!P332+'CH4'!P332*PCG!$C$5+N2O!P332*PCG!$C$6+HFC!P332+PFC!P332+'SF6'!P332</f>
        <v>0</v>
      </c>
      <c r="Q332" s="94">
        <f>+'CO2'!Q332+'abs CO2'!Q332+'CH4'!Q332*PCG!$C$5+N2O!Q332*PCG!$C$6+HFC!Q332+PFC!Q332+'SF6'!Q332</f>
        <v>0</v>
      </c>
      <c r="R332" s="94">
        <f>+'CO2'!R332+'abs CO2'!R332+'CH4'!R332*PCG!$C$5+N2O!R332*PCG!$C$6+HFC!R332+PFC!R332+'SF6'!R332</f>
        <v>0</v>
      </c>
      <c r="S332" s="94">
        <f>+'CO2'!S332+'abs CO2'!S332+'CH4'!S332*PCG!$C$5+N2O!S332*PCG!$C$6+HFC!S332+PFC!S332+'SF6'!S332</f>
        <v>0</v>
      </c>
      <c r="T332" s="94">
        <f>+'CO2'!T332+'abs CO2'!T332+'CH4'!T332*PCG!$C$5+N2O!T332*PCG!$C$6+HFC!T332+PFC!T332+'SF6'!T332</f>
        <v>0</v>
      </c>
      <c r="U332" s="94">
        <f>+'CO2'!U332+'abs CO2'!U332+'CH4'!U332*PCG!$C$5+N2O!U332*PCG!$C$6+HFC!U332+PFC!U332+'SF6'!U332</f>
        <v>0</v>
      </c>
      <c r="V332" s="94">
        <f>+'CO2'!V332+'abs CO2'!V332+'CH4'!V332*PCG!$C$5+N2O!V332*PCG!$C$6+HFC!V332+PFC!V332+'SF6'!V332</f>
        <v>0</v>
      </c>
      <c r="W332" s="94">
        <f>+'CO2'!W332+'abs CO2'!W332+'CH4'!W332*PCG!$C$5+N2O!W332*PCG!$C$6+HFC!W332+PFC!W332+'SF6'!W332</f>
        <v>0</v>
      </c>
      <c r="X332" s="94">
        <f>+'CO2'!X332+'abs CO2'!X332+'CH4'!X332*PCG!$C$5+N2O!X332*PCG!$C$6+HFC!X332+PFC!X332+'SF6'!X332</f>
        <v>0</v>
      </c>
      <c r="Y332" s="94">
        <f>+'CO2'!Y332+'abs CO2'!Y332+'CH4'!Y332*PCG!$C$5+N2O!Y332*PCG!$C$6+HFC!Y332+PFC!Y332+'SF6'!Y332</f>
        <v>0</v>
      </c>
      <c r="Z332" s="94">
        <f>+'CO2'!Z332+'abs CO2'!Z332+'CH4'!Z332*PCG!$C$5+N2O!Z332*PCG!$C$6+HFC!Z332+PFC!Z332+'SF6'!Z332</f>
        <v>0</v>
      </c>
      <c r="AA332" s="94">
        <f>+'CO2'!AA332+'abs CO2'!AA332+'CH4'!AA332*PCG!$C$5+N2O!AA332*PCG!$C$6+HFC!AA332+PFC!AA332+'SF6'!AA332</f>
        <v>0</v>
      </c>
      <c r="AB332" s="94">
        <f>+'CO2'!AB332+'abs CO2'!AB332+'CH4'!AB332*PCG!$C$5+N2O!AB332*PCG!$C$6+HFC!AB332+PFC!AB332+'SF6'!AB332</f>
        <v>0</v>
      </c>
      <c r="AC332" s="94">
        <f>+'CO2'!AC332+'abs CO2'!AC332+'CH4'!AC332*PCG!$C$5+N2O!AC332*PCG!$C$6+HFC!AC332+PFC!AC332+'SF6'!AC332</f>
        <v>0</v>
      </c>
      <c r="AD332" s="94">
        <f>+'CO2'!AD332+'abs CO2'!AD332+'CH4'!AD332*PCG!$C$5+N2O!AD332*PCG!$C$6+HFC!AD332+PFC!AD332+'SF6'!AD332</f>
        <v>0</v>
      </c>
      <c r="AE332" s="94">
        <f>+'CO2'!AE332+'abs CO2'!AE332+'CH4'!AE332*PCG!$C$5+N2O!AE332*PCG!$C$6+HFC!AE332+PFC!AE332+'SF6'!AE332</f>
        <v>0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-16.396773769267273</v>
      </c>
      <c r="D334" s="94">
        <f>+'CO2'!D334+'abs CO2'!D334+'CH4'!D334*PCG!$C$5+N2O!D334*PCG!$C$6+HFC!D334+PFC!D334+'SF6'!D334</f>
        <v>-16.403983302729131</v>
      </c>
      <c r="E334" s="94">
        <f>+'CO2'!E334+'abs CO2'!E334+'CH4'!E334*PCG!$C$5+N2O!E334*PCG!$C$6+HFC!E334+PFC!E334+'SF6'!E334</f>
        <v>-16.438106301522421</v>
      </c>
      <c r="F334" s="94">
        <f>+'CO2'!F334+'abs CO2'!F334+'CH4'!F334*PCG!$C$5+N2O!F334*PCG!$C$6+HFC!F334+PFC!F334+'SF6'!F334</f>
        <v>-16.474055073822932</v>
      </c>
      <c r="G334" s="94">
        <f>+'CO2'!G334+'abs CO2'!G334+'CH4'!G334*PCG!$C$5+N2O!G334*PCG!$C$6+HFC!G334+PFC!G334+'SF6'!G334</f>
        <v>-16.513651777283691</v>
      </c>
      <c r="H334" s="94">
        <f>+'CO2'!H334+'abs CO2'!H334+'CH4'!H334*PCG!$C$5+N2O!H334*PCG!$C$6+HFC!H334+PFC!H334+'SF6'!H334</f>
        <v>-16.520284449163089</v>
      </c>
      <c r="I334" s="94">
        <f>+'CO2'!I334+'abs CO2'!I334+'CH4'!I334*PCG!$C$5+N2O!I334*PCG!$C$6+HFC!I334+PFC!I334+'SF6'!I334</f>
        <v>-16.522887737474328</v>
      </c>
      <c r="J334" s="94">
        <f>+'CO2'!J334+'abs CO2'!J334+'CH4'!J334*PCG!$C$5+N2O!J334*PCG!$C$6+HFC!J334+PFC!J334+'SF6'!J334</f>
        <v>-16.549420723076821</v>
      </c>
      <c r="K334" s="94">
        <f>+'CO2'!K334+'abs CO2'!K334+'CH4'!K334*PCG!$C$5+N2O!K334*PCG!$C$6+HFC!K334+PFC!K334+'SF6'!K334</f>
        <v>-16.609743664168679</v>
      </c>
      <c r="L334" s="94">
        <f>+'CO2'!L334+'abs CO2'!L334+'CH4'!L334*PCG!$C$5+N2O!L334*PCG!$C$6+HFC!L334+PFC!L334+'SF6'!L334</f>
        <v>-16.62870685512317</v>
      </c>
      <c r="M334" s="94">
        <f>+'CO2'!M334+'abs CO2'!M334+'CH4'!M334*PCG!$C$5+N2O!M334*PCG!$C$6+HFC!M334+PFC!M334+'SF6'!M334</f>
        <v>-16.608648217133343</v>
      </c>
      <c r="N334" s="94">
        <f>+'CO2'!N334+'abs CO2'!N334+'CH4'!N334*PCG!$C$5+N2O!N334*PCG!$C$6+HFC!N334+PFC!N334+'SF6'!N334</f>
        <v>-16.585252577194659</v>
      </c>
      <c r="O334" s="94">
        <f>+'CO2'!O334+'abs CO2'!O334+'CH4'!O334*PCG!$C$5+N2O!O334*PCG!$C$6+HFC!O334+PFC!O334+'SF6'!O334</f>
        <v>-16.55866536127364</v>
      </c>
      <c r="P334" s="94">
        <f>+'CO2'!P334+'abs CO2'!P334+'CH4'!P334*PCG!$C$5+N2O!P334*PCG!$C$6+HFC!P334+PFC!P334+'SF6'!P334</f>
        <v>-16.509135918902047</v>
      </c>
      <c r="Q334" s="94">
        <f>+'CO2'!Q334+'abs CO2'!Q334+'CH4'!Q334*PCG!$C$5+N2O!Q334*PCG!$C$6+HFC!Q334+PFC!Q334+'SF6'!Q334</f>
        <v>-16.459339330931829</v>
      </c>
      <c r="R334" s="94">
        <f>+'CO2'!R334+'abs CO2'!R334+'CH4'!R334*PCG!$C$5+N2O!R334*PCG!$C$6+HFC!R334+PFC!R334+'SF6'!R334</f>
        <v>-16.381658254350192</v>
      </c>
      <c r="S334" s="94">
        <f>+'CO2'!S334+'abs CO2'!S334+'CH4'!S334*PCG!$C$5+N2O!S334*PCG!$C$6+HFC!S334+PFC!S334+'SF6'!S334</f>
        <v>-16.295241784859069</v>
      </c>
      <c r="T334" s="94">
        <f>+'CO2'!T334+'abs CO2'!T334+'CH4'!T334*PCG!$C$5+N2O!T334*PCG!$C$6+HFC!T334+PFC!T334+'SF6'!T334</f>
        <v>-16.235471833834701</v>
      </c>
      <c r="U334" s="94">
        <f>+'CO2'!U334+'abs CO2'!U334+'CH4'!U334*PCG!$C$5+N2O!U334*PCG!$C$6+HFC!U334+PFC!U334+'SF6'!U334</f>
        <v>-16.170848168956159</v>
      </c>
      <c r="V334" s="94">
        <f>+'CO2'!V334+'abs CO2'!V334+'CH4'!V334*PCG!$C$5+N2O!V334*PCG!$C$6+HFC!V334+PFC!V334+'SF6'!V334</f>
        <v>-16.123975603933221</v>
      </c>
      <c r="W334" s="94">
        <f>+'CO2'!W334+'abs CO2'!W334+'CH4'!W334*PCG!$C$5+N2O!W334*PCG!$C$6+HFC!W334+PFC!W334+'SF6'!W334</f>
        <v>-16.036373493796184</v>
      </c>
      <c r="X334" s="94">
        <f>+'CO2'!X334+'abs CO2'!X334+'CH4'!X334*PCG!$C$5+N2O!X334*PCG!$C$6+HFC!X334+PFC!X334+'SF6'!X334</f>
        <v>-15.993325187849445</v>
      </c>
      <c r="Y334" s="94">
        <f>+'CO2'!Y334+'abs CO2'!Y334+'CH4'!Y334*PCG!$C$5+N2O!Y334*PCG!$C$6+HFC!Y334+PFC!Y334+'SF6'!Y334</f>
        <v>-15.935713261831989</v>
      </c>
      <c r="Z334" s="94">
        <f>+'CO2'!Z334+'abs CO2'!Z334+'CH4'!Z334*PCG!$C$5+N2O!Z334*PCG!$C$6+HFC!Z334+PFC!Z334+'SF6'!Z334</f>
        <v>-15.860715880125618</v>
      </c>
      <c r="AA334" s="94">
        <f>+'CO2'!AA334+'abs CO2'!AA334+'CH4'!AA334*PCG!$C$5+N2O!AA334*PCG!$C$6+HFC!AA334+PFC!AA334+'SF6'!AA334</f>
        <v>-15.796609191050704</v>
      </c>
      <c r="AB334" s="94">
        <f>+'CO2'!AB334+'abs CO2'!AB334+'CH4'!AB334*PCG!$C$5+N2O!AB334*PCG!$C$6+HFC!AB334+PFC!AB334+'SF6'!AB334</f>
        <v>-15.716574074141395</v>
      </c>
      <c r="AC334" s="94">
        <f>+'CO2'!AC334+'abs CO2'!AC334+'CH4'!AC334*PCG!$C$5+N2O!AC334*PCG!$C$6+HFC!AC334+PFC!AC334+'SF6'!AC334</f>
        <v>-15.639346478539792</v>
      </c>
      <c r="AD334" s="94">
        <f>+'CO2'!AD334+'abs CO2'!AD334+'CH4'!AD334*PCG!$C$5+N2O!AD334*PCG!$C$6+HFC!AD334+PFC!AD334+'SF6'!AD334</f>
        <v>-15.549599079984802</v>
      </c>
      <c r="AE334" s="94">
        <f>+'CO2'!AE334+'abs CO2'!AE334+'CH4'!AE334*PCG!$C$5+N2O!AE334*PCG!$C$6+HFC!AE334+PFC!AE334+'SF6'!AE334</f>
        <v>-15.468648162346353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0</v>
      </c>
      <c r="D335" s="94">
        <f>+'CO2'!D335+'abs CO2'!D335+'CH4'!D335*PCG!$C$5+N2O!D335*PCG!$C$6+HFC!D335+PFC!D335+'SF6'!D335</f>
        <v>0</v>
      </c>
      <c r="E335" s="94">
        <f>+'CO2'!E335+'abs CO2'!E335+'CH4'!E335*PCG!$C$5+N2O!E335*PCG!$C$6+HFC!E335+PFC!E335+'SF6'!E335</f>
        <v>0</v>
      </c>
      <c r="F335" s="94">
        <f>+'CO2'!F335+'abs CO2'!F335+'CH4'!F335*PCG!$C$5+N2O!F335*PCG!$C$6+HFC!F335+PFC!F335+'SF6'!F335</f>
        <v>0</v>
      </c>
      <c r="G335" s="94">
        <f>+'CO2'!G335+'abs CO2'!G335+'CH4'!G335*PCG!$C$5+N2O!G335*PCG!$C$6+HFC!G335+PFC!G335+'SF6'!G335</f>
        <v>0</v>
      </c>
      <c r="H335" s="94">
        <f>+'CO2'!H335+'abs CO2'!H335+'CH4'!H335*PCG!$C$5+N2O!H335*PCG!$C$6+HFC!H335+PFC!H335+'SF6'!H335</f>
        <v>0</v>
      </c>
      <c r="I335" s="94">
        <f>+'CO2'!I335+'abs CO2'!I335+'CH4'!I335*PCG!$C$5+N2O!I335*PCG!$C$6+HFC!I335+PFC!I335+'SF6'!I335</f>
        <v>0</v>
      </c>
      <c r="J335" s="94">
        <f>+'CO2'!J335+'abs CO2'!J335+'CH4'!J335*PCG!$C$5+N2O!J335*PCG!$C$6+HFC!J335+PFC!J335+'SF6'!J335</f>
        <v>0</v>
      </c>
      <c r="K335" s="94">
        <f>+'CO2'!K335+'abs CO2'!K335+'CH4'!K335*PCG!$C$5+N2O!K335*PCG!$C$6+HFC!K335+PFC!K335+'SF6'!K335</f>
        <v>0</v>
      </c>
      <c r="L335" s="94">
        <f>+'CO2'!L335+'abs CO2'!L335+'CH4'!L335*PCG!$C$5+N2O!L335*PCG!$C$6+HFC!L335+PFC!L335+'SF6'!L335</f>
        <v>0</v>
      </c>
      <c r="M335" s="94">
        <f>+'CO2'!M335+'abs CO2'!M335+'CH4'!M335*PCG!$C$5+N2O!M335*PCG!$C$6+HFC!M335+PFC!M335+'SF6'!M335</f>
        <v>0</v>
      </c>
      <c r="N335" s="94">
        <f>+'CO2'!N335+'abs CO2'!N335+'CH4'!N335*PCG!$C$5+N2O!N335*PCG!$C$6+HFC!N335+PFC!N335+'SF6'!N335</f>
        <v>0</v>
      </c>
      <c r="O335" s="94">
        <f>+'CO2'!O335+'abs CO2'!O335+'CH4'!O335*PCG!$C$5+N2O!O335*PCG!$C$6+HFC!O335+PFC!O335+'SF6'!O335</f>
        <v>0</v>
      </c>
      <c r="P335" s="94">
        <f>+'CO2'!P335+'abs CO2'!P335+'CH4'!P335*PCG!$C$5+N2O!P335*PCG!$C$6+HFC!P335+PFC!P335+'SF6'!P335</f>
        <v>0</v>
      </c>
      <c r="Q335" s="94">
        <f>+'CO2'!Q335+'abs CO2'!Q335+'CH4'!Q335*PCG!$C$5+N2O!Q335*PCG!$C$6+HFC!Q335+PFC!Q335+'SF6'!Q335</f>
        <v>0</v>
      </c>
      <c r="R335" s="94">
        <f>+'CO2'!R335+'abs CO2'!R335+'CH4'!R335*PCG!$C$5+N2O!R335*PCG!$C$6+HFC!R335+PFC!R335+'SF6'!R335</f>
        <v>0</v>
      </c>
      <c r="S335" s="94">
        <f>+'CO2'!S335+'abs CO2'!S335+'CH4'!S335*PCG!$C$5+N2O!S335*PCG!$C$6+HFC!S335+PFC!S335+'SF6'!S335</f>
        <v>0</v>
      </c>
      <c r="T335" s="94">
        <f>+'CO2'!T335+'abs CO2'!T335+'CH4'!T335*PCG!$C$5+N2O!T335*PCG!$C$6+HFC!T335+PFC!T335+'SF6'!T335</f>
        <v>0</v>
      </c>
      <c r="U335" s="94">
        <f>+'CO2'!U335+'abs CO2'!U335+'CH4'!U335*PCG!$C$5+N2O!U335*PCG!$C$6+HFC!U335+PFC!U335+'SF6'!U335</f>
        <v>0</v>
      </c>
      <c r="V335" s="94">
        <f>+'CO2'!V335+'abs CO2'!V335+'CH4'!V335*PCG!$C$5+N2O!V335*PCG!$C$6+HFC!V335+PFC!V335+'SF6'!V335</f>
        <v>0</v>
      </c>
      <c r="W335" s="94">
        <f>+'CO2'!W335+'abs CO2'!W335+'CH4'!W335*PCG!$C$5+N2O!W335*PCG!$C$6+HFC!W335+PFC!W335+'SF6'!W335</f>
        <v>0</v>
      </c>
      <c r="X335" s="94">
        <f>+'CO2'!X335+'abs CO2'!X335+'CH4'!X335*PCG!$C$5+N2O!X335*PCG!$C$6+HFC!X335+PFC!X335+'SF6'!X335</f>
        <v>0</v>
      </c>
      <c r="Y335" s="94">
        <f>+'CO2'!Y335+'abs CO2'!Y335+'CH4'!Y335*PCG!$C$5+N2O!Y335*PCG!$C$6+HFC!Y335+PFC!Y335+'SF6'!Y335</f>
        <v>0</v>
      </c>
      <c r="Z335" s="94">
        <f>+'CO2'!Z335+'abs CO2'!Z335+'CH4'!Z335*PCG!$C$5+N2O!Z335*PCG!$C$6+HFC!Z335+PFC!Z335+'SF6'!Z335</f>
        <v>0</v>
      </c>
      <c r="AA335" s="94">
        <f>+'CO2'!AA335+'abs CO2'!AA335+'CH4'!AA335*PCG!$C$5+N2O!AA335*PCG!$C$6+HFC!AA335+PFC!AA335+'SF6'!AA335</f>
        <v>0</v>
      </c>
      <c r="AB335" s="94">
        <f>+'CO2'!AB335+'abs CO2'!AB335+'CH4'!AB335*PCG!$C$5+N2O!AB335*PCG!$C$6+HFC!AB335+PFC!AB335+'SF6'!AB335</f>
        <v>0</v>
      </c>
      <c r="AC335" s="94">
        <f>+'CO2'!AC335+'abs CO2'!AC335+'CH4'!AC335*PCG!$C$5+N2O!AC335*PCG!$C$6+HFC!AC335+PFC!AC335+'SF6'!AC335</f>
        <v>0</v>
      </c>
      <c r="AD335" s="94">
        <f>+'CO2'!AD335+'abs CO2'!AD335+'CH4'!AD335*PCG!$C$5+N2O!AD335*PCG!$C$6+HFC!AD335+PFC!AD335+'SF6'!AD335</f>
        <v>0</v>
      </c>
      <c r="AE335" s="94">
        <f>+'CO2'!AE335+'abs CO2'!AE335+'CH4'!AE335*PCG!$C$5+N2O!AE335*PCG!$C$6+HFC!AE335+PFC!AE335+'SF6'!AE335</f>
        <v>0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0</v>
      </c>
      <c r="D337" s="94">
        <f>+'CO2'!D337+'abs CO2'!D337+'CH4'!D337*PCG!$C$5+N2O!D337*PCG!$C$6+HFC!D337+PFC!D337+'SF6'!D337</f>
        <v>0</v>
      </c>
      <c r="E337" s="94">
        <f>+'CO2'!E337+'abs CO2'!E337+'CH4'!E337*PCG!$C$5+N2O!E337*PCG!$C$6+HFC!E337+PFC!E337+'SF6'!E337</f>
        <v>0</v>
      </c>
      <c r="F337" s="94">
        <f>+'CO2'!F337+'abs CO2'!F337+'CH4'!F337*PCG!$C$5+N2O!F337*PCG!$C$6+HFC!F337+PFC!F337+'SF6'!F337</f>
        <v>0</v>
      </c>
      <c r="G337" s="94">
        <f>+'CO2'!G337+'abs CO2'!G337+'CH4'!G337*PCG!$C$5+N2O!G337*PCG!$C$6+HFC!G337+PFC!G337+'SF6'!G337</f>
        <v>0</v>
      </c>
      <c r="H337" s="94">
        <f>+'CO2'!H337+'abs CO2'!H337+'CH4'!H337*PCG!$C$5+N2O!H337*PCG!$C$6+HFC!H337+PFC!H337+'SF6'!H337</f>
        <v>0</v>
      </c>
      <c r="I337" s="94">
        <f>+'CO2'!I337+'abs CO2'!I337+'CH4'!I337*PCG!$C$5+N2O!I337*PCG!$C$6+HFC!I337+PFC!I337+'SF6'!I337</f>
        <v>0</v>
      </c>
      <c r="J337" s="94">
        <f>+'CO2'!J337+'abs CO2'!J337+'CH4'!J337*PCG!$C$5+N2O!J337*PCG!$C$6+HFC!J337+PFC!J337+'SF6'!J337</f>
        <v>0</v>
      </c>
      <c r="K337" s="94">
        <f>+'CO2'!K337+'abs CO2'!K337+'CH4'!K337*PCG!$C$5+N2O!K337*PCG!$C$6+HFC!K337+PFC!K337+'SF6'!K337</f>
        <v>0</v>
      </c>
      <c r="L337" s="94">
        <f>+'CO2'!L337+'abs CO2'!L337+'CH4'!L337*PCG!$C$5+N2O!L337*PCG!$C$6+HFC!L337+PFC!L337+'SF6'!L337</f>
        <v>0</v>
      </c>
      <c r="M337" s="94">
        <f>+'CO2'!M337+'abs CO2'!M337+'CH4'!M337*PCG!$C$5+N2O!M337*PCG!$C$6+HFC!M337+PFC!M337+'SF6'!M337</f>
        <v>0</v>
      </c>
      <c r="N337" s="94">
        <f>+'CO2'!N337+'abs CO2'!N337+'CH4'!N337*PCG!$C$5+N2O!N337*PCG!$C$6+HFC!N337+PFC!N337+'SF6'!N337</f>
        <v>0</v>
      </c>
      <c r="O337" s="94">
        <f>+'CO2'!O337+'abs CO2'!O337+'CH4'!O337*PCG!$C$5+N2O!O337*PCG!$C$6+HFC!O337+PFC!O337+'SF6'!O337</f>
        <v>0</v>
      </c>
      <c r="P337" s="94">
        <f>+'CO2'!P337+'abs CO2'!P337+'CH4'!P337*PCG!$C$5+N2O!P337*PCG!$C$6+HFC!P337+PFC!P337+'SF6'!P337</f>
        <v>0</v>
      </c>
      <c r="Q337" s="94">
        <f>+'CO2'!Q337+'abs CO2'!Q337+'CH4'!Q337*PCG!$C$5+N2O!Q337*PCG!$C$6+HFC!Q337+PFC!Q337+'SF6'!Q337</f>
        <v>0</v>
      </c>
      <c r="R337" s="94">
        <f>+'CO2'!R337+'abs CO2'!R337+'CH4'!R337*PCG!$C$5+N2O!R337*PCG!$C$6+HFC!R337+PFC!R337+'SF6'!R337</f>
        <v>0</v>
      </c>
      <c r="S337" s="94">
        <f>+'CO2'!S337+'abs CO2'!S337+'CH4'!S337*PCG!$C$5+N2O!S337*PCG!$C$6+HFC!S337+PFC!S337+'SF6'!S337</f>
        <v>0</v>
      </c>
      <c r="T337" s="94">
        <f>+'CO2'!T337+'abs CO2'!T337+'CH4'!T337*PCG!$C$5+N2O!T337*PCG!$C$6+HFC!T337+PFC!T337+'SF6'!T337</f>
        <v>0</v>
      </c>
      <c r="U337" s="94">
        <f>+'CO2'!U337+'abs CO2'!U337+'CH4'!U337*PCG!$C$5+N2O!U337*PCG!$C$6+HFC!U337+PFC!U337+'SF6'!U337</f>
        <v>0</v>
      </c>
      <c r="V337" s="94">
        <f>+'CO2'!V337+'abs CO2'!V337+'CH4'!V337*PCG!$C$5+N2O!V337*PCG!$C$6+HFC!V337+PFC!V337+'SF6'!V337</f>
        <v>0</v>
      </c>
      <c r="W337" s="94">
        <f>+'CO2'!W337+'abs CO2'!W337+'CH4'!W337*PCG!$C$5+N2O!W337*PCG!$C$6+HFC!W337+PFC!W337+'SF6'!W337</f>
        <v>0</v>
      </c>
      <c r="X337" s="94">
        <f>+'CO2'!X337+'abs CO2'!X337+'CH4'!X337*PCG!$C$5+N2O!X337*PCG!$C$6+HFC!X337+PFC!X337+'SF6'!X337</f>
        <v>0</v>
      </c>
      <c r="Y337" s="94">
        <f>+'CO2'!Y337+'abs CO2'!Y337+'CH4'!Y337*PCG!$C$5+N2O!Y337*PCG!$C$6+HFC!Y337+PFC!Y337+'SF6'!Y337</f>
        <v>0</v>
      </c>
      <c r="Z337" s="94">
        <f>+'CO2'!Z337+'abs CO2'!Z337+'CH4'!Z337*PCG!$C$5+N2O!Z337*PCG!$C$6+HFC!Z337+PFC!Z337+'SF6'!Z337</f>
        <v>0</v>
      </c>
      <c r="AA337" s="94">
        <f>+'CO2'!AA337+'abs CO2'!AA337+'CH4'!AA337*PCG!$C$5+N2O!AA337*PCG!$C$6+HFC!AA337+PFC!AA337+'SF6'!AA337</f>
        <v>0</v>
      </c>
      <c r="AB337" s="94">
        <f>+'CO2'!AB337+'abs CO2'!AB337+'CH4'!AB337*PCG!$C$5+N2O!AB337*PCG!$C$6+HFC!AB337+PFC!AB337+'SF6'!AB337</f>
        <v>0</v>
      </c>
      <c r="AC337" s="94">
        <f>+'CO2'!AC337+'abs CO2'!AC337+'CH4'!AC337*PCG!$C$5+N2O!AC337*PCG!$C$6+HFC!AC337+PFC!AC337+'SF6'!AC337</f>
        <v>0</v>
      </c>
      <c r="AD337" s="94">
        <f>+'CO2'!AD337+'abs CO2'!AD337+'CH4'!AD337*PCG!$C$5+N2O!AD337*PCG!$C$6+HFC!AD337+PFC!AD337+'SF6'!AD337</f>
        <v>0</v>
      </c>
      <c r="AE337" s="94">
        <f>+'CO2'!AE337+'abs CO2'!AE337+'CH4'!AE337*PCG!$C$5+N2O!AE337*PCG!$C$6+HFC!AE337+PFC!AE337+'SF6'!AE337</f>
        <v>0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-52.450467544401434</v>
      </c>
      <c r="D338" s="94">
        <f>+'CO2'!D338+'abs CO2'!D338+'CH4'!D338*PCG!$C$5+N2O!D338*PCG!$C$6+HFC!D338+PFC!D338+'SF6'!D338</f>
        <v>-52.944956411871239</v>
      </c>
      <c r="E338" s="94">
        <f>+'CO2'!E338+'abs CO2'!E338+'CH4'!E338*PCG!$C$5+N2O!E338*PCG!$C$6+HFC!E338+PFC!E338+'SF6'!E338</f>
        <v>-53.438797707897507</v>
      </c>
      <c r="F338" s="94">
        <f>+'CO2'!F338+'abs CO2'!F338+'CH4'!F338*PCG!$C$5+N2O!F338*PCG!$C$6+HFC!F338+PFC!F338+'SF6'!F338</f>
        <v>-53.856932845615596</v>
      </c>
      <c r="G338" s="94">
        <f>+'CO2'!G338+'abs CO2'!G338+'CH4'!G338*PCG!$C$5+N2O!G338*PCG!$C$6+HFC!G338+PFC!G338+'SF6'!G338</f>
        <v>-54.383072761178362</v>
      </c>
      <c r="H338" s="94">
        <f>+'CO2'!H338+'abs CO2'!H338+'CH4'!H338*PCG!$C$5+N2O!H338*PCG!$C$6+HFC!H338+PFC!H338+'SF6'!H338</f>
        <v>-54.896962158291416</v>
      </c>
      <c r="I338" s="94">
        <f>+'CO2'!I338+'abs CO2'!I338+'CH4'!I338*PCG!$C$5+N2O!I338*PCG!$C$6+HFC!I338+PFC!I338+'SF6'!I338</f>
        <v>-55.358103857058872</v>
      </c>
      <c r="J338" s="94">
        <f>+'CO2'!J338+'abs CO2'!J338+'CH4'!J338*PCG!$C$5+N2O!J338*PCG!$C$6+HFC!J338+PFC!J338+'SF6'!J338</f>
        <v>-55.849158266565382</v>
      </c>
      <c r="K338" s="94">
        <f>+'CO2'!K338+'abs CO2'!K338+'CH4'!K338*PCG!$C$5+N2O!K338*PCG!$C$6+HFC!K338+PFC!K338+'SF6'!K338</f>
        <v>-56.437990255200106</v>
      </c>
      <c r="L338" s="94">
        <f>+'CO2'!L338+'abs CO2'!L338+'CH4'!L338*PCG!$C$5+N2O!L338*PCG!$C$6+HFC!L338+PFC!L338+'SF6'!L338</f>
        <v>-57.017304595898537</v>
      </c>
      <c r="M338" s="94">
        <f>+'CO2'!M338+'abs CO2'!M338+'CH4'!M338*PCG!$C$5+N2O!M338*PCG!$C$6+HFC!M338+PFC!M338+'SF6'!M338</f>
        <v>-57.640395895157425</v>
      </c>
      <c r="N338" s="94">
        <f>+'CO2'!N338+'abs CO2'!N338+'CH4'!N338*PCG!$C$5+N2O!N338*PCG!$C$6+HFC!N338+PFC!N338+'SF6'!N338</f>
        <v>-58.120141801034436</v>
      </c>
      <c r="O338" s="94">
        <f>+'CO2'!O338+'abs CO2'!O338+'CH4'!O338*PCG!$C$5+N2O!O338*PCG!$C$6+HFC!O338+PFC!O338+'SF6'!O338</f>
        <v>-58.910188596620088</v>
      </c>
      <c r="P338" s="94">
        <f>+'CO2'!P338+'abs CO2'!P338+'CH4'!P338*PCG!$C$5+N2O!P338*PCG!$C$6+HFC!P338+PFC!P338+'SF6'!P338</f>
        <v>-59.525599766247481</v>
      </c>
      <c r="Q338" s="94">
        <f>+'CO2'!Q338+'abs CO2'!Q338+'CH4'!Q338*PCG!$C$5+N2O!Q338*PCG!$C$6+HFC!Q338+PFC!Q338+'SF6'!Q338</f>
        <v>-60.085050944616356</v>
      </c>
      <c r="R338" s="94">
        <f>+'CO2'!R338+'abs CO2'!R338+'CH4'!R338*PCG!$C$5+N2O!R338*PCG!$C$6+HFC!R338+PFC!R338+'SF6'!R338</f>
        <v>-60.462153938488264</v>
      </c>
      <c r="S338" s="94">
        <f>+'CO2'!S338+'abs CO2'!S338+'CH4'!S338*PCG!$C$5+N2O!S338*PCG!$C$6+HFC!S338+PFC!S338+'SF6'!S338</f>
        <v>-60.6706962982798</v>
      </c>
      <c r="T338" s="94">
        <f>+'CO2'!T338+'abs CO2'!T338+'CH4'!T338*PCG!$C$5+N2O!T338*PCG!$C$6+HFC!T338+PFC!T338+'SF6'!T338</f>
        <v>-60.810111302883833</v>
      </c>
      <c r="U338" s="94">
        <f>+'CO2'!U338+'abs CO2'!U338+'CH4'!U338*PCG!$C$5+N2O!U338*PCG!$C$6+HFC!U338+PFC!U338+'SF6'!U338</f>
        <v>-60.917007894106199</v>
      </c>
      <c r="V338" s="94">
        <f>+'CO2'!V338+'abs CO2'!V338+'CH4'!V338*PCG!$C$5+N2O!V338*PCG!$C$6+HFC!V338+PFC!V338+'SF6'!V338</f>
        <v>-61.120006089419796</v>
      </c>
      <c r="W338" s="94">
        <f>+'CO2'!W338+'abs CO2'!W338+'CH4'!W338*PCG!$C$5+N2O!W338*PCG!$C$6+HFC!W338+PFC!W338+'SF6'!W338</f>
        <v>-61.181583508497489</v>
      </c>
      <c r="X338" s="94">
        <f>+'CO2'!X338+'abs CO2'!X338+'CH4'!X338*PCG!$C$5+N2O!X338*PCG!$C$6+HFC!X338+PFC!X338+'SF6'!X338</f>
        <v>-61.195772823234108</v>
      </c>
      <c r="Y338" s="94">
        <f>+'CO2'!Y338+'abs CO2'!Y338+'CH4'!Y338*PCG!$C$5+N2O!Y338*PCG!$C$6+HFC!Y338+PFC!Y338+'SF6'!Y338</f>
        <v>-61.205186119049152</v>
      </c>
      <c r="Z338" s="94">
        <f>+'CO2'!Z338+'abs CO2'!Z338+'CH4'!Z338*PCG!$C$5+N2O!Z338*PCG!$C$6+HFC!Z338+PFC!Z338+'SF6'!Z338</f>
        <v>-61.146337611873228</v>
      </c>
      <c r="AA338" s="94">
        <f>+'CO2'!AA338+'abs CO2'!AA338+'CH4'!AA338*PCG!$C$5+N2O!AA338*PCG!$C$6+HFC!AA338+PFC!AA338+'SF6'!AA338</f>
        <v>-61.140629944671225</v>
      </c>
      <c r="AB338" s="94">
        <f>+'CO2'!AB338+'abs CO2'!AB338+'CH4'!AB338*PCG!$C$5+N2O!AB338*PCG!$C$6+HFC!AB338+PFC!AB338+'SF6'!AB338</f>
        <v>-61.014671982647918</v>
      </c>
      <c r="AC338" s="94">
        <f>+'CO2'!AC338+'abs CO2'!AC338+'CH4'!AC338*PCG!$C$5+N2O!AC338*PCG!$C$6+HFC!AC338+PFC!AC338+'SF6'!AC338</f>
        <v>-60.870829265388814</v>
      </c>
      <c r="AD338" s="94">
        <f>+'CO2'!AD338+'abs CO2'!AD338+'CH4'!AD338*PCG!$C$5+N2O!AD338*PCG!$C$6+HFC!AD338+PFC!AD338+'SF6'!AD338</f>
        <v>-60.739747131000385</v>
      </c>
      <c r="AE338" s="94">
        <f>+'CO2'!AE338+'abs CO2'!AE338+'CH4'!AE338*PCG!$C$5+N2O!AE338*PCG!$C$6+HFC!AE338+PFC!AE338+'SF6'!AE338</f>
        <v>-60.648381606276786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-84.882949676841079</v>
      </c>
      <c r="D340" s="94">
        <f>+'CO2'!D340+'abs CO2'!D340+'CH4'!D340*PCG!$C$5+N2O!D340*PCG!$C$6+HFC!D340+PFC!D340+'SF6'!D340</f>
        <v>-85.591683134022375</v>
      </c>
      <c r="E340" s="94">
        <f>+'CO2'!E340+'abs CO2'!E340+'CH4'!E340*PCG!$C$5+N2O!E340*PCG!$C$6+HFC!E340+PFC!E340+'SF6'!E340</f>
        <v>-86.350657256216721</v>
      </c>
      <c r="F340" s="94">
        <f>+'CO2'!F340+'abs CO2'!F340+'CH4'!F340*PCG!$C$5+N2O!F340*PCG!$C$6+HFC!F340+PFC!F340+'SF6'!F340</f>
        <v>-86.898517242353236</v>
      </c>
      <c r="G340" s="94">
        <f>+'CO2'!G340+'abs CO2'!G340+'CH4'!G340*PCG!$C$5+N2O!G340*PCG!$C$6+HFC!G340+PFC!G340+'SF6'!G340</f>
        <v>-87.597385194279795</v>
      </c>
      <c r="H340" s="94">
        <f>+'CO2'!H340+'abs CO2'!H340+'CH4'!H340*PCG!$C$5+N2O!H340*PCG!$C$6+HFC!H340+PFC!H340+'SF6'!H340</f>
        <v>-88.201299253218025</v>
      </c>
      <c r="I340" s="94">
        <f>+'CO2'!I340+'abs CO2'!I340+'CH4'!I340*PCG!$C$5+N2O!I340*PCG!$C$6+HFC!I340+PFC!I340+'SF6'!I340</f>
        <v>-88.69625318432989</v>
      </c>
      <c r="J340" s="94">
        <f>+'CO2'!J340+'abs CO2'!J340+'CH4'!J340*PCG!$C$5+N2O!J340*PCG!$C$6+HFC!J340+PFC!J340+'SF6'!J340</f>
        <v>-89.128794762771363</v>
      </c>
      <c r="K340" s="94">
        <f>+'CO2'!K340+'abs CO2'!K340+'CH4'!K340*PCG!$C$5+N2O!K340*PCG!$C$6+HFC!K340+PFC!K340+'SF6'!K340</f>
        <v>-89.369024306792568</v>
      </c>
      <c r="L340" s="94">
        <f>+'CO2'!L340+'abs CO2'!L340+'CH4'!L340*PCG!$C$5+N2O!L340*PCG!$C$6+HFC!L340+PFC!L340+'SF6'!L340</f>
        <v>-89.714585304607411</v>
      </c>
      <c r="M340" s="94">
        <f>+'CO2'!M340+'abs CO2'!M340+'CH4'!M340*PCG!$C$5+N2O!M340*PCG!$C$6+HFC!M340+PFC!M340+'SF6'!M340</f>
        <v>-89.94413132778314</v>
      </c>
      <c r="N340" s="94">
        <f>+'CO2'!N340+'abs CO2'!N340+'CH4'!N340*PCG!$C$5+N2O!N340*PCG!$C$6+HFC!N340+PFC!N340+'SF6'!N340</f>
        <v>-90.061189722141492</v>
      </c>
      <c r="O340" s="94">
        <f>+'CO2'!O340+'abs CO2'!O340+'CH4'!O340*PCG!$C$5+N2O!O340*PCG!$C$6+HFC!O340+PFC!O340+'SF6'!O340</f>
        <v>-90.064506479564457</v>
      </c>
      <c r="P340" s="94">
        <f>+'CO2'!P340+'abs CO2'!P340+'CH4'!P340*PCG!$C$5+N2O!P340*PCG!$C$6+HFC!P340+PFC!P340+'SF6'!P340</f>
        <v>-89.978969903660882</v>
      </c>
      <c r="Q340" s="94">
        <f>+'CO2'!Q340+'abs CO2'!Q340+'CH4'!Q340*PCG!$C$5+N2O!Q340*PCG!$C$6+HFC!Q340+PFC!Q340+'SF6'!Q340</f>
        <v>-89.871380427508115</v>
      </c>
      <c r="R340" s="94">
        <f>+'CO2'!R340+'abs CO2'!R340+'CH4'!R340*PCG!$C$5+N2O!R340*PCG!$C$6+HFC!R340+PFC!R340+'SF6'!R340</f>
        <v>-89.736758883842469</v>
      </c>
      <c r="S340" s="94">
        <f>+'CO2'!S340+'abs CO2'!S340+'CH4'!S340*PCG!$C$5+N2O!S340*PCG!$C$6+HFC!S340+PFC!S340+'SF6'!S340</f>
        <v>-89.591124223750342</v>
      </c>
      <c r="T340" s="94">
        <f>+'CO2'!T340+'abs CO2'!T340+'CH4'!T340*PCG!$C$5+N2O!T340*PCG!$C$6+HFC!T340+PFC!T340+'SF6'!T340</f>
        <v>-89.460815574782742</v>
      </c>
      <c r="U340" s="94">
        <f>+'CO2'!U340+'abs CO2'!U340+'CH4'!U340*PCG!$C$5+N2O!U340*PCG!$C$6+HFC!U340+PFC!U340+'SF6'!U340</f>
        <v>-89.319711561996201</v>
      </c>
      <c r="V340" s="94">
        <f>+'CO2'!V340+'abs CO2'!V340+'CH4'!V340*PCG!$C$5+N2O!V340*PCG!$C$6+HFC!V340+PFC!V340+'SF6'!V340</f>
        <v>-89.145441987358055</v>
      </c>
      <c r="W340" s="94">
        <f>+'CO2'!W340+'abs CO2'!W340+'CH4'!W340*PCG!$C$5+N2O!W340*PCG!$C$6+HFC!W340+PFC!W340+'SF6'!W340</f>
        <v>-89.033552975146847</v>
      </c>
      <c r="X340" s="94">
        <f>+'CO2'!X340+'abs CO2'!X340+'CH4'!X340*PCG!$C$5+N2O!X340*PCG!$C$6+HFC!X340+PFC!X340+'SF6'!X340</f>
        <v>-88.866098365793931</v>
      </c>
      <c r="Y340" s="94">
        <f>+'CO2'!Y340+'abs CO2'!Y340+'CH4'!Y340*PCG!$C$5+N2O!Y340*PCG!$C$6+HFC!Y340+PFC!Y340+'SF6'!Y340</f>
        <v>-88.725343820554301</v>
      </c>
      <c r="Z340" s="94">
        <f>+'CO2'!Z340+'abs CO2'!Z340+'CH4'!Z340*PCG!$C$5+N2O!Z340*PCG!$C$6+HFC!Z340+PFC!Z340+'SF6'!Z340</f>
        <v>-88.563919346466108</v>
      </c>
      <c r="AA340" s="94">
        <f>+'CO2'!AA340+'abs CO2'!AA340+'CH4'!AA340*PCG!$C$5+N2O!AA340*PCG!$C$6+HFC!AA340+PFC!AA340+'SF6'!AA340</f>
        <v>-88.416638346694924</v>
      </c>
      <c r="AB340" s="94">
        <f>+'CO2'!AB340+'abs CO2'!AB340+'CH4'!AB340*PCG!$C$5+N2O!AB340*PCG!$C$6+HFC!AB340+PFC!AB340+'SF6'!AB340</f>
        <v>-88.279342076407872</v>
      </c>
      <c r="AC340" s="94">
        <f>+'CO2'!AC340+'abs CO2'!AC340+'CH4'!AC340*PCG!$C$5+N2O!AC340*PCG!$C$6+HFC!AC340+PFC!AC340+'SF6'!AC340</f>
        <v>-88.123232418065598</v>
      </c>
      <c r="AD340" s="94">
        <f>+'CO2'!AD340+'abs CO2'!AD340+'CH4'!AD340*PCG!$C$5+N2O!AD340*PCG!$C$6+HFC!AD340+PFC!AD340+'SF6'!AD340</f>
        <v>-87.914916715773614</v>
      </c>
      <c r="AE340" s="94">
        <f>+'CO2'!AE340+'abs CO2'!AE340+'CH4'!AE340*PCG!$C$5+N2O!AE340*PCG!$C$6+HFC!AE340+PFC!AE340+'SF6'!AE340</f>
        <v>-87.720772289803463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-128.08889667330743</v>
      </c>
      <c r="D341" s="33">
        <f t="shared" si="81"/>
        <v>-162.17828300421886</v>
      </c>
      <c r="E341" s="33">
        <f t="shared" si="81"/>
        <v>-199.90925107396706</v>
      </c>
      <c r="F341" s="33">
        <f t="shared" si="81"/>
        <v>-236.75413333343141</v>
      </c>
      <c r="G341" s="33">
        <f t="shared" si="81"/>
        <v>-305.09213403523705</v>
      </c>
      <c r="H341" s="33">
        <f t="shared" si="81"/>
        <v>-413.27347007690076</v>
      </c>
      <c r="I341" s="33">
        <f t="shared" si="81"/>
        <v>-554.67296488129364</v>
      </c>
      <c r="J341" s="33">
        <f t="shared" si="81"/>
        <v>-676.87948340932996</v>
      </c>
      <c r="K341" s="33">
        <f t="shared" si="81"/>
        <v>-778.36105024306403</v>
      </c>
      <c r="L341" s="33">
        <f t="shared" si="81"/>
        <v>-846.86186203893885</v>
      </c>
      <c r="M341" s="33">
        <f t="shared" si="81"/>
        <v>-1015.8649665688101</v>
      </c>
      <c r="N341" s="33">
        <f t="shared" si="81"/>
        <v>-1151.97210542265</v>
      </c>
      <c r="O341" s="33">
        <f t="shared" si="81"/>
        <v>-1518.5856550402029</v>
      </c>
      <c r="P341" s="33">
        <f t="shared" si="81"/>
        <v>-1508.6803904462254</v>
      </c>
      <c r="Q341" s="33">
        <f t="shared" si="81"/>
        <v>-1666.6854708276373</v>
      </c>
      <c r="R341" s="33">
        <f t="shared" si="81"/>
        <v>-1364.327202159172</v>
      </c>
      <c r="S341" s="33">
        <f t="shared" si="81"/>
        <v>-1507.8437193966784</v>
      </c>
      <c r="T341" s="33">
        <f t="shared" si="81"/>
        <v>-1654.3632105281997</v>
      </c>
      <c r="U341" s="33">
        <f t="shared" si="81"/>
        <v>-1816.1836909303861</v>
      </c>
      <c r="V341" s="33">
        <f t="shared" si="81"/>
        <v>-1993.2527662935274</v>
      </c>
      <c r="W341" s="33">
        <f t="shared" si="81"/>
        <v>-2235.0717402908163</v>
      </c>
      <c r="X341" s="33">
        <f t="shared" si="81"/>
        <v>-2579.1606470894521</v>
      </c>
      <c r="Y341" s="33">
        <f t="shared" si="81"/>
        <v>-2957.3986929573248</v>
      </c>
      <c r="Z341" s="33">
        <f t="shared" si="81"/>
        <v>-3219.9583413788337</v>
      </c>
      <c r="AA341" s="33">
        <f t="shared" si="81"/>
        <v>-3646.018145229923</v>
      </c>
      <c r="AB341" s="33">
        <f t="shared" si="81"/>
        <v>-3739.891281023838</v>
      </c>
      <c r="AC341" s="33">
        <f t="shared" si="81"/>
        <v>-3885.0313068226628</v>
      </c>
      <c r="AD341" s="33">
        <f t="shared" si="81"/>
        <v>-4031.189457856643</v>
      </c>
      <c r="AE341" s="33">
        <f t="shared" si="81"/>
        <v>-4241.8523824184786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-114.74872017243268</v>
      </c>
      <c r="D342" s="94">
        <f>+'CO2'!D342+'abs CO2'!D342+'CH4'!D342*PCG!$C$5+N2O!D342*PCG!$C$6+HFC!D342+PFC!D342+'SF6'!D342</f>
        <v>-148.83810650334411</v>
      </c>
      <c r="E342" s="94">
        <f>+'CO2'!E342+'abs CO2'!E342+'CH4'!E342*PCG!$C$5+N2O!E342*PCG!$C$6+HFC!E342+PFC!E342+'SF6'!E342</f>
        <v>-186.56907457309231</v>
      </c>
      <c r="F342" s="94">
        <f>+'CO2'!F342+'abs CO2'!F342+'CH4'!F342*PCG!$C$5+N2O!F342*PCG!$C$6+HFC!F342+PFC!F342+'SF6'!F342</f>
        <v>-223.41395683255666</v>
      </c>
      <c r="G342" s="94">
        <f>+'CO2'!G342+'abs CO2'!G342+'CH4'!G342*PCG!$C$5+N2O!G342*PCG!$C$6+HFC!G342+PFC!G342+'SF6'!G342</f>
        <v>-291.7519575343623</v>
      </c>
      <c r="H342" s="94">
        <f>+'CO2'!H342+'abs CO2'!H342+'CH4'!H342*PCG!$C$5+N2O!H342*PCG!$C$6+HFC!H342+PFC!H342+'SF6'!H342</f>
        <v>-384.55170974733221</v>
      </c>
      <c r="I342" s="94">
        <f>+'CO2'!I342+'abs CO2'!I342+'CH4'!I342*PCG!$C$5+N2O!I342*PCG!$C$6+HFC!I342+PFC!I342+'SF6'!I342</f>
        <v>-505.84655191708691</v>
      </c>
      <c r="J342" s="94">
        <f>+'CO2'!J342+'abs CO2'!J342+'CH4'!J342*PCG!$C$5+N2O!J342*PCG!$C$6+HFC!J342+PFC!J342+'SF6'!J342</f>
        <v>-610.67733930765723</v>
      </c>
      <c r="K342" s="94">
        <f>+'CO2'!K342+'abs CO2'!K342+'CH4'!K342*PCG!$C$5+N2O!K342*PCG!$C$6+HFC!K342+PFC!K342+'SF6'!K342</f>
        <v>-697.72991788486684</v>
      </c>
      <c r="L342" s="94">
        <f>+'CO2'!L342+'abs CO2'!L342+'CH4'!L342*PCG!$C$5+N2O!L342*PCG!$C$6+HFC!L342+PFC!L342+'SF6'!L342</f>
        <v>-756.49105537531432</v>
      </c>
      <c r="M342" s="94">
        <f>+'CO2'!M342+'abs CO2'!M342+'CH4'!M342*PCG!$C$5+N2O!M342*PCG!$C$6+HFC!M342+PFC!M342+'SF6'!M342</f>
        <v>-871.42589127495842</v>
      </c>
      <c r="N342" s="94">
        <f>+'CO2'!N342+'abs CO2'!N342+'CH4'!N342*PCG!$C$5+N2O!N342*PCG!$C$6+HFC!N342+PFC!N342+'SF6'!N342</f>
        <v>-1009.4411880172702</v>
      </c>
      <c r="O342" s="94">
        <f>+'CO2'!O342+'abs CO2'!O342+'CH4'!O342*PCG!$C$5+N2O!O342*PCG!$C$6+HFC!O342+PFC!O342+'SF6'!O342</f>
        <v>-1344.0412084055436</v>
      </c>
      <c r="P342" s="94">
        <f>+'CO2'!P342+'abs CO2'!P342+'CH4'!P342*PCG!$C$5+N2O!P342*PCG!$C$6+HFC!P342+PFC!P342+'SF6'!P342</f>
        <v>-1411.9911454918654</v>
      </c>
      <c r="Q342" s="94">
        <f>+'CO2'!Q342+'abs CO2'!Q342+'CH4'!Q342*PCG!$C$5+N2O!Q342*PCG!$C$6+HFC!Q342+PFC!Q342+'SF6'!Q342</f>
        <v>-1554.5791738494202</v>
      </c>
      <c r="R342" s="94">
        <f>+'CO2'!R342+'abs CO2'!R342+'CH4'!R342*PCG!$C$5+N2O!R342*PCG!$C$6+HFC!R342+PFC!R342+'SF6'!R342</f>
        <v>-1249.0822397226464</v>
      </c>
      <c r="S342" s="94">
        <f>+'CO2'!S342+'abs CO2'!S342+'CH4'!S342*PCG!$C$5+N2O!S342*PCG!$C$6+HFC!S342+PFC!S342+'SF6'!S342</f>
        <v>-1360.6440703917299</v>
      </c>
      <c r="T342" s="94">
        <f>+'CO2'!T342+'abs CO2'!T342+'CH4'!T342*PCG!$C$5+N2O!T342*PCG!$C$6+HFC!T342+PFC!T342+'SF6'!T342</f>
        <v>-1485.2403229547301</v>
      </c>
      <c r="U342" s="94">
        <f>+'CO2'!U342+'abs CO2'!U342+'CH4'!U342*PCG!$C$5+N2O!U342*PCG!$C$6+HFC!U342+PFC!U342+'SF6'!U342</f>
        <v>-1634.089147402314</v>
      </c>
      <c r="V342" s="94">
        <f>+'CO2'!V342+'abs CO2'!V342+'CH4'!V342*PCG!$C$5+N2O!V342*PCG!$C$6+HFC!V342+PFC!V342+'SF6'!V342</f>
        <v>-1764.6043095794371</v>
      </c>
      <c r="W342" s="94">
        <f>+'CO2'!W342+'abs CO2'!W342+'CH4'!W342*PCG!$C$5+N2O!W342*PCG!$C$6+HFC!W342+PFC!W342+'SF6'!W342</f>
        <v>-1917.8121865948228</v>
      </c>
      <c r="X342" s="94">
        <f>+'CO2'!X342+'abs CO2'!X342+'CH4'!X342*PCG!$C$5+N2O!X342*PCG!$C$6+HFC!X342+PFC!X342+'SF6'!X342</f>
        <v>-2109.5250279591241</v>
      </c>
      <c r="Y342" s="94">
        <f>+'CO2'!Y342+'abs CO2'!Y342+'CH4'!Y342*PCG!$C$5+N2O!Y342*PCG!$C$6+HFC!Y342+PFC!Y342+'SF6'!Y342</f>
        <v>-2284.6136394324944</v>
      </c>
      <c r="Z342" s="94">
        <f>+'CO2'!Z342+'abs CO2'!Z342+'CH4'!Z342*PCG!$C$5+N2O!Z342*PCG!$C$6+HFC!Z342+PFC!Z342+'SF6'!Z342</f>
        <v>-2271.8783682049957</v>
      </c>
      <c r="AA342" s="94">
        <f>+'CO2'!AA342+'abs CO2'!AA342+'CH4'!AA342*PCG!$C$5+N2O!AA342*PCG!$C$6+HFC!AA342+PFC!AA342+'SF6'!AA342</f>
        <v>-2406.7504921522132</v>
      </c>
      <c r="AB342" s="94">
        <f>+'CO2'!AB342+'abs CO2'!AB342+'CH4'!AB342*PCG!$C$5+N2O!AB342*PCG!$C$6+HFC!AB342+PFC!AB342+'SF6'!AB342</f>
        <v>-2365.9658423417077</v>
      </c>
      <c r="AC342" s="94">
        <f>+'CO2'!AC342+'abs CO2'!AC342+'CH4'!AC342*PCG!$C$5+N2O!AC342*PCG!$C$6+HFC!AC342+PFC!AC342+'SF6'!AC342</f>
        <v>-2325.5771414782885</v>
      </c>
      <c r="AD342" s="94">
        <f>+'CO2'!AD342+'abs CO2'!AD342+'CH4'!AD342*PCG!$C$5+N2O!AD342*PCG!$C$6+HFC!AD342+PFC!AD342+'SF6'!AD342</f>
        <v>-2296.0577544265566</v>
      </c>
      <c r="AE342" s="94">
        <f>+'CO2'!AE342+'abs CO2'!AE342+'CH4'!AE342*PCG!$C$5+N2O!AE342*PCG!$C$6+HFC!AE342+PFC!AE342+'SF6'!AE342</f>
        <v>-2229.5518561989288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-2.483936208657568</v>
      </c>
      <c r="D343" s="94">
        <f>+'CO2'!D343+'abs CO2'!D343+'CH4'!D343*PCG!$C$5+N2O!D343*PCG!$C$6+HFC!D343+PFC!D343+'SF6'!D343</f>
        <v>-2.483936208657568</v>
      </c>
      <c r="E343" s="94">
        <f>+'CO2'!E343+'abs CO2'!E343+'CH4'!E343*PCG!$C$5+N2O!E343*PCG!$C$6+HFC!E343+PFC!E343+'SF6'!E343</f>
        <v>-2.483936208657568</v>
      </c>
      <c r="F343" s="94">
        <f>+'CO2'!F343+'abs CO2'!F343+'CH4'!F343*PCG!$C$5+N2O!F343*PCG!$C$6+HFC!F343+PFC!F343+'SF6'!F343</f>
        <v>-2.483936208657568</v>
      </c>
      <c r="G343" s="94">
        <f>+'CO2'!G343+'abs CO2'!G343+'CH4'!G343*PCG!$C$5+N2O!G343*PCG!$C$6+HFC!G343+PFC!G343+'SF6'!G343</f>
        <v>-2.483936208657568</v>
      </c>
      <c r="H343" s="94">
        <f>+'CO2'!H343+'abs CO2'!H343+'CH4'!H343*PCG!$C$5+N2O!H343*PCG!$C$6+HFC!H343+PFC!H343+'SF6'!H343</f>
        <v>-10.353138046467086</v>
      </c>
      <c r="I343" s="94">
        <f>+'CO2'!I343+'abs CO2'!I343+'CH4'!I343*PCG!$C$5+N2O!I343*PCG!$C$6+HFC!I343+PFC!I343+'SF6'!I343</f>
        <v>-20.638656834583472</v>
      </c>
      <c r="J343" s="94">
        <f>+'CO2'!J343+'abs CO2'!J343+'CH4'!J343*PCG!$C$5+N2O!J343*PCG!$C$6+HFC!J343+PFC!J343+'SF6'!J343</f>
        <v>-29.528062303034634</v>
      </c>
      <c r="K343" s="94">
        <f>+'CO2'!K343+'abs CO2'!K343+'CH4'!K343*PCG!$C$5+N2O!K343*PCG!$C$6+HFC!K343+PFC!K343+'SF6'!K343</f>
        <v>-36.909917264820898</v>
      </c>
      <c r="L343" s="94">
        <f>+'CO2'!L343+'abs CO2'!L343+'CH4'!L343*PCG!$C$5+N2O!L343*PCG!$C$6+HFC!L343+PFC!L343+'SF6'!L343</f>
        <v>-41.892724223943041</v>
      </c>
      <c r="M343" s="94">
        <f>+'CO2'!M343+'abs CO2'!M343+'CH4'!M343*PCG!$C$5+N2O!M343*PCG!$C$6+HFC!M343+PFC!M343+'SF6'!M343</f>
        <v>-73.894876458272108</v>
      </c>
      <c r="N343" s="94">
        <f>+'CO2'!N343+'abs CO2'!N343+'CH4'!N343*PCG!$C$5+N2O!N343*PCG!$C$6+HFC!N343+PFC!N343+'SF6'!N343</f>
        <v>-65.659604081898436</v>
      </c>
      <c r="O343" s="94">
        <f>+'CO2'!O343+'abs CO2'!O343+'CH4'!O343*PCG!$C$5+N2O!O343*PCG!$C$6+HFC!O343+PFC!O343+'SF6'!O343</f>
        <v>-90.810571069201899</v>
      </c>
      <c r="P343" s="94">
        <f>+'CO2'!P343+'abs CO2'!P343+'CH4'!P343*PCG!$C$5+N2O!P343*PCG!$C$6+HFC!P343+PFC!P343+'SF6'!P343</f>
        <v>-6.551069438915964</v>
      </c>
      <c r="Q343" s="94">
        <f>+'CO2'!Q343+'abs CO2'!Q343+'CH4'!Q343*PCG!$C$5+N2O!Q343*PCG!$C$6+HFC!Q343+PFC!Q343+'SF6'!Q343</f>
        <v>-12.749388984967171</v>
      </c>
      <c r="R343" s="94">
        <f>+'CO2'!R343+'abs CO2'!R343+'CH4'!R343*PCG!$C$5+N2O!R343*PCG!$C$6+HFC!R343+PFC!R343+'SF6'!R343</f>
        <v>-19.753994000423464</v>
      </c>
      <c r="S343" s="94">
        <f>+'CO2'!S343+'abs CO2'!S343+'CH4'!S343*PCG!$C$5+N2O!S343*PCG!$C$6+HFC!S343+PFC!S343+'SF6'!S343</f>
        <v>-40.389862733008826</v>
      </c>
      <c r="T343" s="94">
        <f>+'CO2'!T343+'abs CO2'!T343+'CH4'!T343*PCG!$C$5+N2O!T343*PCG!$C$6+HFC!T343+PFC!T343+'SF6'!T343</f>
        <v>-50.569216784247502</v>
      </c>
      <c r="U343" s="94">
        <f>+'CO2'!U343+'abs CO2'!U343+'CH4'!U343*PCG!$C$5+N2O!U343*PCG!$C$6+HFC!U343+PFC!U343+'SF6'!U343</f>
        <v>-65.334319442727434</v>
      </c>
      <c r="V343" s="94">
        <f>+'CO2'!V343+'abs CO2'!V343+'CH4'!V343*PCG!$C$5+N2O!V343*PCG!$C$6+HFC!V343+PFC!V343+'SF6'!V343</f>
        <v>-109.68002026000472</v>
      </c>
      <c r="W343" s="94">
        <f>+'CO2'!W343+'abs CO2'!W343+'CH4'!W343*PCG!$C$5+N2O!W343*PCG!$C$6+HFC!W343+PFC!W343+'SF6'!W343</f>
        <v>-193.48331623629147</v>
      </c>
      <c r="X343" s="94">
        <f>+'CO2'!X343+'abs CO2'!X343+'CH4'!X343*PCG!$C$5+N2O!X343*PCG!$C$6+HFC!X343+PFC!X343+'SF6'!X343</f>
        <v>-293.59375350851241</v>
      </c>
      <c r="Y343" s="94">
        <f>+'CO2'!Y343+'abs CO2'!Y343+'CH4'!Y343*PCG!$C$5+N2O!Y343*PCG!$C$6+HFC!Y343+PFC!Y343+'SF6'!Y343</f>
        <v>-405.85513909266024</v>
      </c>
      <c r="Z343" s="94">
        <f>+'CO2'!Z343+'abs CO2'!Z343+'CH4'!Z343*PCG!$C$5+N2O!Z343*PCG!$C$6+HFC!Z343+PFC!Z343+'SF6'!Z343</f>
        <v>-473.93610976993887</v>
      </c>
      <c r="AA343" s="94">
        <f>+'CO2'!AA343+'abs CO2'!AA343+'CH4'!AA343*PCG!$C$5+N2O!AA343*PCG!$C$6+HFC!AA343+PFC!AA343+'SF6'!AA343</f>
        <v>-526.08903928959433</v>
      </c>
      <c r="AB343" s="94">
        <f>+'CO2'!AB343+'abs CO2'!AB343+'CH4'!AB343*PCG!$C$5+N2O!AB343*PCG!$C$6+HFC!AB343+PFC!AB343+'SF6'!AB343</f>
        <v>-549.24749731847351</v>
      </c>
      <c r="AC343" s="94">
        <f>+'CO2'!AC343+'abs CO2'!AC343+'CH4'!AC343*PCG!$C$5+N2O!AC343*PCG!$C$6+HFC!AC343+PFC!AC343+'SF6'!AC343</f>
        <v>-477.16517154834077</v>
      </c>
      <c r="AD343" s="94">
        <f>+'CO2'!AD343+'abs CO2'!AD343+'CH4'!AD343*PCG!$C$5+N2O!AD343*PCG!$C$6+HFC!AD343+PFC!AD343+'SF6'!AD343</f>
        <v>-391.80145589400672</v>
      </c>
      <c r="AE343" s="94">
        <f>+'CO2'!AE343+'abs CO2'!AE343+'CH4'!AE343*PCG!$C$5+N2O!AE343*PCG!$C$6+HFC!AE343+PFC!AE343+'SF6'!AE343</f>
        <v>-440.27268767149894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-49.347145095701109</v>
      </c>
      <c r="Y344" s="94">
        <f>+'CO2'!Y344+'abs CO2'!Y344+'CH4'!Y344*PCG!$C$5+N2O!Y344*PCG!$C$6+HFC!Y344+PFC!Y344+'SF6'!Y344</f>
        <v>-143.16888776318265</v>
      </c>
      <c r="Z344" s="94">
        <f>+'CO2'!Z344+'abs CO2'!Z344+'CH4'!Z344*PCG!$C$5+N2O!Z344*PCG!$C$6+HFC!Z344+PFC!Z344+'SF6'!Z344</f>
        <v>-347.5302516715966</v>
      </c>
      <c r="AA344" s="94">
        <f>+'CO2'!AA344+'abs CO2'!AA344+'CH4'!AA344*PCG!$C$5+N2O!AA344*PCG!$C$6+HFC!AA344+PFC!AA344+'SF6'!AA344</f>
        <v>-581.44613659578783</v>
      </c>
      <c r="AB344" s="94">
        <f>+'CO2'!AB344+'abs CO2'!AB344+'CH4'!AB344*PCG!$C$5+N2O!AB344*PCG!$C$6+HFC!AB344+PFC!AB344+'SF6'!AB344</f>
        <v>-694.92608823908517</v>
      </c>
      <c r="AC344" s="94">
        <f>+'CO2'!AC344+'abs CO2'!AC344+'CH4'!AC344*PCG!$C$5+N2O!AC344*PCG!$C$6+HFC!AC344+PFC!AC344+'SF6'!AC344</f>
        <v>-944.33331391174011</v>
      </c>
      <c r="AD344" s="94">
        <f>+'CO2'!AD344+'abs CO2'!AD344+'CH4'!AD344*PCG!$C$5+N2O!AD344*PCG!$C$6+HFC!AD344+PFC!AD344+'SF6'!AD344</f>
        <v>-1187.8598787796627</v>
      </c>
      <c r="AE344" s="94">
        <f>+'CO2'!AE344+'abs CO2'!AE344+'CH4'!AE344*PCG!$C$5+N2O!AE344*PCG!$C$6+HFC!AE344+PFC!AE344+'SF6'!AE344</f>
        <v>-1406.0323946351887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0</v>
      </c>
      <c r="D345" s="94">
        <f>+'CO2'!D345+'abs CO2'!D345+'CH4'!D345*PCG!$C$5+N2O!D345*PCG!$C$6+HFC!D345+PFC!D345+'SF6'!D345</f>
        <v>0</v>
      </c>
      <c r="E345" s="94">
        <f>+'CO2'!E345+'abs CO2'!E345+'CH4'!E345*PCG!$C$5+N2O!E345*PCG!$C$6+HFC!E345+PFC!E345+'SF6'!E345</f>
        <v>0</v>
      </c>
      <c r="F345" s="94">
        <f>+'CO2'!F345+'abs CO2'!F345+'CH4'!F345*PCG!$C$5+N2O!F345*PCG!$C$6+HFC!F345+PFC!F345+'SF6'!F345</f>
        <v>0</v>
      </c>
      <c r="G345" s="94">
        <f>+'CO2'!G345+'abs CO2'!G345+'CH4'!G345*PCG!$C$5+N2O!G345*PCG!$C$6+HFC!G345+PFC!G345+'SF6'!G345</f>
        <v>0</v>
      </c>
      <c r="H345" s="94">
        <f>+'CO2'!H345+'abs CO2'!H345+'CH4'!H345*PCG!$C$5+N2O!H345*PCG!$C$6+HFC!H345+PFC!H345+'SF6'!H345</f>
        <v>0</v>
      </c>
      <c r="I345" s="94">
        <f>+'CO2'!I345+'abs CO2'!I345+'CH4'!I345*PCG!$C$5+N2O!I345*PCG!$C$6+HFC!I345+PFC!I345+'SF6'!I345</f>
        <v>0</v>
      </c>
      <c r="J345" s="94">
        <f>+'CO2'!J345+'abs CO2'!J345+'CH4'!J345*PCG!$C$5+N2O!J345*PCG!$C$6+HFC!J345+PFC!J345+'SF6'!J345</f>
        <v>0</v>
      </c>
      <c r="K345" s="94">
        <f>+'CO2'!K345+'abs CO2'!K345+'CH4'!K345*PCG!$C$5+N2O!K345*PCG!$C$6+HFC!K345+PFC!K345+'SF6'!K345</f>
        <v>0</v>
      </c>
      <c r="L345" s="94">
        <f>+'CO2'!L345+'abs CO2'!L345+'CH4'!L345*PCG!$C$5+N2O!L345*PCG!$C$6+HFC!L345+PFC!L345+'SF6'!L345</f>
        <v>0</v>
      </c>
      <c r="M345" s="94">
        <f>+'CO2'!M345+'abs CO2'!M345+'CH4'!M345*PCG!$C$5+N2O!M345*PCG!$C$6+HFC!M345+PFC!M345+'SF6'!M345</f>
        <v>0</v>
      </c>
      <c r="N345" s="94">
        <f>+'CO2'!N345+'abs CO2'!N345+'CH4'!N345*PCG!$C$5+N2O!N345*PCG!$C$6+HFC!N345+PFC!N345+'SF6'!N345</f>
        <v>0</v>
      </c>
      <c r="O345" s="94">
        <f>+'CO2'!O345+'abs CO2'!O345+'CH4'!O345*PCG!$C$5+N2O!O345*PCG!$C$6+HFC!O345+PFC!O345+'SF6'!O345</f>
        <v>0</v>
      </c>
      <c r="P345" s="94">
        <f>+'CO2'!P345+'abs CO2'!P345+'CH4'!P345*PCG!$C$5+N2O!P345*PCG!$C$6+HFC!P345+PFC!P345+'SF6'!P345</f>
        <v>0</v>
      </c>
      <c r="Q345" s="94">
        <f>+'CO2'!Q345+'abs CO2'!Q345+'CH4'!Q345*PCG!$C$5+N2O!Q345*PCG!$C$6+HFC!Q345+PFC!Q345+'SF6'!Q345</f>
        <v>0</v>
      </c>
      <c r="R345" s="94">
        <f>+'CO2'!R345+'abs CO2'!R345+'CH4'!R345*PCG!$C$5+N2O!R345*PCG!$C$6+HFC!R345+PFC!R345+'SF6'!R345</f>
        <v>0</v>
      </c>
      <c r="S345" s="94">
        <f>+'CO2'!S345+'abs CO2'!S345+'CH4'!S345*PCG!$C$5+N2O!S345*PCG!$C$6+HFC!S345+PFC!S345+'SF6'!S345</f>
        <v>0</v>
      </c>
      <c r="T345" s="94">
        <f>+'CO2'!T345+'abs CO2'!T345+'CH4'!T345*PCG!$C$5+N2O!T345*PCG!$C$6+HFC!T345+PFC!T345+'SF6'!T345</f>
        <v>0</v>
      </c>
      <c r="U345" s="94">
        <f>+'CO2'!U345+'abs CO2'!U345+'CH4'!U345*PCG!$C$5+N2O!U345*PCG!$C$6+HFC!U345+PFC!U345+'SF6'!U345</f>
        <v>0</v>
      </c>
      <c r="V345" s="94">
        <f>+'CO2'!V345+'abs CO2'!V345+'CH4'!V345*PCG!$C$5+N2O!V345*PCG!$C$6+HFC!V345+PFC!V345+'SF6'!V345</f>
        <v>0</v>
      </c>
      <c r="W345" s="94">
        <f>+'CO2'!W345+'abs CO2'!W345+'CH4'!W345*PCG!$C$5+N2O!W345*PCG!$C$6+HFC!W345+PFC!W345+'SF6'!W345</f>
        <v>0</v>
      </c>
      <c r="X345" s="94">
        <f>+'CO2'!X345+'abs CO2'!X345+'CH4'!X345*PCG!$C$5+N2O!X345*PCG!$C$6+HFC!X345+PFC!X345+'SF6'!X345</f>
        <v>0</v>
      </c>
      <c r="Y345" s="94">
        <f>+'CO2'!Y345+'abs CO2'!Y345+'CH4'!Y345*PCG!$C$5+N2O!Y345*PCG!$C$6+HFC!Y345+PFC!Y345+'SF6'!Y345</f>
        <v>0</v>
      </c>
      <c r="Z345" s="94">
        <f>+'CO2'!Z345+'abs CO2'!Z345+'CH4'!Z345*PCG!$C$5+N2O!Z345*PCG!$C$6+HFC!Z345+PFC!Z345+'SF6'!Z345</f>
        <v>0</v>
      </c>
      <c r="AA345" s="94">
        <f>+'CO2'!AA345+'abs CO2'!AA345+'CH4'!AA345*PCG!$C$5+N2O!AA345*PCG!$C$6+HFC!AA345+PFC!AA345+'SF6'!AA345</f>
        <v>0</v>
      </c>
      <c r="AB345" s="94">
        <f>+'CO2'!AB345+'abs CO2'!AB345+'CH4'!AB345*PCG!$C$5+N2O!AB345*PCG!$C$6+HFC!AB345+PFC!AB345+'SF6'!AB345</f>
        <v>0</v>
      </c>
      <c r="AC345" s="94">
        <f>+'CO2'!AC345+'abs CO2'!AC345+'CH4'!AC345*PCG!$C$5+N2O!AC345*PCG!$C$6+HFC!AC345+PFC!AC345+'SF6'!AC345</f>
        <v>0</v>
      </c>
      <c r="AD345" s="94">
        <f>+'CO2'!AD345+'abs CO2'!AD345+'CH4'!AD345*PCG!$C$5+N2O!AD345*PCG!$C$6+HFC!AD345+PFC!AD345+'SF6'!AD345</f>
        <v>0</v>
      </c>
      <c r="AE345" s="94">
        <f>+'CO2'!AE345+'abs CO2'!AE345+'CH4'!AE345*PCG!$C$5+N2O!AE345*PCG!$C$6+HFC!AE345+PFC!AE345+'SF6'!AE345</f>
        <v>0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-10.029471357427072</v>
      </c>
      <c r="D346" s="94">
        <f>+'CO2'!D346+'abs CO2'!D346+'CH4'!D346*PCG!$C$5+N2O!D346*PCG!$C$6+HFC!D346+PFC!D346+'SF6'!D346</f>
        <v>-10.029471357427072</v>
      </c>
      <c r="E346" s="94">
        <f>+'CO2'!E346+'abs CO2'!E346+'CH4'!E346*PCG!$C$5+N2O!E346*PCG!$C$6+HFC!E346+PFC!E346+'SF6'!E346</f>
        <v>-10.029471357427072</v>
      </c>
      <c r="F346" s="94">
        <f>+'CO2'!F346+'abs CO2'!F346+'CH4'!F346*PCG!$C$5+N2O!F346*PCG!$C$6+HFC!F346+PFC!F346+'SF6'!F346</f>
        <v>-10.029471357427072</v>
      </c>
      <c r="G346" s="94">
        <f>+'CO2'!G346+'abs CO2'!G346+'CH4'!G346*PCG!$C$5+N2O!G346*PCG!$C$6+HFC!G346+PFC!G346+'SF6'!G346</f>
        <v>-10.029471357427072</v>
      </c>
      <c r="H346" s="94">
        <f>+'CO2'!H346+'abs CO2'!H346+'CH4'!H346*PCG!$C$5+N2O!H346*PCG!$C$6+HFC!H346+PFC!H346+'SF6'!H346</f>
        <v>-15.553903722156177</v>
      </c>
      <c r="I346" s="94">
        <f>+'CO2'!I346+'abs CO2'!I346+'CH4'!I346*PCG!$C$5+N2O!I346*PCG!$C$6+HFC!I346+PFC!I346+'SF6'!I346</f>
        <v>-22.774668172254053</v>
      </c>
      <c r="J346" s="94">
        <f>+'CO2'!J346+'abs CO2'!J346+'CH4'!J346*PCG!$C$5+N2O!J346*PCG!$C$6+HFC!J346+PFC!J346+'SF6'!J346</f>
        <v>-29.015316243721227</v>
      </c>
      <c r="K346" s="94">
        <f>+'CO2'!K346+'abs CO2'!K346+'CH4'!K346*PCG!$C$5+N2O!K346*PCG!$C$6+HFC!K346+PFC!K346+'SF6'!K346</f>
        <v>-34.197615453113364</v>
      </c>
      <c r="L346" s="94">
        <f>+'CO2'!L346+'abs CO2'!L346+'CH4'!L346*PCG!$C$5+N2O!L346*PCG!$C$6+HFC!L346+PFC!L346+'SF6'!L346</f>
        <v>-37.69570593287601</v>
      </c>
      <c r="M346" s="94">
        <f>+'CO2'!M346+'abs CO2'!M346+'CH4'!M346*PCG!$C$5+N2O!M346*PCG!$C$6+HFC!M346+PFC!M346+'SF6'!M346</f>
        <v>-51.876575986691719</v>
      </c>
      <c r="N346" s="94">
        <f>+'CO2'!N346+'abs CO2'!N346+'CH4'!N346*PCG!$C$5+N2O!N346*PCG!$C$6+HFC!N346+PFC!N346+'SF6'!N346</f>
        <v>-55.867081831821849</v>
      </c>
      <c r="O346" s="94">
        <f>+'CO2'!O346+'abs CO2'!O346+'CH4'!O346*PCG!$C$5+N2O!O346*PCG!$C$6+HFC!O346+PFC!O346+'SF6'!O346</f>
        <v>-59.192503369430305</v>
      </c>
      <c r="P346" s="94">
        <f>+'CO2'!P346+'abs CO2'!P346+'CH4'!P346*PCG!$C$5+N2O!P346*PCG!$C$6+HFC!P346+PFC!P346+'SF6'!P346</f>
        <v>-59.192503369430305</v>
      </c>
      <c r="Q346" s="94">
        <f>+'CO2'!Q346+'abs CO2'!Q346+'CH4'!Q346*PCG!$C$5+N2O!Q346*PCG!$C$6+HFC!Q346+PFC!Q346+'SF6'!Q346</f>
        <v>-60.855214138234523</v>
      </c>
      <c r="R346" s="94">
        <f>+'CO2'!R346+'abs CO2'!R346+'CH4'!R346*PCG!$C$5+N2O!R346*PCG!$C$6+HFC!R346+PFC!R346+'SF6'!R346</f>
        <v>-70.106536855861208</v>
      </c>
      <c r="S346" s="94">
        <f>+'CO2'!S346+'abs CO2'!S346+'CH4'!S346*PCG!$C$5+N2O!S346*PCG!$C$6+HFC!S346+PFC!S346+'SF6'!S346</f>
        <v>-74.828635439265199</v>
      </c>
      <c r="T346" s="94">
        <f>+'CO2'!T346+'abs CO2'!T346+'CH4'!T346*PCG!$C$5+N2O!T346*PCG!$C$6+HFC!T346+PFC!T346+'SF6'!T346</f>
        <v>-73.305592375040547</v>
      </c>
      <c r="U346" s="94">
        <f>+'CO2'!U346+'abs CO2'!U346+'CH4'!U346*PCG!$C$5+N2O!U346*PCG!$C$6+HFC!U346+PFC!U346+'SF6'!U346</f>
        <v>-73.884215722584401</v>
      </c>
      <c r="V346" s="94">
        <f>+'CO2'!V346+'abs CO2'!V346+'CH4'!V346*PCG!$C$5+N2O!V346*PCG!$C$6+HFC!V346+PFC!V346+'SF6'!V346</f>
        <v>-73.98397836871267</v>
      </c>
      <c r="W346" s="94">
        <f>+'CO2'!W346+'abs CO2'!W346+'CH4'!W346*PCG!$C$5+N2O!W346*PCG!$C$6+HFC!W346+PFC!W346+'SF6'!W346</f>
        <v>-75.440513002185156</v>
      </c>
      <c r="X346" s="94">
        <f>+'CO2'!X346+'abs CO2'!X346+'CH4'!X346*PCG!$C$5+N2O!X346*PCG!$C$6+HFC!X346+PFC!X346+'SF6'!X346</f>
        <v>-78.021040115369317</v>
      </c>
      <c r="Y346" s="94">
        <f>+'CO2'!Y346+'abs CO2'!Y346+'CH4'!Y346*PCG!$C$5+N2O!Y346*PCG!$C$6+HFC!Y346+PFC!Y346+'SF6'!Y346</f>
        <v>-75.02571213416914</v>
      </c>
      <c r="Z346" s="94">
        <f>+'CO2'!Z346+'abs CO2'!Z346+'CH4'!Z346*PCG!$C$5+N2O!Z346*PCG!$C$6+HFC!Z346+PFC!Z346+'SF6'!Z346</f>
        <v>-75.02571213416914</v>
      </c>
      <c r="AA346" s="94">
        <f>+'CO2'!AA346+'abs CO2'!AA346+'CH4'!AA346*PCG!$C$5+N2O!AA346*PCG!$C$6+HFC!AA346+PFC!AA346+'SF6'!AA346</f>
        <v>-75.02571213416914</v>
      </c>
      <c r="AB346" s="94">
        <f>+'CO2'!AB346+'abs CO2'!AB346+'CH4'!AB346*PCG!$C$5+N2O!AB346*PCG!$C$6+HFC!AB346+PFC!AB346+'SF6'!AB346</f>
        <v>-75.02571213416914</v>
      </c>
      <c r="AC346" s="94">
        <f>+'CO2'!AC346+'abs CO2'!AC346+'CH4'!AC346*PCG!$C$5+N2O!AC346*PCG!$C$6+HFC!AC346+PFC!AC346+'SF6'!AC346</f>
        <v>-75.02571213416914</v>
      </c>
      <c r="AD346" s="94">
        <f>+'CO2'!AD346+'abs CO2'!AD346+'CH4'!AD346*PCG!$C$5+N2O!AD346*PCG!$C$6+HFC!AD346+PFC!AD346+'SF6'!AD346</f>
        <v>-77.762552947842238</v>
      </c>
      <c r="AE346" s="94">
        <f>+'CO2'!AE346+'abs CO2'!AE346+'CH4'!AE346*PCG!$C$5+N2O!AE346*PCG!$C$6+HFC!AE346+PFC!AE346+'SF6'!AE346</f>
        <v>-77.676283462302521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-0.37618068830890239</v>
      </c>
      <c r="D347" s="94">
        <f>+'CO2'!D347+'abs CO2'!D347+'CH4'!D347*PCG!$C$5+N2O!D347*PCG!$C$6+HFC!D347+PFC!D347+'SF6'!D347</f>
        <v>-0.37618068830890239</v>
      </c>
      <c r="E347" s="94">
        <f>+'CO2'!E347+'abs CO2'!E347+'CH4'!E347*PCG!$C$5+N2O!E347*PCG!$C$6+HFC!E347+PFC!E347+'SF6'!E347</f>
        <v>-0.37618068830890239</v>
      </c>
      <c r="F347" s="94">
        <f>+'CO2'!F347+'abs CO2'!F347+'CH4'!F347*PCG!$C$5+N2O!F347*PCG!$C$6+HFC!F347+PFC!F347+'SF6'!F347</f>
        <v>-0.37618068830890239</v>
      </c>
      <c r="G347" s="94">
        <f>+'CO2'!G347+'abs CO2'!G347+'CH4'!G347*PCG!$C$5+N2O!G347*PCG!$C$6+HFC!G347+PFC!G347+'SF6'!G347</f>
        <v>-0.37618068830890239</v>
      </c>
      <c r="H347" s="94">
        <f>+'CO2'!H347+'abs CO2'!H347+'CH4'!H347*PCG!$C$5+N2O!H347*PCG!$C$6+HFC!H347+PFC!H347+'SF6'!H347</f>
        <v>-0.77225587573596999</v>
      </c>
      <c r="I347" s="94">
        <f>+'CO2'!I347+'abs CO2'!I347+'CH4'!I347*PCG!$C$5+N2O!I347*PCG!$C$6+HFC!I347+PFC!I347+'SF6'!I347</f>
        <v>-1.2899499018586795</v>
      </c>
      <c r="J347" s="94">
        <f>+'CO2'!J347+'abs CO2'!J347+'CH4'!J347*PCG!$C$5+N2O!J347*PCG!$C$6+HFC!J347+PFC!J347+'SF6'!J347</f>
        <v>-1.7373743051971675</v>
      </c>
      <c r="K347" s="94">
        <f>+'CO2'!K347+'abs CO2'!K347+'CH4'!K347*PCG!$C$5+N2O!K347*PCG!$C$6+HFC!K347+PFC!K347+'SF6'!K347</f>
        <v>-2.1089201935617217</v>
      </c>
      <c r="L347" s="94">
        <f>+'CO2'!L347+'abs CO2'!L347+'CH4'!L347*PCG!$C$5+N2O!L347*PCG!$C$6+HFC!L347+PFC!L347+'SF6'!L347</f>
        <v>-2.3597164294346817</v>
      </c>
      <c r="M347" s="94">
        <f>+'CO2'!M347+'abs CO2'!M347+'CH4'!M347*PCG!$C$5+N2O!M347*PCG!$C$6+HFC!M347+PFC!M347+'SF6'!M347</f>
        <v>-3.7193005906247425</v>
      </c>
      <c r="N347" s="94">
        <f>+'CO2'!N347+'abs CO2'!N347+'CH4'!N347*PCG!$C$5+N2O!N347*PCG!$C$6+HFC!N347+PFC!N347+'SF6'!N347</f>
        <v>-3.5067691283033287</v>
      </c>
      <c r="O347" s="94">
        <f>+'CO2'!O347+'abs CO2'!O347+'CH4'!O347*PCG!$C$5+N2O!O347*PCG!$C$6+HFC!O347+PFC!O347+'SF6'!O347</f>
        <v>-3.6130348594640354</v>
      </c>
      <c r="P347" s="94">
        <f>+'CO2'!P347+'abs CO2'!P347+'CH4'!P347*PCG!$C$5+N2O!P347*PCG!$C$6+HFC!P347+PFC!P347+'SF6'!P347</f>
        <v>-3.6130348594640354</v>
      </c>
      <c r="Q347" s="94">
        <f>+'CO2'!Q347+'abs CO2'!Q347+'CH4'!Q347*PCG!$C$5+N2O!Q347*PCG!$C$6+HFC!Q347+PFC!Q347+'SF6'!Q347</f>
        <v>-3.5067691283033291</v>
      </c>
      <c r="R347" s="94">
        <f>+'CO2'!R347+'abs CO2'!R347+'CH4'!R347*PCG!$C$5+N2O!R347*PCG!$C$6+HFC!R347+PFC!R347+'SF6'!R347</f>
        <v>-3.4366337457372618</v>
      </c>
      <c r="S347" s="94">
        <f>+'CO2'!S347+'abs CO2'!S347+'CH4'!S347*PCG!$C$5+N2O!S347*PCG!$C$6+HFC!S347+PFC!S347+'SF6'!S347</f>
        <v>-3.4366337457372618</v>
      </c>
      <c r="T347" s="94">
        <f>+'CO2'!T347+'abs CO2'!T347+'CH4'!T347*PCG!$C$5+N2O!T347*PCG!$C$6+HFC!T347+PFC!T347+'SF6'!T347</f>
        <v>-3.835130237589913</v>
      </c>
      <c r="U347" s="94">
        <f>+'CO2'!U347+'abs CO2'!U347+'CH4'!U347*PCG!$C$5+N2O!U347*PCG!$C$6+HFC!U347+PFC!U347+'SF6'!U347</f>
        <v>-3.6725436689140314</v>
      </c>
      <c r="V347" s="94">
        <f>+'CO2'!V347+'abs CO2'!V347+'CH4'!V347*PCG!$C$5+N2O!V347*PCG!$C$6+HFC!V347+PFC!V347+'SF6'!V347</f>
        <v>-3.692734157834566</v>
      </c>
      <c r="W347" s="94">
        <f>+'CO2'!W347+'abs CO2'!W347+'CH4'!W347*PCG!$C$5+N2O!W347*PCG!$C$6+HFC!W347+PFC!W347+'SF6'!W347</f>
        <v>-3.7469296807265273</v>
      </c>
      <c r="X347" s="94">
        <f>+'CO2'!X347+'abs CO2'!X347+'CH4'!X347*PCG!$C$5+N2O!X347*PCG!$C$6+HFC!X347+PFC!X347+'SF6'!X347</f>
        <v>-3.8893257604818743</v>
      </c>
      <c r="Y347" s="94">
        <f>+'CO2'!Y347+'abs CO2'!Y347+'CH4'!Y347*PCG!$C$5+N2O!Y347*PCG!$C$6+HFC!Y347+PFC!Y347+'SF6'!Y347</f>
        <v>-3.9509598845550835</v>
      </c>
      <c r="Z347" s="94">
        <f>+'CO2'!Z347+'abs CO2'!Z347+'CH4'!Z347*PCG!$C$5+N2O!Z347*PCG!$C$6+HFC!Z347+PFC!Z347+'SF6'!Z347</f>
        <v>-4.0359724694836494</v>
      </c>
      <c r="AA347" s="94">
        <f>+'CO2'!AA347+'abs CO2'!AA347+'CH4'!AA347*PCG!$C$5+N2O!AA347*PCG!$C$6+HFC!AA347+PFC!AA347+'SF6'!AA347</f>
        <v>-4.0359724694836494</v>
      </c>
      <c r="AB347" s="94">
        <f>+'CO2'!AB347+'abs CO2'!AB347+'CH4'!AB347*PCG!$C$5+N2O!AB347*PCG!$C$6+HFC!AB347+PFC!AB347+'SF6'!AB347</f>
        <v>-3.1726916047626847</v>
      </c>
      <c r="AC347" s="94">
        <f>+'CO2'!AC347+'abs CO2'!AC347+'CH4'!AC347*PCG!$C$5+N2O!AC347*PCG!$C$6+HFC!AC347+PFC!AC347+'SF6'!AC347</f>
        <v>-5.0804538769075682</v>
      </c>
      <c r="AD347" s="94">
        <f>+'CO2'!AD347+'abs CO2'!AD347+'CH4'!AD347*PCG!$C$5+N2O!AD347*PCG!$C$6+HFC!AD347+PFC!AD347+'SF6'!AD347</f>
        <v>-5.3915020734529291</v>
      </c>
      <c r="AE347" s="94">
        <f>+'CO2'!AE347+'abs CO2'!AE347+'CH4'!AE347*PCG!$C$5+N2O!AE347*PCG!$C$6+HFC!AE347+PFC!AE347+'SF6'!AE347</f>
        <v>-5.3915020734529291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-0.45058824648119133</v>
      </c>
      <c r="D348" s="94">
        <f>+'CO2'!D348+'abs CO2'!D348+'CH4'!D348*PCG!$C$5+N2O!D348*PCG!$C$6+HFC!D348+PFC!D348+'SF6'!D348</f>
        <v>-0.45058824648119133</v>
      </c>
      <c r="E348" s="94">
        <f>+'CO2'!E348+'abs CO2'!E348+'CH4'!E348*PCG!$C$5+N2O!E348*PCG!$C$6+HFC!E348+PFC!E348+'SF6'!E348</f>
        <v>-0.45058824648119133</v>
      </c>
      <c r="F348" s="94">
        <f>+'CO2'!F348+'abs CO2'!F348+'CH4'!F348*PCG!$C$5+N2O!F348*PCG!$C$6+HFC!F348+PFC!F348+'SF6'!F348</f>
        <v>-0.45058824648119133</v>
      </c>
      <c r="G348" s="94">
        <f>+'CO2'!G348+'abs CO2'!G348+'CH4'!G348*PCG!$C$5+N2O!G348*PCG!$C$6+HFC!G348+PFC!G348+'SF6'!G348</f>
        <v>-0.45058824648118584</v>
      </c>
      <c r="H348" s="94">
        <f>+'CO2'!H348+'abs CO2'!H348+'CH4'!H348*PCG!$C$5+N2O!H348*PCG!$C$6+HFC!H348+PFC!H348+'SF6'!H348</f>
        <v>-2.042462685209284</v>
      </c>
      <c r="I348" s="94">
        <f>+'CO2'!I348+'abs CO2'!I348+'CH4'!I348*PCG!$C$5+N2O!I348*PCG!$C$6+HFC!I348+PFC!I348+'SF6'!I348</f>
        <v>-4.1231380555105988</v>
      </c>
      <c r="J348" s="94">
        <f>+'CO2'!J348+'abs CO2'!J348+'CH4'!J348*PCG!$C$5+N2O!J348*PCG!$C$6+HFC!J348+PFC!J348+'SF6'!J348</f>
        <v>-5.9213912497197061</v>
      </c>
      <c r="K348" s="94">
        <f>+'CO2'!K348+'abs CO2'!K348+'CH4'!K348*PCG!$C$5+N2O!K348*PCG!$C$6+HFC!K348+PFC!K348+'SF6'!K348</f>
        <v>-7.4146794467011317</v>
      </c>
      <c r="L348" s="94">
        <f>+'CO2'!L348+'abs CO2'!L348+'CH4'!L348*PCG!$C$5+N2O!L348*PCG!$C$6+HFC!L348+PFC!L348+'SF6'!L348</f>
        <v>-8.4226600773709066</v>
      </c>
      <c r="M348" s="94">
        <f>+'CO2'!M348+'abs CO2'!M348+'CH4'!M348*PCG!$C$5+N2O!M348*PCG!$C$6+HFC!M348+PFC!M348+'SF6'!M348</f>
        <v>-14.948322258263218</v>
      </c>
      <c r="N348" s="94">
        <f>+'CO2'!N348+'abs CO2'!N348+'CH4'!N348*PCG!$C$5+N2O!N348*PCG!$C$6+HFC!N348+PFC!N348+'SF6'!N348</f>
        <v>-17.497462363356071</v>
      </c>
      <c r="O348" s="94">
        <f>+'CO2'!O348+'abs CO2'!O348+'CH4'!O348*PCG!$C$5+N2O!O348*PCG!$C$6+HFC!O348+PFC!O348+'SF6'!O348</f>
        <v>-20.928337336563139</v>
      </c>
      <c r="P348" s="94">
        <f>+'CO2'!P348+'abs CO2'!P348+'CH4'!P348*PCG!$C$5+N2O!P348*PCG!$C$6+HFC!P348+PFC!P348+'SF6'!P348</f>
        <v>-27.332637286549669</v>
      </c>
      <c r="Q348" s="94">
        <f>+'CO2'!Q348+'abs CO2'!Q348+'CH4'!Q348*PCG!$C$5+N2O!Q348*PCG!$C$6+HFC!Q348+PFC!Q348+'SF6'!Q348</f>
        <v>-34.994924726712135</v>
      </c>
      <c r="R348" s="94">
        <f>+'CO2'!R348+'abs CO2'!R348+'CH4'!R348*PCG!$C$5+N2O!R348*PCG!$C$6+HFC!R348+PFC!R348+'SF6'!R348</f>
        <v>-21.94779783450381</v>
      </c>
      <c r="S348" s="94">
        <f>+'CO2'!S348+'abs CO2'!S348+'CH4'!S348*PCG!$C$5+N2O!S348*PCG!$C$6+HFC!S348+PFC!S348+'SF6'!S348</f>
        <v>-28.544517086937265</v>
      </c>
      <c r="T348" s="94">
        <f>+'CO2'!T348+'abs CO2'!T348+'CH4'!T348*PCG!$C$5+N2O!T348*PCG!$C$6+HFC!T348+PFC!T348+'SF6'!T348</f>
        <v>-41.412948176591513</v>
      </c>
      <c r="U348" s="94">
        <f>+'CO2'!U348+'abs CO2'!U348+'CH4'!U348*PCG!$C$5+N2O!U348*PCG!$C$6+HFC!U348+PFC!U348+'SF6'!U348</f>
        <v>-39.203464693846158</v>
      </c>
      <c r="V348" s="94">
        <f>+'CO2'!V348+'abs CO2'!V348+'CH4'!V348*PCG!$C$5+N2O!V348*PCG!$C$6+HFC!V348+PFC!V348+'SF6'!V348</f>
        <v>-41.291723927538179</v>
      </c>
      <c r="W348" s="94">
        <f>+'CO2'!W348+'abs CO2'!W348+'CH4'!W348*PCG!$C$5+N2O!W348*PCG!$C$6+HFC!W348+PFC!W348+'SF6'!W348</f>
        <v>-44.588794776790181</v>
      </c>
      <c r="X348" s="94">
        <f>+'CO2'!X348+'abs CO2'!X348+'CH4'!X348*PCG!$C$5+N2O!X348*PCG!$C$6+HFC!X348+PFC!X348+'SF6'!X348</f>
        <v>-44.784354650262991</v>
      </c>
      <c r="Y348" s="94">
        <f>+'CO2'!Y348+'abs CO2'!Y348+'CH4'!Y348*PCG!$C$5+N2O!Y348*PCG!$C$6+HFC!Y348+PFC!Y348+'SF6'!Y348</f>
        <v>-44.784354650262991</v>
      </c>
      <c r="Z348" s="94">
        <f>+'CO2'!Z348+'abs CO2'!Z348+'CH4'!Z348*PCG!$C$5+N2O!Z348*PCG!$C$6+HFC!Z348+PFC!Z348+'SF6'!Z348</f>
        <v>-47.551927128650028</v>
      </c>
      <c r="AA348" s="94">
        <f>+'CO2'!AA348+'abs CO2'!AA348+'CH4'!AA348*PCG!$C$5+N2O!AA348*PCG!$C$6+HFC!AA348+PFC!AA348+'SF6'!AA348</f>
        <v>-52.670792588674978</v>
      </c>
      <c r="AB348" s="94">
        <f>+'CO2'!AB348+'abs CO2'!AB348+'CH4'!AB348*PCG!$C$5+N2O!AB348*PCG!$C$6+HFC!AB348+PFC!AB348+'SF6'!AB348</f>
        <v>-51.553449385639468</v>
      </c>
      <c r="AC348" s="94">
        <f>+'CO2'!AC348+'abs CO2'!AC348+'CH4'!AC348*PCG!$C$5+N2O!AC348*PCG!$C$6+HFC!AC348+PFC!AC348+'SF6'!AC348</f>
        <v>-57.849513873216722</v>
      </c>
      <c r="AD348" s="94">
        <f>+'CO2'!AD348+'abs CO2'!AD348+'CH4'!AD348*PCG!$C$5+N2O!AD348*PCG!$C$6+HFC!AD348+PFC!AD348+'SF6'!AD348</f>
        <v>-72.316313735121739</v>
      </c>
      <c r="AE348" s="94">
        <f>+'CO2'!AE348+'abs CO2'!AE348+'CH4'!AE348*PCG!$C$5+N2O!AE348*PCG!$C$6+HFC!AE348+PFC!AE348+'SF6'!AE348</f>
        <v>-82.927658377105857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3495.4953202013949</v>
      </c>
      <c r="D349" s="33">
        <f t="shared" si="82"/>
        <v>4275.9911939157955</v>
      </c>
      <c r="E349" s="33">
        <f t="shared" si="82"/>
        <v>4356.3158336828592</v>
      </c>
      <c r="F349" s="33">
        <f t="shared" si="82"/>
        <v>4534.5803403047212</v>
      </c>
      <c r="G349" s="33">
        <f t="shared" si="82"/>
        <v>4729.5591145225699</v>
      </c>
      <c r="H349" s="33">
        <f t="shared" si="82"/>
        <v>6200.2199230394945</v>
      </c>
      <c r="I349" s="33">
        <f t="shared" si="82"/>
        <v>5791.2111997215743</v>
      </c>
      <c r="J349" s="33">
        <f t="shared" si="82"/>
        <v>6136.5040648437816</v>
      </c>
      <c r="K349" s="33">
        <f t="shared" si="82"/>
        <v>5874.3896719744307</v>
      </c>
      <c r="L349" s="33">
        <f t="shared" si="82"/>
        <v>5268.1488439842988</v>
      </c>
      <c r="M349" s="33">
        <f t="shared" si="82"/>
        <v>5813.7640919881378</v>
      </c>
      <c r="N349" s="33">
        <f t="shared" si="82"/>
        <v>5947.581648093942</v>
      </c>
      <c r="O349" s="33">
        <f t="shared" si="82"/>
        <v>5991.4999946760609</v>
      </c>
      <c r="P349" s="33">
        <f t="shared" si="82"/>
        <v>4834.2465065246233</v>
      </c>
      <c r="Q349" s="33">
        <f t="shared" si="82"/>
        <v>7322.8595465293556</v>
      </c>
      <c r="R349" s="33">
        <f t="shared" si="82"/>
        <v>6605.1553814442095</v>
      </c>
      <c r="S349" s="33">
        <f t="shared" si="82"/>
        <v>6592.011998582776</v>
      </c>
      <c r="T349" s="33">
        <f t="shared" si="82"/>
        <v>7884.1614548016041</v>
      </c>
      <c r="U349" s="33">
        <f t="shared" si="82"/>
        <v>7985.5279625679023</v>
      </c>
      <c r="V349" s="33">
        <f t="shared" si="82"/>
        <v>7004.2492382381097</v>
      </c>
      <c r="W349" s="33">
        <f t="shared" si="82"/>
        <v>6736.7631280894184</v>
      </c>
      <c r="X349" s="33">
        <f t="shared" si="82"/>
        <v>6713.1681839833727</v>
      </c>
      <c r="Y349" s="33">
        <f t="shared" si="82"/>
        <v>6856.9606952514096</v>
      </c>
      <c r="Z349" s="33">
        <f t="shared" si="82"/>
        <v>7117.0828898001737</v>
      </c>
      <c r="AA349" s="33">
        <f t="shared" si="82"/>
        <v>6350.4162501874207</v>
      </c>
      <c r="AB349" s="33">
        <f t="shared" si="82"/>
        <v>6757.0783275591466</v>
      </c>
      <c r="AC349" s="33">
        <f t="shared" si="82"/>
        <v>6747.0815203961456</v>
      </c>
      <c r="AD349" s="33">
        <f t="shared" si="82"/>
        <v>7480.9051419304551</v>
      </c>
      <c r="AE349" s="33">
        <f t="shared" si="82"/>
        <v>6748.7384070326889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1670.2667904951913</v>
      </c>
      <c r="D350" s="33">
        <f t="shared" si="83"/>
        <v>2034.6829084874448</v>
      </c>
      <c r="E350" s="33">
        <f t="shared" si="83"/>
        <v>2100.0536878209396</v>
      </c>
      <c r="F350" s="33">
        <f t="shared" si="83"/>
        <v>2470.4933848559313</v>
      </c>
      <c r="G350" s="33">
        <f t="shared" si="83"/>
        <v>2442.8917745104181</v>
      </c>
      <c r="H350" s="33">
        <f t="shared" si="83"/>
        <v>3886.22741482938</v>
      </c>
      <c r="I350" s="33">
        <f t="shared" si="83"/>
        <v>2984.0962787773633</v>
      </c>
      <c r="J350" s="33">
        <f t="shared" si="83"/>
        <v>3637.3540799534353</v>
      </c>
      <c r="K350" s="33">
        <f t="shared" si="83"/>
        <v>2924.6516617189068</v>
      </c>
      <c r="L350" s="33">
        <f t="shared" si="83"/>
        <v>2313.0844968481451</v>
      </c>
      <c r="M350" s="33">
        <f t="shared" si="83"/>
        <v>2968.5399061165031</v>
      </c>
      <c r="N350" s="33">
        <f t="shared" si="83"/>
        <v>3113.299729732099</v>
      </c>
      <c r="O350" s="33">
        <f t="shared" si="83"/>
        <v>2554.488171414132</v>
      </c>
      <c r="P350" s="33">
        <f t="shared" si="83"/>
        <v>2105.8503709394199</v>
      </c>
      <c r="Q350" s="33">
        <f t="shared" si="83"/>
        <v>4337.0600014771853</v>
      </c>
      <c r="R350" s="33">
        <f t="shared" si="83"/>
        <v>3517.7136497056845</v>
      </c>
      <c r="S350" s="33">
        <f t="shared" si="83"/>
        <v>3430.4010524035225</v>
      </c>
      <c r="T350" s="33">
        <f t="shared" si="83"/>
        <v>4555.8108331455624</v>
      </c>
      <c r="U350" s="33">
        <f t="shared" si="83"/>
        <v>4431.750322976216</v>
      </c>
      <c r="V350" s="33">
        <f t="shared" si="83"/>
        <v>4970.2635757071339</v>
      </c>
      <c r="W350" s="33">
        <f t="shared" si="83"/>
        <v>5251.675555855144</v>
      </c>
      <c r="X350" s="33">
        <f t="shared" si="83"/>
        <v>4943.1141312108093</v>
      </c>
      <c r="Y350" s="33">
        <f t="shared" si="83"/>
        <v>5051.6227882088688</v>
      </c>
      <c r="Z350" s="33">
        <f t="shared" si="83"/>
        <v>5299.5111633565803</v>
      </c>
      <c r="AA350" s="33">
        <f t="shared" si="83"/>
        <v>4477.2499837869846</v>
      </c>
      <c r="AB350" s="33">
        <f t="shared" si="83"/>
        <v>4806.6957999207279</v>
      </c>
      <c r="AC350" s="33">
        <f t="shared" si="83"/>
        <v>4735.1325632808666</v>
      </c>
      <c r="AD350" s="33">
        <f t="shared" si="83"/>
        <v>5603.2927932504772</v>
      </c>
      <c r="AE350" s="33">
        <f t="shared" si="83"/>
        <v>4784.8853754085721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477.79737422523255</v>
      </c>
      <c r="D351" s="94">
        <f>+'CO2'!D351+'abs CO2'!D351+'CH4'!D351*PCG!$C$5+N2O!D351*PCG!$C$6+HFC!D351+PFC!D351+'SF6'!D351</f>
        <v>507.055369569758</v>
      </c>
      <c r="E351" s="94">
        <f>+'CO2'!E351+'abs CO2'!E351+'CH4'!E351*PCG!$C$5+N2O!E351*PCG!$C$6+HFC!E351+PFC!E351+'SF6'!E351</f>
        <v>624.43953464924891</v>
      </c>
      <c r="F351" s="94">
        <f>+'CO2'!F351+'abs CO2'!F351+'CH4'!F351*PCG!$C$5+N2O!F351*PCG!$C$6+HFC!F351+PFC!F351+'SF6'!F351</f>
        <v>652.02577191755961</v>
      </c>
      <c r="G351" s="94">
        <f>+'CO2'!G351+'abs CO2'!G351+'CH4'!G351*PCG!$C$5+N2O!G351*PCG!$C$6+HFC!G351+PFC!G351+'SF6'!G351</f>
        <v>713.53309505765071</v>
      </c>
      <c r="H351" s="94">
        <f>+'CO2'!H351+'abs CO2'!H351+'CH4'!H351*PCG!$C$5+N2O!H351*PCG!$C$6+HFC!H351+PFC!H351+'SF6'!H351</f>
        <v>1662.0009303105708</v>
      </c>
      <c r="I351" s="94">
        <f>+'CO2'!I351+'abs CO2'!I351+'CH4'!I351*PCG!$C$5+N2O!I351*PCG!$C$6+HFC!I351+PFC!I351+'SF6'!I351</f>
        <v>1171.6420386459822</v>
      </c>
      <c r="J351" s="94">
        <f>+'CO2'!J351+'abs CO2'!J351+'CH4'!J351*PCG!$C$5+N2O!J351*PCG!$C$6+HFC!J351+PFC!J351+'SF6'!J351</f>
        <v>1397.7607067753277</v>
      </c>
      <c r="K351" s="94">
        <f>+'CO2'!K351+'abs CO2'!K351+'CH4'!K351*PCG!$C$5+N2O!K351*PCG!$C$6+HFC!K351+PFC!K351+'SF6'!K351</f>
        <v>926.02222622884619</v>
      </c>
      <c r="L351" s="94">
        <f>+'CO2'!L351+'abs CO2'!L351+'CH4'!L351*PCG!$C$5+N2O!L351*PCG!$C$6+HFC!L351+PFC!L351+'SF6'!L351</f>
        <v>883.44069211202464</v>
      </c>
      <c r="M351" s="94">
        <f>+'CO2'!M351+'abs CO2'!M351+'CH4'!M351*PCG!$C$5+N2O!M351*PCG!$C$6+HFC!M351+PFC!M351+'SF6'!M351</f>
        <v>1737.507468880714</v>
      </c>
      <c r="N351" s="94">
        <f>+'CO2'!N351+'abs CO2'!N351+'CH4'!N351*PCG!$C$5+N2O!N351*PCG!$C$6+HFC!N351+PFC!N351+'SF6'!N351</f>
        <v>1811.2514148542411</v>
      </c>
      <c r="O351" s="94">
        <f>+'CO2'!O351+'abs CO2'!O351+'CH4'!O351*PCG!$C$5+N2O!O351*PCG!$C$6+HFC!O351+PFC!O351+'SF6'!O351</f>
        <v>1573.8667954508119</v>
      </c>
      <c r="P351" s="94">
        <f>+'CO2'!P351+'abs CO2'!P351+'CH4'!P351*PCG!$C$5+N2O!P351*PCG!$C$6+HFC!P351+PFC!P351+'SF6'!P351</f>
        <v>1278.7322092844183</v>
      </c>
      <c r="Q351" s="94">
        <f>+'CO2'!Q351+'abs CO2'!Q351+'CH4'!Q351*PCG!$C$5+N2O!Q351*PCG!$C$6+HFC!Q351+PFC!Q351+'SF6'!Q351</f>
        <v>2940.3839998474168</v>
      </c>
      <c r="R351" s="94">
        <f>+'CO2'!R351+'abs CO2'!R351+'CH4'!R351*PCG!$C$5+N2O!R351*PCG!$C$6+HFC!R351+PFC!R351+'SF6'!R351</f>
        <v>2218.6231672926374</v>
      </c>
      <c r="S351" s="94">
        <f>+'CO2'!S351+'abs CO2'!S351+'CH4'!S351*PCG!$C$5+N2O!S351*PCG!$C$6+HFC!S351+PFC!S351+'SF6'!S351</f>
        <v>2087.844427910044</v>
      </c>
      <c r="T351" s="94">
        <f>+'CO2'!T351+'abs CO2'!T351+'CH4'!T351*PCG!$C$5+N2O!T351*PCG!$C$6+HFC!T351+PFC!T351+'SF6'!T351</f>
        <v>3269.6272026014854</v>
      </c>
      <c r="U351" s="94">
        <f>+'CO2'!U351+'abs CO2'!U351+'CH4'!U351*PCG!$C$5+N2O!U351*PCG!$C$6+HFC!U351+PFC!U351+'SF6'!U351</f>
        <v>2449.4499769295835</v>
      </c>
      <c r="V351" s="94">
        <f>+'CO2'!V351+'abs CO2'!V351+'CH4'!V351*PCG!$C$5+N2O!V351*PCG!$C$6+HFC!V351+PFC!V351+'SF6'!V351</f>
        <v>3056.6960789055206</v>
      </c>
      <c r="W351" s="94">
        <f>+'CO2'!W351+'abs CO2'!W351+'CH4'!W351*PCG!$C$5+N2O!W351*PCG!$C$6+HFC!W351+PFC!W351+'SF6'!W351</f>
        <v>3588.202185659411</v>
      </c>
      <c r="X351" s="94">
        <f>+'CO2'!X351+'abs CO2'!X351+'CH4'!X351*PCG!$C$5+N2O!X351*PCG!$C$6+HFC!X351+PFC!X351+'SF6'!X351</f>
        <v>2506.2456810724475</v>
      </c>
      <c r="Y351" s="94">
        <f>+'CO2'!Y351+'abs CO2'!Y351+'CH4'!Y351*PCG!$C$5+N2O!Y351*PCG!$C$6+HFC!Y351+PFC!Y351+'SF6'!Y351</f>
        <v>2298.3907937360082</v>
      </c>
      <c r="Z351" s="94">
        <f>+'CO2'!Z351+'abs CO2'!Z351+'CH4'!Z351*PCG!$C$5+N2O!Z351*PCG!$C$6+HFC!Z351+PFC!Z351+'SF6'!Z351</f>
        <v>2851.2160312257729</v>
      </c>
      <c r="AA351" s="94">
        <f>+'CO2'!AA351+'abs CO2'!AA351+'CH4'!AA351*PCG!$C$5+N2O!AA351*PCG!$C$6+HFC!AA351+PFC!AA351+'SF6'!AA351</f>
        <v>3119.2317532415291</v>
      </c>
      <c r="AB351" s="94">
        <f>+'CO2'!AB351+'abs CO2'!AB351+'CH4'!AB351*PCG!$C$5+N2O!AB351*PCG!$C$6+HFC!AB351+PFC!AB351+'SF6'!AB351</f>
        <v>2239.9848713127826</v>
      </c>
      <c r="AC351" s="94">
        <f>+'CO2'!AC351+'abs CO2'!AC351+'CH4'!AC351*PCG!$C$5+N2O!AC351*PCG!$C$6+HFC!AC351+PFC!AC351+'SF6'!AC351</f>
        <v>2341.1498547654755</v>
      </c>
      <c r="AD351" s="94">
        <f>+'CO2'!AD351+'abs CO2'!AD351+'CH4'!AD351*PCG!$C$5+N2O!AD351*PCG!$C$6+HFC!AD351+PFC!AD351+'SF6'!AD351</f>
        <v>2226.0876123044472</v>
      </c>
      <c r="AE351" s="94">
        <f>+'CO2'!AE351+'abs CO2'!AE351+'CH4'!AE351*PCG!$C$5+N2O!AE351*PCG!$C$6+HFC!AE351+PFC!AE351+'SF6'!AE351</f>
        <v>2081.040530175801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9.3905530786822986</v>
      </c>
      <c r="D352" s="94">
        <f>+'CO2'!D352+'abs CO2'!D352+'CH4'!D352*PCG!$C$5+N2O!D352*PCG!$C$6+HFC!D352+PFC!D352+'SF6'!D352</f>
        <v>21.311436040925724</v>
      </c>
      <c r="E352" s="94">
        <f>+'CO2'!E352+'abs CO2'!E352+'CH4'!E352*PCG!$C$5+N2O!E352*PCG!$C$6+HFC!E352+PFC!E352+'SF6'!E352</f>
        <v>14.861095259985786</v>
      </c>
      <c r="F352" s="94">
        <f>+'CO2'!F352+'abs CO2'!F352+'CH4'!F352*PCG!$C$5+N2O!F352*PCG!$C$6+HFC!F352+PFC!F352+'SF6'!F352</f>
        <v>14.160539261245727</v>
      </c>
      <c r="G352" s="94">
        <f>+'CO2'!G352+'abs CO2'!G352+'CH4'!G352*PCG!$C$5+N2O!G352*PCG!$C$6+HFC!G352+PFC!G352+'SF6'!G352</f>
        <v>15.755161482154039</v>
      </c>
      <c r="H352" s="94">
        <f>+'CO2'!H352+'abs CO2'!H352+'CH4'!H352*PCG!$C$5+N2O!H352*PCG!$C$6+HFC!H352+PFC!H352+'SF6'!H352</f>
        <v>18.079733659791501</v>
      </c>
      <c r="I352" s="94">
        <f>+'CO2'!I352+'abs CO2'!I352+'CH4'!I352*PCG!$C$5+N2O!I352*PCG!$C$6+HFC!I352+PFC!I352+'SF6'!I352</f>
        <v>101.6080501317969</v>
      </c>
      <c r="J352" s="94">
        <f>+'CO2'!J352+'abs CO2'!J352+'CH4'!J352*PCG!$C$5+N2O!J352*PCG!$C$6+HFC!J352+PFC!J352+'SF6'!J352</f>
        <v>160.77812156943773</v>
      </c>
      <c r="K352" s="94">
        <f>+'CO2'!K352+'abs CO2'!K352+'CH4'!K352*PCG!$C$5+N2O!K352*PCG!$C$6+HFC!K352+PFC!K352+'SF6'!K352</f>
        <v>82.700905677567164</v>
      </c>
      <c r="L352" s="94">
        <f>+'CO2'!L352+'abs CO2'!L352+'CH4'!L352*PCG!$C$5+N2O!L352*PCG!$C$6+HFC!L352+PFC!L352+'SF6'!L352</f>
        <v>102.97838887098999</v>
      </c>
      <c r="M352" s="94">
        <f>+'CO2'!M352+'abs CO2'!M352+'CH4'!M352*PCG!$C$5+N2O!M352*PCG!$C$6+HFC!M352+PFC!M352+'SF6'!M352</f>
        <v>204.848793082246</v>
      </c>
      <c r="N352" s="94">
        <f>+'CO2'!N352+'abs CO2'!N352+'CH4'!N352*PCG!$C$5+N2O!N352*PCG!$C$6+HFC!N352+PFC!N352+'SF6'!N352</f>
        <v>432.76308289345121</v>
      </c>
      <c r="O352" s="94">
        <f>+'CO2'!O352+'abs CO2'!O352+'CH4'!O352*PCG!$C$5+N2O!O352*PCG!$C$6+HFC!O352+PFC!O352+'SF6'!O352</f>
        <v>377.87331425065526</v>
      </c>
      <c r="P352" s="94">
        <f>+'CO2'!P352+'abs CO2'!P352+'CH4'!P352*PCG!$C$5+N2O!P352*PCG!$C$6+HFC!P352+PFC!P352+'SF6'!P352</f>
        <v>379.32388359518751</v>
      </c>
      <c r="Q352" s="94">
        <f>+'CO2'!Q352+'abs CO2'!Q352+'CH4'!Q352*PCG!$C$5+N2O!Q352*PCG!$C$6+HFC!Q352+PFC!Q352+'SF6'!Q352</f>
        <v>972.01544594753477</v>
      </c>
      <c r="R352" s="94">
        <f>+'CO2'!R352+'abs CO2'!R352+'CH4'!R352*PCG!$C$5+N2O!R352*PCG!$C$6+HFC!R352+PFC!R352+'SF6'!R352</f>
        <v>869.76073713670405</v>
      </c>
      <c r="S352" s="94">
        <f>+'CO2'!S352+'abs CO2'!S352+'CH4'!S352*PCG!$C$5+N2O!S352*PCG!$C$6+HFC!S352+PFC!S352+'SF6'!S352</f>
        <v>950.57461897669373</v>
      </c>
      <c r="T352" s="94">
        <f>+'CO2'!T352+'abs CO2'!T352+'CH4'!T352*PCG!$C$5+N2O!T352*PCG!$C$6+HFC!T352+PFC!T352+'SF6'!T352</f>
        <v>907.61433904177954</v>
      </c>
      <c r="U352" s="94">
        <f>+'CO2'!U352+'abs CO2'!U352+'CH4'!U352*PCG!$C$5+N2O!U352*PCG!$C$6+HFC!U352+PFC!U352+'SF6'!U352</f>
        <v>1540.9852152277047</v>
      </c>
      <c r="V352" s="94">
        <f>+'CO2'!V352+'abs CO2'!V352+'CH4'!V352*PCG!$C$5+N2O!V352*PCG!$C$6+HFC!V352+PFC!V352+'SF6'!V352</f>
        <v>1560.793816170896</v>
      </c>
      <c r="W352" s="94">
        <f>+'CO2'!W352+'abs CO2'!W352+'CH4'!W352*PCG!$C$5+N2O!W352*PCG!$C$6+HFC!W352+PFC!W352+'SF6'!W352</f>
        <v>1289.8286542902445</v>
      </c>
      <c r="X352" s="94">
        <f>+'CO2'!X352+'abs CO2'!X352+'CH4'!X352*PCG!$C$5+N2O!X352*PCG!$C$6+HFC!X352+PFC!X352+'SF6'!X352</f>
        <v>2209.6374128211805</v>
      </c>
      <c r="Y352" s="94">
        <f>+'CO2'!Y352+'abs CO2'!Y352+'CH4'!Y352*PCG!$C$5+N2O!Y352*PCG!$C$6+HFC!Y352+PFC!Y352+'SF6'!Y352</f>
        <v>2336.2146269800292</v>
      </c>
      <c r="Z352" s="94">
        <f>+'CO2'!Z352+'abs CO2'!Z352+'CH4'!Z352*PCG!$C$5+N2O!Z352*PCG!$C$6+HFC!Z352+PFC!Z352+'SF6'!Z352</f>
        <v>2136.2988681666116</v>
      </c>
      <c r="AA352" s="94">
        <f>+'CO2'!AA352+'abs CO2'!AA352+'CH4'!AA352*PCG!$C$5+N2O!AA352*PCG!$C$6+HFC!AA352+PFC!AA352+'SF6'!AA352</f>
        <v>1130.233847125327</v>
      </c>
      <c r="AB352" s="94">
        <f>+'CO2'!AB352+'abs CO2'!AB352+'CH4'!AB352*PCG!$C$5+N2O!AB352*PCG!$C$6+HFC!AB352+PFC!AB352+'SF6'!AB352</f>
        <v>2144.2514111950109</v>
      </c>
      <c r="AC352" s="94">
        <f>+'CO2'!AC352+'abs CO2'!AC352+'CH4'!AC352*PCG!$C$5+N2O!AC352*PCG!$C$6+HFC!AC352+PFC!AC352+'SF6'!AC352</f>
        <v>2078.3717831212812</v>
      </c>
      <c r="AD352" s="94">
        <f>+'CO2'!AD352+'abs CO2'!AD352+'CH4'!AD352*PCG!$C$5+N2O!AD352*PCG!$C$6+HFC!AD352+PFC!AD352+'SF6'!AD352</f>
        <v>3086.4367769565856</v>
      </c>
      <c r="AE352" s="94">
        <f>+'CO2'!AE352+'abs CO2'!AE352+'CH4'!AE352*PCG!$C$5+N2O!AE352*PCG!$C$6+HFC!AE352+PFC!AE352+'SF6'!AE352</f>
        <v>2491.1028305416453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11.597260264291366</v>
      </c>
      <c r="D353" s="94">
        <f>+'CO2'!D353+'abs CO2'!D353+'CH4'!D353*PCG!$C$5+N2O!D353*PCG!$C$6+HFC!D353+PFC!D353+'SF6'!D353</f>
        <v>17.294613732635916</v>
      </c>
      <c r="E353" s="94">
        <f>+'CO2'!E353+'abs CO2'!E353+'CH4'!E353*PCG!$C$5+N2O!E353*PCG!$C$6+HFC!E353+PFC!E353+'SF6'!E353</f>
        <v>18.081473031707247</v>
      </c>
      <c r="F353" s="94">
        <f>+'CO2'!F353+'abs CO2'!F353+'CH4'!F353*PCG!$C$5+N2O!F353*PCG!$C$6+HFC!F353+PFC!F353+'SF6'!F353</f>
        <v>14.050228908797477</v>
      </c>
      <c r="G353" s="94">
        <f>+'CO2'!G353+'abs CO2'!G353+'CH4'!G353*PCG!$C$5+N2O!G353*PCG!$C$6+HFC!G353+PFC!G353+'SF6'!G353</f>
        <v>17.182856244234443</v>
      </c>
      <c r="H353" s="94">
        <f>+'CO2'!H353+'abs CO2'!H353+'CH4'!H353*PCG!$C$5+N2O!H353*PCG!$C$6+HFC!H353+PFC!H353+'SF6'!H353</f>
        <v>17.316008285461404</v>
      </c>
      <c r="I353" s="94">
        <f>+'CO2'!I353+'abs CO2'!I353+'CH4'!I353*PCG!$C$5+N2O!I353*PCG!$C$6+HFC!I353+PFC!I353+'SF6'!I353</f>
        <v>14.307350877525428</v>
      </c>
      <c r="J353" s="94">
        <f>+'CO2'!J353+'abs CO2'!J353+'CH4'!J353*PCG!$C$5+N2O!J353*PCG!$C$6+HFC!J353+PFC!J353+'SF6'!J353</f>
        <v>18.633880841349178</v>
      </c>
      <c r="K353" s="94">
        <f>+'CO2'!K353+'abs CO2'!K353+'CH4'!K353*PCG!$C$5+N2O!K353*PCG!$C$6+HFC!K353+PFC!K353+'SF6'!K353</f>
        <v>14.378324287590786</v>
      </c>
      <c r="L353" s="94">
        <f>+'CO2'!L353+'abs CO2'!L353+'CH4'!L353*PCG!$C$5+N2O!L353*PCG!$C$6+HFC!L353+PFC!L353+'SF6'!L353</f>
        <v>20.460392371971803</v>
      </c>
      <c r="M353" s="94">
        <f>+'CO2'!M353+'abs CO2'!M353+'CH4'!M353*PCG!$C$5+N2O!M353*PCG!$C$6+HFC!M353+PFC!M353+'SF6'!M353</f>
        <v>19.024975089751063</v>
      </c>
      <c r="N353" s="94">
        <f>+'CO2'!N353+'abs CO2'!N353+'CH4'!N353*PCG!$C$5+N2O!N353*PCG!$C$6+HFC!N353+PFC!N353+'SF6'!N353</f>
        <v>20.631275381759988</v>
      </c>
      <c r="O353" s="94">
        <f>+'CO2'!O353+'abs CO2'!O353+'CH4'!O353*PCG!$C$5+N2O!O353*PCG!$C$6+HFC!O353+PFC!O353+'SF6'!O353</f>
        <v>18.284482047335601</v>
      </c>
      <c r="P353" s="94">
        <f>+'CO2'!P353+'abs CO2'!P353+'CH4'!P353*PCG!$C$5+N2O!P353*PCG!$C$6+HFC!P353+PFC!P353+'SF6'!P353</f>
        <v>18.409796254513605</v>
      </c>
      <c r="Q353" s="94">
        <f>+'CO2'!Q353+'abs CO2'!Q353+'CH4'!Q353*PCG!$C$5+N2O!Q353*PCG!$C$6+HFC!Q353+PFC!Q353+'SF6'!Q353</f>
        <v>26.372944510642945</v>
      </c>
      <c r="R353" s="94">
        <f>+'CO2'!R353+'abs CO2'!R353+'CH4'!R353*PCG!$C$5+N2O!R353*PCG!$C$6+HFC!R353+PFC!R353+'SF6'!R353</f>
        <v>37.867674969061397</v>
      </c>
      <c r="S353" s="94">
        <f>+'CO2'!S353+'abs CO2'!S353+'CH4'!S353*PCG!$C$5+N2O!S353*PCG!$C$6+HFC!S353+PFC!S353+'SF6'!S353</f>
        <v>43.142263871189996</v>
      </c>
      <c r="T353" s="94">
        <f>+'CO2'!T353+'abs CO2'!T353+'CH4'!T353*PCG!$C$5+N2O!T353*PCG!$C$6+HFC!T353+PFC!T353+'SF6'!T353</f>
        <v>39.561035407812568</v>
      </c>
      <c r="U353" s="94">
        <f>+'CO2'!U353+'abs CO2'!U353+'CH4'!U353*PCG!$C$5+N2O!U353*PCG!$C$6+HFC!U353+PFC!U353+'SF6'!U353</f>
        <v>143.96656192536645</v>
      </c>
      <c r="V353" s="94">
        <f>+'CO2'!V353+'abs CO2'!V353+'CH4'!V353*PCG!$C$5+N2O!V353*PCG!$C$6+HFC!V353+PFC!V353+'SF6'!V353</f>
        <v>125.4555196337984</v>
      </c>
      <c r="W353" s="94">
        <f>+'CO2'!W353+'abs CO2'!W353+'CH4'!W353*PCG!$C$5+N2O!W353*PCG!$C$6+HFC!W353+PFC!W353+'SF6'!W353</f>
        <v>162.65228422767063</v>
      </c>
      <c r="X353" s="94">
        <f>+'CO2'!X353+'abs CO2'!X353+'CH4'!X353*PCG!$C$5+N2O!X353*PCG!$C$6+HFC!X353+PFC!X353+'SF6'!X353</f>
        <v>41.485908906964966</v>
      </c>
      <c r="Y353" s="94">
        <f>+'CO2'!Y353+'abs CO2'!Y353+'CH4'!Y353*PCG!$C$5+N2O!Y353*PCG!$C$6+HFC!Y353+PFC!Y353+'SF6'!Y353</f>
        <v>215.81883287999756</v>
      </c>
      <c r="Z353" s="94">
        <f>+'CO2'!Z353+'abs CO2'!Z353+'CH4'!Z353*PCG!$C$5+N2O!Z353*PCG!$C$6+HFC!Z353+PFC!Z353+'SF6'!Z353</f>
        <v>140.96508904858283</v>
      </c>
      <c r="AA353" s="94">
        <f>+'CO2'!AA353+'abs CO2'!AA353+'CH4'!AA353*PCG!$C$5+N2O!AA353*PCG!$C$6+HFC!AA353+PFC!AA353+'SF6'!AA353</f>
        <v>158.53386705146841</v>
      </c>
      <c r="AB353" s="94">
        <f>+'CO2'!AB353+'abs CO2'!AB353+'CH4'!AB353*PCG!$C$5+N2O!AB353*PCG!$C$6+HFC!AB353+PFC!AB353+'SF6'!AB353</f>
        <v>152.16644473703826</v>
      </c>
      <c r="AC353" s="94">
        <f>+'CO2'!AC353+'abs CO2'!AC353+'CH4'!AC353*PCG!$C$5+N2O!AC353*PCG!$C$6+HFC!AC353+PFC!AC353+'SF6'!AC353</f>
        <v>173.48580412428748</v>
      </c>
      <c r="AD353" s="94">
        <f>+'CO2'!AD353+'abs CO2'!AD353+'CH4'!AD353*PCG!$C$5+N2O!AD353*PCG!$C$6+HFC!AD353+PFC!AD353+'SF6'!AD353</f>
        <v>124.71312958816978</v>
      </c>
      <c r="AE353" s="94">
        <f>+'CO2'!AE353+'abs CO2'!AE353+'CH4'!AE353*PCG!$C$5+N2O!AE353*PCG!$C$6+HFC!AE353+PFC!AE353+'SF6'!AE353</f>
        <v>115.97576982038673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1171.481602926985</v>
      </c>
      <c r="D354" s="94">
        <f>+'CO2'!D354+'abs CO2'!D354+'CH4'!D354*PCG!$C$5+N2O!D354*PCG!$C$6+HFC!D354+PFC!D354+'SF6'!D354</f>
        <v>1489.0214891441253</v>
      </c>
      <c r="E354" s="94">
        <f>+'CO2'!E354+'abs CO2'!E354+'CH4'!E354*PCG!$C$5+N2O!E354*PCG!$C$6+HFC!E354+PFC!E354+'SF6'!E354</f>
        <v>1442.6715848799979</v>
      </c>
      <c r="F354" s="94">
        <f>+'CO2'!F354+'abs CO2'!F354+'CH4'!F354*PCG!$C$5+N2O!F354*PCG!$C$6+HFC!F354+PFC!F354+'SF6'!F354</f>
        <v>1790.2568447683282</v>
      </c>
      <c r="G354" s="94">
        <f>+'CO2'!G354+'abs CO2'!G354+'CH4'!G354*PCG!$C$5+N2O!G354*PCG!$C$6+HFC!G354+PFC!G354+'SF6'!G354</f>
        <v>1696.4206617263787</v>
      </c>
      <c r="H354" s="94">
        <f>+'CO2'!H354+'abs CO2'!H354+'CH4'!H354*PCG!$C$5+N2O!H354*PCG!$C$6+HFC!H354+PFC!H354+'SF6'!H354</f>
        <v>2188.8307425735566</v>
      </c>
      <c r="I354" s="94">
        <f>+'CO2'!I354+'abs CO2'!I354+'CH4'!I354*PCG!$C$5+N2O!I354*PCG!$C$6+HFC!I354+PFC!I354+'SF6'!I354</f>
        <v>1696.5388391220588</v>
      </c>
      <c r="J354" s="94">
        <f>+'CO2'!J354+'abs CO2'!J354+'CH4'!J354*PCG!$C$5+N2O!J354*PCG!$C$6+HFC!J354+PFC!J354+'SF6'!J354</f>
        <v>2060.1813707673209</v>
      </c>
      <c r="K354" s="94">
        <f>+'CO2'!K354+'abs CO2'!K354+'CH4'!K354*PCG!$C$5+N2O!K354*PCG!$C$6+HFC!K354+PFC!K354+'SF6'!K354</f>
        <v>1901.5502055249028</v>
      </c>
      <c r="L354" s="94">
        <f>+'CO2'!L354+'abs CO2'!L354+'CH4'!L354*PCG!$C$5+N2O!L354*PCG!$C$6+HFC!L354+PFC!L354+'SF6'!L354</f>
        <v>1306.2050234931589</v>
      </c>
      <c r="M354" s="94">
        <f>+'CO2'!M354+'abs CO2'!M354+'CH4'!M354*PCG!$C$5+N2O!M354*PCG!$C$6+HFC!M354+PFC!M354+'SF6'!M354</f>
        <v>1007.1586690637921</v>
      </c>
      <c r="N354" s="94">
        <f>+'CO2'!N354+'abs CO2'!N354+'CH4'!N354*PCG!$C$5+N2O!N354*PCG!$C$6+HFC!N354+PFC!N354+'SF6'!N354</f>
        <v>848.65395660264619</v>
      </c>
      <c r="O354" s="94">
        <f>+'CO2'!O354+'abs CO2'!O354+'CH4'!O354*PCG!$C$5+N2O!O354*PCG!$C$6+HFC!O354+PFC!O354+'SF6'!O354</f>
        <v>584.46357966532935</v>
      </c>
      <c r="P354" s="94">
        <f>+'CO2'!P354+'abs CO2'!P354+'CH4'!P354*PCG!$C$5+N2O!P354*PCG!$C$6+HFC!P354+PFC!P354+'SF6'!P354</f>
        <v>429.38448180530071</v>
      </c>
      <c r="Q354" s="94">
        <f>+'CO2'!Q354+'abs CO2'!Q354+'CH4'!Q354*PCG!$C$5+N2O!Q354*PCG!$C$6+HFC!Q354+PFC!Q354+'SF6'!Q354</f>
        <v>398.28761117159132</v>
      </c>
      <c r="R354" s="94">
        <f>+'CO2'!R354+'abs CO2'!R354+'CH4'!R354*PCG!$C$5+N2O!R354*PCG!$C$6+HFC!R354+PFC!R354+'SF6'!R354</f>
        <v>391.46207030728198</v>
      </c>
      <c r="S354" s="94">
        <f>+'CO2'!S354+'abs CO2'!S354+'CH4'!S354*PCG!$C$5+N2O!S354*PCG!$C$6+HFC!S354+PFC!S354+'SF6'!S354</f>
        <v>348.83974164559464</v>
      </c>
      <c r="T354" s="94">
        <f>+'CO2'!T354+'abs CO2'!T354+'CH4'!T354*PCG!$C$5+N2O!T354*PCG!$C$6+HFC!T354+PFC!T354+'SF6'!T354</f>
        <v>339.0082560944843</v>
      </c>
      <c r="U354" s="94">
        <f>+'CO2'!U354+'abs CO2'!U354+'CH4'!U354*PCG!$C$5+N2O!U354*PCG!$C$6+HFC!U354+PFC!U354+'SF6'!U354</f>
        <v>297.34856889356138</v>
      </c>
      <c r="V354" s="94">
        <f>+'CO2'!V354+'abs CO2'!V354+'CH4'!V354*PCG!$C$5+N2O!V354*PCG!$C$6+HFC!V354+PFC!V354+'SF6'!V354</f>
        <v>227.31816099691895</v>
      </c>
      <c r="W354" s="94">
        <f>+'CO2'!W354+'abs CO2'!W354+'CH4'!W354*PCG!$C$5+N2O!W354*PCG!$C$6+HFC!W354+PFC!W354+'SF6'!W354</f>
        <v>210.99243167781827</v>
      </c>
      <c r="X354" s="94">
        <f>+'CO2'!X354+'abs CO2'!X354+'CH4'!X354*PCG!$C$5+N2O!X354*PCG!$C$6+HFC!X354+PFC!X354+'SF6'!X354</f>
        <v>185.7451284102163</v>
      </c>
      <c r="Y354" s="94">
        <f>+'CO2'!Y354+'abs CO2'!Y354+'CH4'!Y354*PCG!$C$5+N2O!Y354*PCG!$C$6+HFC!Y354+PFC!Y354+'SF6'!Y354</f>
        <v>201.19853461283284</v>
      </c>
      <c r="Z354" s="94">
        <f>+'CO2'!Z354+'abs CO2'!Z354+'CH4'!Z354*PCG!$C$5+N2O!Z354*PCG!$C$6+HFC!Z354+PFC!Z354+'SF6'!Z354</f>
        <v>171.03117491561284</v>
      </c>
      <c r="AA354" s="94">
        <f>+'CO2'!AA354+'abs CO2'!AA354+'CH4'!AA354*PCG!$C$5+N2O!AA354*PCG!$C$6+HFC!AA354+PFC!AA354+'SF6'!AA354</f>
        <v>69.250516368659945</v>
      </c>
      <c r="AB354" s="94">
        <f>+'CO2'!AB354+'abs CO2'!AB354+'CH4'!AB354*PCG!$C$5+N2O!AB354*PCG!$C$6+HFC!AB354+PFC!AB354+'SF6'!AB354</f>
        <v>270.29307267589627</v>
      </c>
      <c r="AC354" s="94">
        <f>+'CO2'!AC354+'abs CO2'!AC354+'CH4'!AC354*PCG!$C$5+N2O!AC354*PCG!$C$6+HFC!AC354+PFC!AC354+'SF6'!AC354</f>
        <v>142.12512126982134</v>
      </c>
      <c r="AD354" s="94">
        <f>+'CO2'!AD354+'abs CO2'!AD354+'CH4'!AD354*PCG!$C$5+N2O!AD354*PCG!$C$6+HFC!AD354+PFC!AD354+'SF6'!AD354</f>
        <v>166.05527440127497</v>
      </c>
      <c r="AE354" s="94">
        <f>+'CO2'!AE354+'abs CO2'!AE354+'CH4'!AE354*PCG!$C$5+N2O!AE354*PCG!$C$6+HFC!AE354+PFC!AE354+'SF6'!AE354</f>
        <v>96.766244870739399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1774.0783314777902</v>
      </c>
      <c r="D355" s="33">
        <f t="shared" si="84"/>
        <v>1983.9049916852662</v>
      </c>
      <c r="E355" s="33">
        <f t="shared" si="84"/>
        <v>2200.5138332859851</v>
      </c>
      <c r="F355" s="33">
        <f t="shared" si="84"/>
        <v>2039.6825869365848</v>
      </c>
      <c r="G355" s="33">
        <f t="shared" si="84"/>
        <v>2139.3572665848533</v>
      </c>
      <c r="H355" s="33">
        <f t="shared" si="84"/>
        <v>2287.5596234433888</v>
      </c>
      <c r="I355" s="33">
        <f t="shared" si="84"/>
        <v>2452.3432444667806</v>
      </c>
      <c r="J355" s="33">
        <f t="shared" si="84"/>
        <v>2441.3748200756409</v>
      </c>
      <c r="K355" s="33">
        <f t="shared" si="84"/>
        <v>2620.6348903487469</v>
      </c>
      <c r="L355" s="33">
        <f t="shared" si="84"/>
        <v>2715.8660718428218</v>
      </c>
      <c r="M355" s="33">
        <f t="shared" si="84"/>
        <v>2836.9864767931695</v>
      </c>
      <c r="N355" s="33">
        <f t="shared" si="84"/>
        <v>2831.3970238518423</v>
      </c>
      <c r="O355" s="33">
        <f t="shared" si="84"/>
        <v>2876.6739313598314</v>
      </c>
      <c r="P355" s="33">
        <f t="shared" si="84"/>
        <v>2722.4611585769399</v>
      </c>
      <c r="Q355" s="33">
        <f t="shared" si="84"/>
        <v>2875.036853092497</v>
      </c>
      <c r="R355" s="33">
        <f t="shared" si="84"/>
        <v>3066.5516235382202</v>
      </c>
      <c r="S355" s="33">
        <f t="shared" si="84"/>
        <v>3154.4159528292903</v>
      </c>
      <c r="T355" s="33">
        <f t="shared" si="84"/>
        <v>3323.6430720068765</v>
      </c>
      <c r="U355" s="33">
        <f t="shared" si="84"/>
        <v>3409.9872571925644</v>
      </c>
      <c r="V355" s="33">
        <f t="shared" si="84"/>
        <v>1712.9200562972569</v>
      </c>
      <c r="W355" s="33">
        <f t="shared" si="84"/>
        <v>1482.4876338883232</v>
      </c>
      <c r="X355" s="33">
        <f t="shared" si="84"/>
        <v>1767.7196356228285</v>
      </c>
      <c r="Y355" s="33">
        <f t="shared" si="84"/>
        <v>1786.8433192042799</v>
      </c>
      <c r="Z355" s="33">
        <f t="shared" si="84"/>
        <v>1805.8257885372727</v>
      </c>
      <c r="AA355" s="33">
        <f t="shared" si="84"/>
        <v>1824.3600828286808</v>
      </c>
      <c r="AB355" s="33">
        <f t="shared" si="84"/>
        <v>1841.0077929566069</v>
      </c>
      <c r="AC355" s="33">
        <f t="shared" si="84"/>
        <v>1857.7037512705713</v>
      </c>
      <c r="AD355" s="33">
        <f t="shared" si="84"/>
        <v>1874.0479587106502</v>
      </c>
      <c r="AE355" s="33">
        <f t="shared" si="84"/>
        <v>1888.3047159458656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1076.3336512519177</v>
      </c>
      <c r="D356" s="94">
        <f>+'CO2'!D356+'abs CO2'!D356+'CH4'!D356*PCG!$C$5+N2O!D356*PCG!$C$6+HFC!D356+PFC!D356+'SF6'!D356</f>
        <v>1203.6355247396473</v>
      </c>
      <c r="E356" s="94">
        <f>+'CO2'!E356+'abs CO2'!E356+'CH4'!E356*PCG!$C$5+N2O!E356*PCG!$C$6+HFC!E356+PFC!E356+'SF6'!E356</f>
        <v>1335.0521489308373</v>
      </c>
      <c r="F356" s="94">
        <f>+'CO2'!F356+'abs CO2'!F356+'CH4'!F356*PCG!$C$5+N2O!F356*PCG!$C$6+HFC!F356+PFC!F356+'SF6'!F356</f>
        <v>1237.4758020767222</v>
      </c>
      <c r="G356" s="94">
        <f>+'CO2'!G356+'abs CO2'!G356+'CH4'!G356*PCG!$C$5+N2O!G356*PCG!$C$6+HFC!G356+PFC!G356+'SF6'!G356</f>
        <v>1297.9484486220526</v>
      </c>
      <c r="H356" s="94">
        <f>+'CO2'!H356+'abs CO2'!H356+'CH4'!H356*PCG!$C$5+N2O!H356*PCG!$C$6+HFC!H356+PFC!H356+'SF6'!H356</f>
        <v>1387.8628458904147</v>
      </c>
      <c r="I356" s="94">
        <f>+'CO2'!I356+'abs CO2'!I356+'CH4'!I356*PCG!$C$5+N2O!I356*PCG!$C$6+HFC!I356+PFC!I356+'SF6'!I356</f>
        <v>1487.8370991889592</v>
      </c>
      <c r="J356" s="94">
        <f>+'CO2'!J356+'abs CO2'!J356+'CH4'!J356*PCG!$C$5+N2O!J356*PCG!$C$6+HFC!J356+PFC!J356+'SF6'!J356</f>
        <v>1481.1825540857778</v>
      </c>
      <c r="K356" s="94">
        <f>+'CO2'!K356+'abs CO2'!K356+'CH4'!K356*PCG!$C$5+N2O!K356*PCG!$C$6+HFC!K356+PFC!K356+'SF6'!K356</f>
        <v>1589.9396718168798</v>
      </c>
      <c r="L356" s="94">
        <f>+'CO2'!L356+'abs CO2'!L356+'CH4'!L356*PCG!$C$5+N2O!L356*PCG!$C$6+HFC!L356+PFC!L356+'SF6'!L356</f>
        <v>1647.7164472116674</v>
      </c>
      <c r="M356" s="94">
        <f>+'CO2'!M356+'abs CO2'!M356+'CH4'!M356*PCG!$C$5+N2O!M356*PCG!$C$6+HFC!M356+PFC!M356+'SF6'!M356</f>
        <v>1721.2002192572486</v>
      </c>
      <c r="N356" s="94">
        <f>+'CO2'!N356+'abs CO2'!N356+'CH4'!N356*PCG!$C$5+N2O!N356*PCG!$C$6+HFC!N356+PFC!N356+'SF6'!N356</f>
        <v>1717.8090971257764</v>
      </c>
      <c r="O356" s="94">
        <f>+'CO2'!O356+'abs CO2'!O356+'CH4'!O356*PCG!$C$5+N2O!O356*PCG!$C$6+HFC!O356+PFC!O356+'SF6'!O356</f>
        <v>1745.2786052702534</v>
      </c>
      <c r="P356" s="94">
        <f>+'CO2'!P356+'abs CO2'!P356+'CH4'!P356*PCG!$C$5+N2O!P356*PCG!$C$6+HFC!P356+PFC!P356+'SF6'!P356</f>
        <v>1651.717687550894</v>
      </c>
      <c r="Q356" s="94">
        <f>+'CO2'!Q356+'abs CO2'!Q356+'CH4'!Q356*PCG!$C$5+N2O!Q356*PCG!$C$6+HFC!Q356+PFC!Q356+'SF6'!Q356</f>
        <v>1744.2853895832116</v>
      </c>
      <c r="R356" s="94">
        <f>+'CO2'!R356+'abs CO2'!R356+'CH4'!R356*PCG!$C$5+N2O!R356*PCG!$C$6+HFC!R356+PFC!R356+'SF6'!R356</f>
        <v>1860.4774361715997</v>
      </c>
      <c r="S356" s="94">
        <f>+'CO2'!S356+'abs CO2'!S356+'CH4'!S356*PCG!$C$5+N2O!S356*PCG!$C$6+HFC!S356+PFC!S356+'SF6'!S356</f>
        <v>1913.7847409746978</v>
      </c>
      <c r="T356" s="94">
        <f>+'CO2'!T356+'abs CO2'!T356+'CH4'!T356*PCG!$C$5+N2O!T356*PCG!$C$6+HFC!T356+PFC!T356+'SF6'!T356</f>
        <v>2016.4548654237856</v>
      </c>
      <c r="U356" s="94">
        <f>+'CO2'!U356+'abs CO2'!U356+'CH4'!U356*PCG!$C$5+N2O!U356*PCG!$C$6+HFC!U356+PFC!U356+'SF6'!U356</f>
        <v>2068.8398985174877</v>
      </c>
      <c r="V356" s="94">
        <f>+'CO2'!V356+'abs CO2'!V356+'CH4'!V356*PCG!$C$5+N2O!V356*PCG!$C$6+HFC!V356+PFC!V356+'SF6'!V356</f>
        <v>1039.2289144083647</v>
      </c>
      <c r="W356" s="94">
        <f>+'CO2'!W356+'abs CO2'!W356+'CH4'!W356*PCG!$C$5+N2O!W356*PCG!$C$6+HFC!W356+PFC!W356+'SF6'!W356</f>
        <v>899.42552118861227</v>
      </c>
      <c r="X356" s="94">
        <f>+'CO2'!X356+'abs CO2'!X356+'CH4'!X356*PCG!$C$5+N2O!X356*PCG!$C$6+HFC!X356+PFC!X356+'SF6'!X356</f>
        <v>1235.7671541366196</v>
      </c>
      <c r="Y356" s="94">
        <f>+'CO2'!Y356+'abs CO2'!Y356+'CH4'!Y356*PCG!$C$5+N2O!Y356*PCG!$C$6+HFC!Y356+PFC!Y356+'SF6'!Y356</f>
        <v>1225.4216694915858</v>
      </c>
      <c r="Z356" s="94">
        <f>+'CO2'!Z356+'abs CO2'!Z356+'CH4'!Z356*PCG!$C$5+N2O!Z356*PCG!$C$6+HFC!Z356+PFC!Z356+'SF6'!Z356</f>
        <v>1214.4963760845717</v>
      </c>
      <c r="AA356" s="94">
        <f>+'CO2'!AA356+'abs CO2'!AA356+'CH4'!AA356*PCG!$C$5+N2O!AA356*PCG!$C$6+HFC!AA356+PFC!AA356+'SF6'!AA356</f>
        <v>1202.88491483449</v>
      </c>
      <c r="AB356" s="94">
        <f>+'CO2'!AB356+'abs CO2'!AB356+'CH4'!AB356*PCG!$C$5+N2O!AB356*PCG!$C$6+HFC!AB356+PFC!AB356+'SF6'!AB356</f>
        <v>1204.9493939071783</v>
      </c>
      <c r="AC356" s="94">
        <f>+'CO2'!AC356+'abs CO2'!AC356+'CH4'!AC356*PCG!$C$5+N2O!AC356*PCG!$C$6+HFC!AC356+PFC!AC356+'SF6'!AC356</f>
        <v>1204.519730466109</v>
      </c>
      <c r="AD356" s="94">
        <f>+'CO2'!AD356+'abs CO2'!AD356+'CH4'!AD356*PCG!$C$5+N2O!AD356*PCG!$C$6+HFC!AD356+PFC!AD356+'SF6'!AD356</f>
        <v>1206.1880145834803</v>
      </c>
      <c r="AE356" s="94">
        <f>+'CO2'!AE356+'abs CO2'!AE356+'CH4'!AE356*PCG!$C$5+N2O!AE356*PCG!$C$6+HFC!AE356+PFC!AE356+'SF6'!AE356</f>
        <v>1196.863809604399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697.74468022587257</v>
      </c>
      <c r="D357" s="94">
        <f>+'CO2'!D357+'abs CO2'!D357+'CH4'!D357*PCG!$C$5+N2O!D357*PCG!$C$6+HFC!D357+PFC!D357+'SF6'!D357</f>
        <v>780.26946694561889</v>
      </c>
      <c r="E357" s="94">
        <f>+'CO2'!E357+'abs CO2'!E357+'CH4'!E357*PCG!$C$5+N2O!E357*PCG!$C$6+HFC!E357+PFC!E357+'SF6'!E357</f>
        <v>865.46168435514767</v>
      </c>
      <c r="F357" s="94">
        <f>+'CO2'!F357+'abs CO2'!F357+'CH4'!F357*PCG!$C$5+N2O!F357*PCG!$C$6+HFC!F357+PFC!F357+'SF6'!F357</f>
        <v>802.20678485986275</v>
      </c>
      <c r="G357" s="94">
        <f>+'CO2'!G357+'abs CO2'!G357+'CH4'!G357*PCG!$C$5+N2O!G357*PCG!$C$6+HFC!G357+PFC!G357+'SF6'!G357</f>
        <v>841.40881796280075</v>
      </c>
      <c r="H357" s="94">
        <f>+'CO2'!H357+'abs CO2'!H357+'CH4'!H357*PCG!$C$5+N2O!H357*PCG!$C$6+HFC!H357+PFC!H357+'SF6'!H357</f>
        <v>899.6967775529738</v>
      </c>
      <c r="I357" s="94">
        <f>+'CO2'!I357+'abs CO2'!I357+'CH4'!I357*PCG!$C$5+N2O!I357*PCG!$C$6+HFC!I357+PFC!I357+'SF6'!I357</f>
        <v>964.50614527782136</v>
      </c>
      <c r="J357" s="94">
        <f>+'CO2'!J357+'abs CO2'!J357+'CH4'!J357*PCG!$C$5+N2O!J357*PCG!$C$6+HFC!J357+PFC!J357+'SF6'!J357</f>
        <v>960.19226598986324</v>
      </c>
      <c r="K357" s="94">
        <f>+'CO2'!K357+'abs CO2'!K357+'CH4'!K357*PCG!$C$5+N2O!K357*PCG!$C$6+HFC!K357+PFC!K357+'SF6'!K357</f>
        <v>1030.6952185318669</v>
      </c>
      <c r="L357" s="94">
        <f>+'CO2'!L357+'abs CO2'!L357+'CH4'!L357*PCG!$C$5+N2O!L357*PCG!$C$6+HFC!L357+PFC!L357+'SF6'!L357</f>
        <v>1068.1496246311544</v>
      </c>
      <c r="M357" s="94">
        <f>+'CO2'!M357+'abs CO2'!M357+'CH4'!M357*PCG!$C$5+N2O!M357*PCG!$C$6+HFC!M357+PFC!M357+'SF6'!M357</f>
        <v>1115.7862575359211</v>
      </c>
      <c r="N357" s="94">
        <f>+'CO2'!N357+'abs CO2'!N357+'CH4'!N357*PCG!$C$5+N2O!N357*PCG!$C$6+HFC!N357+PFC!N357+'SF6'!N357</f>
        <v>1113.5879267260659</v>
      </c>
      <c r="O357" s="94">
        <f>+'CO2'!O357+'abs CO2'!O357+'CH4'!O357*PCG!$C$5+N2O!O357*PCG!$C$6+HFC!O357+PFC!O357+'SF6'!O357</f>
        <v>1131.395326089578</v>
      </c>
      <c r="P357" s="94">
        <f>+'CO2'!P357+'abs CO2'!P357+'CH4'!P357*PCG!$C$5+N2O!P357*PCG!$C$6+HFC!P357+PFC!P357+'SF6'!P357</f>
        <v>1070.7434710260459</v>
      </c>
      <c r="Q357" s="94">
        <f>+'CO2'!Q357+'abs CO2'!Q357+'CH4'!Q357*PCG!$C$5+N2O!Q357*PCG!$C$6+HFC!Q357+PFC!Q357+'SF6'!Q357</f>
        <v>1130.7514635092857</v>
      </c>
      <c r="R357" s="94">
        <f>+'CO2'!R357+'abs CO2'!R357+'CH4'!R357*PCG!$C$5+N2O!R357*PCG!$C$6+HFC!R357+PFC!R357+'SF6'!R357</f>
        <v>1206.0741873666204</v>
      </c>
      <c r="S357" s="94">
        <f>+'CO2'!S357+'abs CO2'!S357+'CH4'!S357*PCG!$C$5+N2O!S357*PCG!$C$6+HFC!S357+PFC!S357+'SF6'!S357</f>
        <v>1240.6312118545925</v>
      </c>
      <c r="T357" s="94">
        <f>+'CO2'!T357+'abs CO2'!T357+'CH4'!T357*PCG!$C$5+N2O!T357*PCG!$C$6+HFC!T357+PFC!T357+'SF6'!T357</f>
        <v>1307.1882065830907</v>
      </c>
      <c r="U357" s="94">
        <f>+'CO2'!U357+'abs CO2'!U357+'CH4'!U357*PCG!$C$5+N2O!U357*PCG!$C$6+HFC!U357+PFC!U357+'SF6'!U357</f>
        <v>1341.1473586750769</v>
      </c>
      <c r="V357" s="94">
        <f>+'CO2'!V357+'abs CO2'!V357+'CH4'!V357*PCG!$C$5+N2O!V357*PCG!$C$6+HFC!V357+PFC!V357+'SF6'!V357</f>
        <v>673.69114188889228</v>
      </c>
      <c r="W357" s="94">
        <f>+'CO2'!W357+'abs CO2'!W357+'CH4'!W357*PCG!$C$5+N2O!W357*PCG!$C$6+HFC!W357+PFC!W357+'SF6'!W357</f>
        <v>583.06211269971095</v>
      </c>
      <c r="X357" s="94">
        <f>+'CO2'!X357+'abs CO2'!X357+'CH4'!X357*PCG!$C$5+N2O!X357*PCG!$C$6+HFC!X357+PFC!X357+'SF6'!X357</f>
        <v>531.95248148620885</v>
      </c>
      <c r="Y357" s="94">
        <f>+'CO2'!Y357+'abs CO2'!Y357+'CH4'!Y357*PCG!$C$5+N2O!Y357*PCG!$C$6+HFC!Y357+PFC!Y357+'SF6'!Y357</f>
        <v>561.42164971269403</v>
      </c>
      <c r="Z357" s="94">
        <f>+'CO2'!Z357+'abs CO2'!Z357+'CH4'!Z357*PCG!$C$5+N2O!Z357*PCG!$C$6+HFC!Z357+PFC!Z357+'SF6'!Z357</f>
        <v>591.32941245270115</v>
      </c>
      <c r="AA357" s="94">
        <f>+'CO2'!AA357+'abs CO2'!AA357+'CH4'!AA357*PCG!$C$5+N2O!AA357*PCG!$C$6+HFC!AA357+PFC!AA357+'SF6'!AA357</f>
        <v>621.47516799419077</v>
      </c>
      <c r="AB357" s="94">
        <f>+'CO2'!AB357+'abs CO2'!AB357+'CH4'!AB357*PCG!$C$5+N2O!AB357*PCG!$C$6+HFC!AB357+PFC!AB357+'SF6'!AB357</f>
        <v>636.05839904942854</v>
      </c>
      <c r="AC357" s="94">
        <f>+'CO2'!AC357+'abs CO2'!AC357+'CH4'!AC357*PCG!$C$5+N2O!AC357*PCG!$C$6+HFC!AC357+PFC!AC357+'SF6'!AC357</f>
        <v>653.18402080446231</v>
      </c>
      <c r="AD357" s="94">
        <f>+'CO2'!AD357+'abs CO2'!AD357+'CH4'!AD357*PCG!$C$5+N2O!AD357*PCG!$C$6+HFC!AD357+PFC!AD357+'SF6'!AD357</f>
        <v>667.8599441271698</v>
      </c>
      <c r="AE357" s="94">
        <f>+'CO2'!AE357+'abs CO2'!AE357+'CH4'!AE357*PCG!$C$5+N2O!AE357*PCG!$C$6+HFC!AE357+PFC!AE357+'SF6'!AE357</f>
        <v>691.44090634146664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31.034513142433305</v>
      </c>
      <c r="D358" s="33">
        <f t="shared" si="85"/>
        <v>231.00302675205748</v>
      </c>
      <c r="E358" s="33">
        <f t="shared" si="85"/>
        <v>39.83101145868568</v>
      </c>
      <c r="F358" s="33">
        <f t="shared" si="85"/>
        <v>6.3748813625401404</v>
      </c>
      <c r="G358" s="33">
        <f t="shared" si="85"/>
        <v>134.6370777403487</v>
      </c>
      <c r="H358" s="33">
        <f t="shared" si="85"/>
        <v>15.58376661391814</v>
      </c>
      <c r="I358" s="33">
        <f t="shared" si="85"/>
        <v>345.2779198177704</v>
      </c>
      <c r="J358" s="33">
        <f t="shared" si="85"/>
        <v>47.001919629812143</v>
      </c>
      <c r="K358" s="33">
        <f t="shared" si="85"/>
        <v>320.67246870686085</v>
      </c>
      <c r="L358" s="33">
        <f t="shared" si="85"/>
        <v>227.47570677097465</v>
      </c>
      <c r="M358" s="33">
        <f t="shared" si="85"/>
        <v>2.4579386583758516</v>
      </c>
      <c r="N358" s="33">
        <f t="shared" si="85"/>
        <v>0.79558841941530012</v>
      </c>
      <c r="O358" s="33">
        <f t="shared" si="85"/>
        <v>558.00216579247024</v>
      </c>
      <c r="P358" s="33">
        <f t="shared" si="85"/>
        <v>4.6997580629352234</v>
      </c>
      <c r="Q358" s="33">
        <f t="shared" si="85"/>
        <v>109.80070217354904</v>
      </c>
      <c r="R358" s="33">
        <f t="shared" si="85"/>
        <v>20.497454782423379</v>
      </c>
      <c r="S358" s="33">
        <f t="shared" si="85"/>
        <v>6.5416054777453567</v>
      </c>
      <c r="T358" s="33">
        <f t="shared" si="85"/>
        <v>3.9653614611100294</v>
      </c>
      <c r="U358" s="33">
        <f t="shared" si="85"/>
        <v>143.65454905508753</v>
      </c>
      <c r="V358" s="33">
        <f t="shared" si="85"/>
        <v>320.9838159197563</v>
      </c>
      <c r="W358" s="33">
        <f t="shared" si="85"/>
        <v>2.4300416251595305</v>
      </c>
      <c r="X358" s="33">
        <f t="shared" si="85"/>
        <v>2.2658471787636891</v>
      </c>
      <c r="Y358" s="33">
        <f t="shared" si="85"/>
        <v>18.358151556316781</v>
      </c>
      <c r="Z358" s="33">
        <f t="shared" si="85"/>
        <v>11.549258642178986</v>
      </c>
      <c r="AA358" s="33">
        <f t="shared" si="85"/>
        <v>48.65288451046392</v>
      </c>
      <c r="AB358" s="33">
        <f t="shared" si="85"/>
        <v>109.28069786468218</v>
      </c>
      <c r="AC358" s="33">
        <f t="shared" si="85"/>
        <v>153.7564617691512</v>
      </c>
      <c r="AD358" s="33">
        <f t="shared" si="85"/>
        <v>2.6740982704812888</v>
      </c>
      <c r="AE358" s="33">
        <f t="shared" si="85"/>
        <v>74.932197863466158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30.77216701340793</v>
      </c>
      <c r="D359" s="33">
        <f t="shared" si="86"/>
        <v>228.14196350711006</v>
      </c>
      <c r="E359" s="33">
        <f t="shared" si="86"/>
        <v>39.195621578624781</v>
      </c>
      <c r="F359" s="33">
        <f t="shared" si="86"/>
        <v>6.1592018780876758</v>
      </c>
      <c r="G359" s="33">
        <f t="shared" si="86"/>
        <v>133.93121760941335</v>
      </c>
      <c r="H359" s="33">
        <f t="shared" si="86"/>
        <v>15.565099956088977</v>
      </c>
      <c r="I359" s="33">
        <f t="shared" si="86"/>
        <v>344.7945402016594</v>
      </c>
      <c r="J359" s="33">
        <f t="shared" si="86"/>
        <v>46.9385542851347</v>
      </c>
      <c r="K359" s="33">
        <f t="shared" si="86"/>
        <v>320.31678928868968</v>
      </c>
      <c r="L359" s="33">
        <f t="shared" si="86"/>
        <v>227.27247172507495</v>
      </c>
      <c r="M359" s="33">
        <f t="shared" si="86"/>
        <v>2.4077702066753019</v>
      </c>
      <c r="N359" s="33">
        <f t="shared" si="86"/>
        <v>0.79030676816906398</v>
      </c>
      <c r="O359" s="33">
        <f t="shared" si="86"/>
        <v>557.75418864889014</v>
      </c>
      <c r="P359" s="33">
        <f t="shared" si="86"/>
        <v>4.6759156687032934</v>
      </c>
      <c r="Q359" s="33">
        <f t="shared" si="86"/>
        <v>109.78748902403628</v>
      </c>
      <c r="R359" s="33">
        <f t="shared" si="86"/>
        <v>20.423950521059751</v>
      </c>
      <c r="S359" s="33">
        <f t="shared" si="86"/>
        <v>6.5060767868332441</v>
      </c>
      <c r="T359" s="33">
        <f t="shared" si="86"/>
        <v>3.9481550041889566</v>
      </c>
      <c r="U359" s="33">
        <f t="shared" si="86"/>
        <v>143.57343279605914</v>
      </c>
      <c r="V359" s="33">
        <f t="shared" si="86"/>
        <v>320.85008780384408</v>
      </c>
      <c r="W359" s="33">
        <f t="shared" si="86"/>
        <v>2.4296256194768868</v>
      </c>
      <c r="X359" s="33">
        <f t="shared" si="86"/>
        <v>2.1910855796858648</v>
      </c>
      <c r="Y359" s="33">
        <f t="shared" si="86"/>
        <v>18.296831352689324</v>
      </c>
      <c r="Z359" s="33">
        <f t="shared" si="86"/>
        <v>11.477690072313466</v>
      </c>
      <c r="AA359" s="33">
        <f t="shared" si="86"/>
        <v>48.641546521339151</v>
      </c>
      <c r="AB359" s="33">
        <f t="shared" si="86"/>
        <v>109.14016010021298</v>
      </c>
      <c r="AC359" s="33">
        <f t="shared" si="86"/>
        <v>153.10193475868945</v>
      </c>
      <c r="AD359" s="33">
        <f t="shared" si="86"/>
        <v>2.6017233453591153</v>
      </c>
      <c r="AE359" s="33">
        <f t="shared" si="86"/>
        <v>74.684885298701431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13.006201046951139</v>
      </c>
      <c r="D360" s="94">
        <f>+'CO2'!D360+'abs CO2'!D360+'CH4'!D360*PCG!$C$5+N2O!D360*PCG!$C$6+HFC!D360+PFC!D360+'SF6'!D360</f>
        <v>138.97075232751382</v>
      </c>
      <c r="E360" s="94">
        <f>+'CO2'!E360+'abs CO2'!E360+'CH4'!E360*PCG!$C$5+N2O!E360*PCG!$C$6+HFC!E360+PFC!E360+'SF6'!E360</f>
        <v>15.063361627411004</v>
      </c>
      <c r="F360" s="94">
        <f>+'CO2'!F360+'abs CO2'!F360+'CH4'!F360*PCG!$C$5+N2O!F360*PCG!$C$6+HFC!F360+PFC!F360+'SF6'!F360</f>
        <v>5.3958310307143886</v>
      </c>
      <c r="G360" s="94">
        <f>+'CO2'!G360+'abs CO2'!G360+'CH4'!G360*PCG!$C$5+N2O!G360*PCG!$C$6+HFC!G360+PFC!G360+'SF6'!G360</f>
        <v>86.754845790704778</v>
      </c>
      <c r="H360" s="94">
        <f>+'CO2'!H360+'abs CO2'!H360+'CH4'!H360*PCG!$C$5+N2O!H360*PCG!$C$6+HFC!H360+PFC!H360+'SF6'!H360</f>
        <v>14.78232876122796</v>
      </c>
      <c r="I360" s="94">
        <f>+'CO2'!I360+'abs CO2'!I360+'CH4'!I360*PCG!$C$5+N2O!I360*PCG!$C$6+HFC!I360+PFC!I360+'SF6'!I360</f>
        <v>304.69583351565319</v>
      </c>
      <c r="J360" s="94">
        <f>+'CO2'!J360+'abs CO2'!J360+'CH4'!J360*PCG!$C$5+N2O!J360*PCG!$C$6+HFC!J360+PFC!J360+'SF6'!J360</f>
        <v>18.267136301897668</v>
      </c>
      <c r="K360" s="94">
        <f>+'CO2'!K360+'abs CO2'!K360+'CH4'!K360*PCG!$C$5+N2O!K360*PCG!$C$6+HFC!K360+PFC!K360+'SF6'!K360</f>
        <v>305.87617155362193</v>
      </c>
      <c r="L360" s="94">
        <f>+'CO2'!L360+'abs CO2'!L360+'CH4'!L360*PCG!$C$5+N2O!L360*PCG!$C$6+HFC!L360+PFC!L360+'SF6'!L360</f>
        <v>200.2527791273877</v>
      </c>
      <c r="M360" s="94">
        <f>+'CO2'!M360+'abs CO2'!M360+'CH4'!M360*PCG!$C$5+N2O!M360*PCG!$C$6+HFC!M360+PFC!M360+'SF6'!M360</f>
        <v>0.67447887883929858</v>
      </c>
      <c r="N360" s="94">
        <f>+'CO2'!N360+'abs CO2'!N360+'CH4'!N360*PCG!$C$5+N2O!N360*PCG!$C$6+HFC!N360+PFC!N360+'SF6'!N360</f>
        <v>0.50585915912947388</v>
      </c>
      <c r="O360" s="94">
        <f>+'CO2'!O360+'abs CO2'!O360+'CH4'!O360*PCG!$C$5+N2O!O360*PCG!$C$6+HFC!O360+PFC!O360+'SF6'!O360</f>
        <v>508.16924928949857</v>
      </c>
      <c r="P360" s="94">
        <f>+'CO2'!P360+'abs CO2'!P360+'CH4'!P360*PCG!$C$5+N2O!P360*PCG!$C$6+HFC!P360+PFC!P360+'SF6'!P360</f>
        <v>1.635611281185299</v>
      </c>
      <c r="Q360" s="94">
        <f>+'CO2'!Q360+'abs CO2'!Q360+'CH4'!Q360*PCG!$C$5+N2O!Q360*PCG!$C$6+HFC!Q360+PFC!Q360+'SF6'!Q360</f>
        <v>103.49878395789034</v>
      </c>
      <c r="R360" s="94">
        <f>+'CO2'!R360+'abs CO2'!R360+'CH4'!R360*PCG!$C$5+N2O!R360*PCG!$C$6+HFC!R360+PFC!R360+'SF6'!R360</f>
        <v>10.493767223274755</v>
      </c>
      <c r="S360" s="94">
        <f>+'CO2'!S360+'abs CO2'!S360+'CH4'!S360*PCG!$C$5+N2O!S360*PCG!$C$6+HFC!S360+PFC!S360+'SF6'!S360</f>
        <v>3.889494867973287</v>
      </c>
      <c r="T360" s="94">
        <f>+'CO2'!T360+'abs CO2'!T360+'CH4'!T360*PCG!$C$5+N2O!T360*PCG!$C$6+HFC!T360+PFC!T360+'SF6'!T360</f>
        <v>2.6810535433862115</v>
      </c>
      <c r="U360" s="94">
        <f>+'CO2'!U360+'abs CO2'!U360+'CH4'!U360*PCG!$C$5+N2O!U360*PCG!$C$6+HFC!U360+PFC!U360+'SF6'!U360</f>
        <v>66.784650319737892</v>
      </c>
      <c r="V360" s="94">
        <f>+'CO2'!V360+'abs CO2'!V360+'CH4'!V360*PCG!$C$5+N2O!V360*PCG!$C$6+HFC!V360+PFC!V360+'SF6'!V360</f>
        <v>152.51653647753639</v>
      </c>
      <c r="W360" s="94">
        <f>+'CO2'!W360+'abs CO2'!W360+'CH4'!W360*PCG!$C$5+N2O!W360*PCG!$C$6+HFC!W360+PFC!W360+'SF6'!W360</f>
        <v>0.42154929927456158</v>
      </c>
      <c r="X360" s="94">
        <f>+'CO2'!X360+'abs CO2'!X360+'CH4'!X360*PCG!$C$5+N2O!X360*PCG!$C$6+HFC!X360+PFC!X360+'SF6'!X360</f>
        <v>1.2601958468899641</v>
      </c>
      <c r="Y360" s="94">
        <f>+'CO2'!Y360+'abs CO2'!Y360+'CH4'!Y360*PCG!$C$5+N2O!Y360*PCG!$C$6+HFC!Y360+PFC!Y360+'SF6'!Y360</f>
        <v>12.187210468657371</v>
      </c>
      <c r="Z360" s="94">
        <f>+'CO2'!Z360+'abs CO2'!Z360+'CH4'!Z360*PCG!$C$5+N2O!Z360*PCG!$C$6+HFC!Z360+PFC!Z360+'SF6'!Z360</f>
        <v>2.8872841555327025</v>
      </c>
      <c r="AA360" s="94">
        <f>+'CO2'!AA360+'abs CO2'!AA360+'CH4'!AA360*PCG!$C$5+N2O!AA360*PCG!$C$6+HFC!AA360+PFC!AA360+'SF6'!AA360</f>
        <v>19.434665908788258</v>
      </c>
      <c r="AB360" s="94">
        <f>+'CO2'!AB360+'abs CO2'!AB360+'CH4'!AB360*PCG!$C$5+N2O!AB360*PCG!$C$6+HFC!AB360+PFC!AB360+'SF6'!AB360</f>
        <v>79.530587687481798</v>
      </c>
      <c r="AC360" s="94">
        <f>+'CO2'!AC360+'abs CO2'!AC360+'CH4'!AC360*PCG!$C$5+N2O!AC360*PCG!$C$6+HFC!AC360+PFC!AC360+'SF6'!AC360</f>
        <v>58.50605444443152</v>
      </c>
      <c r="AD360" s="94">
        <f>+'CO2'!AD360+'abs CO2'!AD360+'CH4'!AD360*PCG!$C$5+N2O!AD360*PCG!$C$6+HFC!AD360+PFC!AD360+'SF6'!AD360</f>
        <v>1.1249156955045836</v>
      </c>
      <c r="AE360" s="94">
        <f>+'CO2'!AE360+'abs CO2'!AE360+'CH4'!AE360*PCG!$C$5+N2O!AE360*PCG!$C$6+HFC!AE360+PFC!AE360+'SF6'!AE360</f>
        <v>32.412024490727696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17.765965966456793</v>
      </c>
      <c r="D361" s="94">
        <f>+'CO2'!D361+'abs CO2'!D361+'CH4'!D361*PCG!$C$5+N2O!D361*PCG!$C$6+HFC!D361+PFC!D361+'SF6'!D361</f>
        <v>89.171211179596256</v>
      </c>
      <c r="E361" s="94">
        <f>+'CO2'!E361+'abs CO2'!E361+'CH4'!E361*PCG!$C$5+N2O!E361*PCG!$C$6+HFC!E361+PFC!E361+'SF6'!E361</f>
        <v>24.132259951213779</v>
      </c>
      <c r="F361" s="94">
        <f>+'CO2'!F361+'abs CO2'!F361+'CH4'!F361*PCG!$C$5+N2O!F361*PCG!$C$6+HFC!F361+PFC!F361+'SF6'!F361</f>
        <v>0.76337084737328742</v>
      </c>
      <c r="G361" s="94">
        <f>+'CO2'!G361+'abs CO2'!G361+'CH4'!G361*PCG!$C$5+N2O!G361*PCG!$C$6+HFC!G361+PFC!G361+'SF6'!G361</f>
        <v>47.17637181870856</v>
      </c>
      <c r="H361" s="94">
        <f>+'CO2'!H361+'abs CO2'!H361+'CH4'!H361*PCG!$C$5+N2O!H361*PCG!$C$6+HFC!H361+PFC!H361+'SF6'!H361</f>
        <v>0.78277119486101665</v>
      </c>
      <c r="I361" s="94">
        <f>+'CO2'!I361+'abs CO2'!I361+'CH4'!I361*PCG!$C$5+N2O!I361*PCG!$C$6+HFC!I361+PFC!I361+'SF6'!I361</f>
        <v>40.098706686006217</v>
      </c>
      <c r="J361" s="94">
        <f>+'CO2'!J361+'abs CO2'!J361+'CH4'!J361*PCG!$C$5+N2O!J361*PCG!$C$6+HFC!J361+PFC!J361+'SF6'!J361</f>
        <v>28.671417983237035</v>
      </c>
      <c r="K361" s="94">
        <f>+'CO2'!K361+'abs CO2'!K361+'CH4'!K361*PCG!$C$5+N2O!K361*PCG!$C$6+HFC!K361+PFC!K361+'SF6'!K361</f>
        <v>14.440617735067752</v>
      </c>
      <c r="L361" s="94">
        <f>+'CO2'!L361+'abs CO2'!L361+'CH4'!L361*PCG!$C$5+N2O!L361*PCG!$C$6+HFC!L361+PFC!L361+'SF6'!L361</f>
        <v>27.019692597687243</v>
      </c>
      <c r="M361" s="94">
        <f>+'CO2'!M361+'abs CO2'!M361+'CH4'!M361*PCG!$C$5+N2O!M361*PCG!$C$6+HFC!M361+PFC!M361+'SF6'!M361</f>
        <v>1.7332913278360034</v>
      </c>
      <c r="N361" s="94">
        <f>+'CO2'!N361+'abs CO2'!N361+'CH4'!N361*PCG!$C$5+N2O!N361*PCG!$C$6+HFC!N361+PFC!N361+'SF6'!N361</f>
        <v>0.2844476090395901</v>
      </c>
      <c r="O361" s="94">
        <f>+'CO2'!O361+'abs CO2'!O361+'CH4'!O361*PCG!$C$5+N2O!O361*PCG!$C$6+HFC!O361+PFC!O361+'SF6'!O361</f>
        <v>49.584939359391576</v>
      </c>
      <c r="P361" s="94">
        <f>+'CO2'!P361+'abs CO2'!P361+'CH4'!P361*PCG!$C$5+N2O!P361*PCG!$C$6+HFC!P361+PFC!P361+'SF6'!P361</f>
        <v>3.0403043875179949</v>
      </c>
      <c r="Q361" s="94">
        <f>+'CO2'!Q361+'abs CO2'!Q361+'CH4'!Q361*PCG!$C$5+N2O!Q361*PCG!$C$6+HFC!Q361+PFC!Q361+'SF6'!Q361</f>
        <v>6.2887050661459334</v>
      </c>
      <c r="R361" s="94">
        <f>+'CO2'!R361+'abs CO2'!R361+'CH4'!R361*PCG!$C$5+N2O!R361*PCG!$C$6+HFC!R361+PFC!R361+'SF6'!R361</f>
        <v>9.930183297784998</v>
      </c>
      <c r="S361" s="94">
        <f>+'CO2'!S361+'abs CO2'!S361+'CH4'!S361*PCG!$C$5+N2O!S361*PCG!$C$6+HFC!S361+PFC!S361+'SF6'!S361</f>
        <v>2.6165819188599571</v>
      </c>
      <c r="T361" s="94">
        <f>+'CO2'!T361+'abs CO2'!T361+'CH4'!T361*PCG!$C$5+N2O!T361*PCG!$C$6+HFC!T361+PFC!T361+'SF6'!T361</f>
        <v>1.2671014608027449</v>
      </c>
      <c r="U361" s="94">
        <f>+'CO2'!U361+'abs CO2'!U361+'CH4'!U361*PCG!$C$5+N2O!U361*PCG!$C$6+HFC!U361+PFC!U361+'SF6'!U361</f>
        <v>76.788782476321245</v>
      </c>
      <c r="V361" s="94">
        <f>+'CO2'!V361+'abs CO2'!V361+'CH4'!V361*PCG!$C$5+N2O!V361*PCG!$C$6+HFC!V361+PFC!V361+'SF6'!V361</f>
        <v>168.33355132630766</v>
      </c>
      <c r="W361" s="94">
        <f>+'CO2'!W361+'abs CO2'!W361+'CH4'!W361*PCG!$C$5+N2O!W361*PCG!$C$6+HFC!W361+PFC!W361+'SF6'!W361</f>
        <v>2.0080763202023251</v>
      </c>
      <c r="X361" s="94">
        <f>+'CO2'!X361+'abs CO2'!X361+'CH4'!X361*PCG!$C$5+N2O!X361*PCG!$C$6+HFC!X361+PFC!X361+'SF6'!X361</f>
        <v>0.93088973279590081</v>
      </c>
      <c r="Y361" s="94">
        <f>+'CO2'!Y361+'abs CO2'!Y361+'CH4'!Y361*PCG!$C$5+N2O!Y361*PCG!$C$6+HFC!Y361+PFC!Y361+'SF6'!Y361</f>
        <v>6.109620884031953</v>
      </c>
      <c r="Z361" s="94">
        <f>+'CO2'!Z361+'abs CO2'!Z361+'CH4'!Z361*PCG!$C$5+N2O!Z361*PCG!$C$6+HFC!Z361+PFC!Z361+'SF6'!Z361</f>
        <v>8.5904059167807638</v>
      </c>
      <c r="AA361" s="94">
        <f>+'CO2'!AA361+'abs CO2'!AA361+'CH4'!AA361*PCG!$C$5+N2O!AA361*PCG!$C$6+HFC!AA361+PFC!AA361+'SF6'!AA361</f>
        <v>29.20688061255089</v>
      </c>
      <c r="AB361" s="94">
        <f>+'CO2'!AB361+'abs CO2'!AB361+'CH4'!AB361*PCG!$C$5+N2O!AB361*PCG!$C$6+HFC!AB361+PFC!AB361+'SF6'!AB361</f>
        <v>29.609572412731183</v>
      </c>
      <c r="AC361" s="94">
        <f>+'CO2'!AC361+'abs CO2'!AC361+'CH4'!AC361*PCG!$C$5+N2O!AC361*PCG!$C$6+HFC!AC361+PFC!AC361+'SF6'!AC361</f>
        <v>94.595880314257926</v>
      </c>
      <c r="AD361" s="94">
        <f>+'CO2'!AD361+'abs CO2'!AD361+'CH4'!AD361*PCG!$C$5+N2O!AD361*PCG!$C$6+HFC!AD361+PFC!AD361+'SF6'!AD361</f>
        <v>1.4768076498545317</v>
      </c>
      <c r="AE361" s="94">
        <f>+'CO2'!AE361+'abs CO2'!AE361+'CH4'!AE361*PCG!$C$5+N2O!AE361*PCG!$C$6+HFC!AE361+PFC!AE361+'SF6'!AE361</f>
        <v>42.272860807973728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0.2623461290253728</v>
      </c>
      <c r="D362" s="94">
        <f>+'CO2'!D362+'abs CO2'!D362+'CH4'!D362*PCG!$C$5+N2O!D362*PCG!$C$6+HFC!D362+PFC!D362+'SF6'!D362</f>
        <v>2.8610632449474194</v>
      </c>
      <c r="E362" s="94">
        <f>+'CO2'!E362+'abs CO2'!E362+'CH4'!E362*PCG!$C$5+N2O!E362*PCG!$C$6+HFC!E362+PFC!E362+'SF6'!E362</f>
        <v>0.63538988006090025</v>
      </c>
      <c r="F362" s="94">
        <f>+'CO2'!F362+'abs CO2'!F362+'CH4'!F362*PCG!$C$5+N2O!F362*PCG!$C$6+HFC!F362+PFC!F362+'SF6'!F362</f>
        <v>0.21567948445246451</v>
      </c>
      <c r="G362" s="94">
        <f>+'CO2'!G362+'abs CO2'!G362+'CH4'!G362*PCG!$C$5+N2O!G362*PCG!$C$6+HFC!G362+PFC!G362+'SF6'!G362</f>
        <v>0.7058601309353385</v>
      </c>
      <c r="H362" s="94">
        <f>+'CO2'!H362+'abs CO2'!H362+'CH4'!H362*PCG!$C$5+N2O!H362*PCG!$C$6+HFC!H362+PFC!H362+'SF6'!H362</f>
        <v>1.8666657829163318E-2</v>
      </c>
      <c r="I362" s="94">
        <f>+'CO2'!I362+'abs CO2'!I362+'CH4'!I362*PCG!$C$5+N2O!I362*PCG!$C$6+HFC!I362+PFC!I362+'SF6'!I362</f>
        <v>0.48337961611100821</v>
      </c>
      <c r="J362" s="94">
        <f>+'CO2'!J362+'abs CO2'!J362+'CH4'!J362*PCG!$C$5+N2O!J362*PCG!$C$6+HFC!J362+PFC!J362+'SF6'!J362</f>
        <v>6.3365344677446617E-2</v>
      </c>
      <c r="K362" s="94">
        <f>+'CO2'!K362+'abs CO2'!K362+'CH4'!K362*PCG!$C$5+N2O!K362*PCG!$C$6+HFC!K362+PFC!K362+'SF6'!K362</f>
        <v>0.35567941817118942</v>
      </c>
      <c r="L362" s="94">
        <f>+'CO2'!L362+'abs CO2'!L362+'CH4'!L362*PCG!$C$5+N2O!L362*PCG!$C$6+HFC!L362+PFC!L362+'SF6'!L362</f>
        <v>0.20323504589968897</v>
      </c>
      <c r="M362" s="94">
        <f>+'CO2'!M362+'abs CO2'!M362+'CH4'!M362*PCG!$C$5+N2O!M362*PCG!$C$6+HFC!M362+PFC!M362+'SF6'!M362</f>
        <v>5.0168451700549788E-2</v>
      </c>
      <c r="N362" s="94">
        <f>+'CO2'!N362+'abs CO2'!N362+'CH4'!N362*PCG!$C$5+N2O!N362*PCG!$C$6+HFC!N362+PFC!N362+'SF6'!N362</f>
        <v>5.2816512462361322E-3</v>
      </c>
      <c r="O362" s="94">
        <f>+'CO2'!O362+'abs CO2'!O362+'CH4'!O362*PCG!$C$5+N2O!O362*PCG!$C$6+HFC!O362+PFC!O362+'SF6'!O362</f>
        <v>0.24797714358013312</v>
      </c>
      <c r="P362" s="94">
        <f>+'CO2'!P362+'abs CO2'!P362+'CH4'!P362*PCG!$C$5+N2O!P362*PCG!$C$6+HFC!P362+PFC!P362+'SF6'!P362</f>
        <v>2.3842394231930179E-2</v>
      </c>
      <c r="Q362" s="94">
        <f>+'CO2'!Q362+'abs CO2'!Q362+'CH4'!Q362*PCG!$C$5+N2O!Q362*PCG!$C$6+HFC!Q362+PFC!Q362+'SF6'!Q362</f>
        <v>1.3213149512769185E-2</v>
      </c>
      <c r="R362" s="94">
        <f>+'CO2'!R362+'abs CO2'!R362+'CH4'!R362*PCG!$C$5+N2O!R362*PCG!$C$6+HFC!R362+PFC!R362+'SF6'!R362</f>
        <v>7.3504261363627102E-2</v>
      </c>
      <c r="S362" s="94">
        <f>+'CO2'!S362+'abs CO2'!S362+'CH4'!S362*PCG!$C$5+N2O!S362*PCG!$C$6+HFC!S362+PFC!S362+'SF6'!S362</f>
        <v>3.55286909121127E-2</v>
      </c>
      <c r="T362" s="94">
        <f>+'CO2'!T362+'abs CO2'!T362+'CH4'!T362*PCG!$C$5+N2O!T362*PCG!$C$6+HFC!T362+PFC!T362+'SF6'!T362</f>
        <v>1.7206456921072758E-2</v>
      </c>
      <c r="U362" s="94">
        <f>+'CO2'!U362+'abs CO2'!U362+'CH4'!U362*PCG!$C$5+N2O!U362*PCG!$C$6+HFC!U362+PFC!U362+'SF6'!U362</f>
        <v>8.1116259028390841E-2</v>
      </c>
      <c r="V362" s="94">
        <f>+'CO2'!V362+'abs CO2'!V362+'CH4'!V362*PCG!$C$5+N2O!V362*PCG!$C$6+HFC!V362+PFC!V362+'SF6'!V362</f>
        <v>0.13372811591221326</v>
      </c>
      <c r="W362" s="94">
        <f>+'CO2'!W362+'abs CO2'!W362+'CH4'!W362*PCG!$C$5+N2O!W362*PCG!$C$6+HFC!W362+PFC!W362+'SF6'!W362</f>
        <v>4.1600568264348812E-4</v>
      </c>
      <c r="X362" s="94">
        <f>+'CO2'!X362+'abs CO2'!X362+'CH4'!X362*PCG!$C$5+N2O!X362*PCG!$C$6+HFC!X362+PFC!X362+'SF6'!X362</f>
        <v>7.4761599077824495E-2</v>
      </c>
      <c r="Y362" s="94">
        <f>+'CO2'!Y362+'abs CO2'!Y362+'CH4'!Y362*PCG!$C$5+N2O!Y362*PCG!$C$6+HFC!Y362+PFC!Y362+'SF6'!Y362</f>
        <v>6.1320203627455952E-2</v>
      </c>
      <c r="Z362" s="94">
        <f>+'CO2'!Z362+'abs CO2'!Z362+'CH4'!Z362*PCG!$C$5+N2O!Z362*PCG!$C$6+HFC!Z362+PFC!Z362+'SF6'!Z362</f>
        <v>7.156856986551953E-2</v>
      </c>
      <c r="AA362" s="94">
        <f>+'CO2'!AA362+'abs CO2'!AA362+'CH4'!AA362*PCG!$C$5+N2O!AA362*PCG!$C$6+HFC!AA362+PFC!AA362+'SF6'!AA362</f>
        <v>1.1337989124768171E-2</v>
      </c>
      <c r="AB362" s="94">
        <f>+'CO2'!AB362+'abs CO2'!AB362+'CH4'!AB362*PCG!$C$5+N2O!AB362*PCG!$C$6+HFC!AB362+PFC!AB362+'SF6'!AB362</f>
        <v>0.14053776446920097</v>
      </c>
      <c r="AC362" s="94">
        <f>+'CO2'!AC362+'abs CO2'!AC362+'CH4'!AC362*PCG!$C$5+N2O!AC362*PCG!$C$6+HFC!AC362+PFC!AC362+'SF6'!AC362</f>
        <v>0.65452701046175199</v>
      </c>
      <c r="AD362" s="94">
        <f>+'CO2'!AD362+'abs CO2'!AD362+'CH4'!AD362*PCG!$C$5+N2O!AD362*PCG!$C$6+HFC!AD362+PFC!AD362+'SF6'!AD362</f>
        <v>7.2374925122173597E-2</v>
      </c>
      <c r="AE362" s="94">
        <f>+'CO2'!AE362+'abs CO2'!AE362+'CH4'!AE362*PCG!$C$5+N2O!AE362*PCG!$C$6+HFC!AE362+PFC!AE362+'SF6'!AE362</f>
        <v>0.24731256476472929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20.115685085980381</v>
      </c>
      <c r="D363" s="94">
        <f>+'CO2'!D363+'abs CO2'!D363+'CH4'!D363*PCG!$C$5+N2O!D363*PCG!$C$6+HFC!D363+PFC!D363+'SF6'!D363</f>
        <v>26.400266991027308</v>
      </c>
      <c r="E363" s="94">
        <f>+'CO2'!E363+'abs CO2'!E363+'CH4'!E363*PCG!$C$5+N2O!E363*PCG!$C$6+HFC!E363+PFC!E363+'SF6'!E363</f>
        <v>15.917301117248376</v>
      </c>
      <c r="F363" s="94">
        <f>+'CO2'!F363+'abs CO2'!F363+'CH4'!F363*PCG!$C$5+N2O!F363*PCG!$C$6+HFC!F363+PFC!F363+'SF6'!F363</f>
        <v>18.029487149665457</v>
      </c>
      <c r="G363" s="94">
        <f>+'CO2'!G363+'abs CO2'!G363+'CH4'!G363*PCG!$C$5+N2O!G363*PCG!$C$6+HFC!G363+PFC!G363+'SF6'!G363</f>
        <v>12.672995686949836</v>
      </c>
      <c r="H363" s="94">
        <f>+'CO2'!H363+'abs CO2'!H363+'CH4'!H363*PCG!$C$5+N2O!H363*PCG!$C$6+HFC!H363+PFC!H363+'SF6'!H363</f>
        <v>10.849118152807719</v>
      </c>
      <c r="I363" s="94">
        <f>+'CO2'!I363+'abs CO2'!I363+'CH4'!I363*PCG!$C$5+N2O!I363*PCG!$C$6+HFC!I363+PFC!I363+'SF6'!I363</f>
        <v>9.4937566596603773</v>
      </c>
      <c r="J363" s="94">
        <f>+'CO2'!J363+'abs CO2'!J363+'CH4'!J363*PCG!$C$5+N2O!J363*PCG!$C$6+HFC!J363+PFC!J363+'SF6'!J363</f>
        <v>10.773245184893604</v>
      </c>
      <c r="K363" s="94">
        <f>+'CO2'!K363+'abs CO2'!K363+'CH4'!K363*PCG!$C$5+N2O!K363*PCG!$C$6+HFC!K363+PFC!K363+'SF6'!K363</f>
        <v>8.4306511999164222</v>
      </c>
      <c r="L363" s="94">
        <f>+'CO2'!L363+'abs CO2'!L363+'CH4'!L363*PCG!$C$5+N2O!L363*PCG!$C$6+HFC!L363+PFC!L363+'SF6'!L363</f>
        <v>11.722568522357934</v>
      </c>
      <c r="M363" s="94">
        <f>+'CO2'!M363+'abs CO2'!M363+'CH4'!M363*PCG!$C$5+N2O!M363*PCG!$C$6+HFC!M363+PFC!M363+'SF6'!M363</f>
        <v>5.779770420089573</v>
      </c>
      <c r="N363" s="94">
        <f>+'CO2'!N363+'abs CO2'!N363+'CH4'!N363*PCG!$C$5+N2O!N363*PCG!$C$6+HFC!N363+PFC!N363+'SF6'!N363</f>
        <v>2.0893060905855769</v>
      </c>
      <c r="O363" s="94">
        <f>+'CO2'!O363+'abs CO2'!O363+'CH4'!O363*PCG!$C$5+N2O!O363*PCG!$C$6+HFC!O363+PFC!O363+'SF6'!O363</f>
        <v>2.335726109626683</v>
      </c>
      <c r="P363" s="94">
        <f>+'CO2'!P363+'abs CO2'!P363+'CH4'!P363*PCG!$C$5+N2O!P363*PCG!$C$6+HFC!P363+PFC!P363+'SF6'!P363</f>
        <v>1.2352189453286411</v>
      </c>
      <c r="Q363" s="94">
        <f>+'CO2'!Q363+'abs CO2'!Q363+'CH4'!Q363*PCG!$C$5+N2O!Q363*PCG!$C$6+HFC!Q363+PFC!Q363+'SF6'!Q363</f>
        <v>0.96198978612360886</v>
      </c>
      <c r="R363" s="94">
        <f>+'CO2'!R363+'abs CO2'!R363+'CH4'!R363*PCG!$C$5+N2O!R363*PCG!$C$6+HFC!R363+PFC!R363+'SF6'!R363</f>
        <v>0.39265341788143338</v>
      </c>
      <c r="S363" s="94">
        <f>+'CO2'!S363+'abs CO2'!S363+'CH4'!S363*PCG!$C$5+N2O!S363*PCG!$C$6+HFC!S363+PFC!S363+'SF6'!S363</f>
        <v>0.65338787221729877</v>
      </c>
      <c r="T363" s="94">
        <f>+'CO2'!T363+'abs CO2'!T363+'CH4'!T363*PCG!$C$5+N2O!T363*PCG!$C$6+HFC!T363+PFC!T363+'SF6'!T363</f>
        <v>0.74218818805592879</v>
      </c>
      <c r="U363" s="94">
        <f>+'CO2'!U363+'abs CO2'!U363+'CH4'!U363*PCG!$C$5+N2O!U363*PCG!$C$6+HFC!U363+PFC!U363+'SF6'!U363</f>
        <v>0.13583334403367567</v>
      </c>
      <c r="V363" s="94">
        <f>+'CO2'!V363+'abs CO2'!V363+'CH4'!V363*PCG!$C$5+N2O!V363*PCG!$C$6+HFC!V363+PFC!V363+'SF6'!V363</f>
        <v>8.1790313962308181E-2</v>
      </c>
      <c r="W363" s="94">
        <f>+'CO2'!W363+'abs CO2'!W363+'CH4'!W363*PCG!$C$5+N2O!W363*PCG!$C$6+HFC!W363+PFC!W363+'SF6'!W363</f>
        <v>0.16989672079160056</v>
      </c>
      <c r="X363" s="94">
        <f>+'CO2'!X363+'abs CO2'!X363+'CH4'!X363*PCG!$C$5+N2O!X363*PCG!$C$6+HFC!X363+PFC!X363+'SF6'!X363</f>
        <v>6.8569970971255598E-2</v>
      </c>
      <c r="Y363" s="94">
        <f>+'CO2'!Y363+'abs CO2'!Y363+'CH4'!Y363*PCG!$C$5+N2O!Y363*PCG!$C$6+HFC!Y363+PFC!Y363+'SF6'!Y363</f>
        <v>0.13643628194420587</v>
      </c>
      <c r="Z363" s="94">
        <f>+'CO2'!Z363+'abs CO2'!Z363+'CH4'!Z363*PCG!$C$5+N2O!Z363*PCG!$C$6+HFC!Z363+PFC!Z363+'SF6'!Z363</f>
        <v>0.19667926414252446</v>
      </c>
      <c r="AA363" s="94">
        <f>+'CO2'!AA363+'abs CO2'!AA363+'CH4'!AA363*PCG!$C$5+N2O!AA363*PCG!$C$6+HFC!AA363+PFC!AA363+'SF6'!AA363</f>
        <v>0.15329906129113627</v>
      </c>
      <c r="AB363" s="94">
        <f>+'CO2'!AB363+'abs CO2'!AB363+'CH4'!AB363*PCG!$C$5+N2O!AB363*PCG!$C$6+HFC!AB363+PFC!AB363+'SF6'!AB363</f>
        <v>9.4036817129349831E-2</v>
      </c>
      <c r="AC363" s="94">
        <f>+'CO2'!AC363+'abs CO2'!AC363+'CH4'!AC363*PCG!$C$5+N2O!AC363*PCG!$C$6+HFC!AC363+PFC!AC363+'SF6'!AC363</f>
        <v>0.48874407555621546</v>
      </c>
      <c r="AD363" s="94">
        <f>+'CO2'!AD363+'abs CO2'!AD363+'CH4'!AD363*PCG!$C$5+N2O!AD363*PCG!$C$6+HFC!AD363+PFC!AD363+'SF6'!AD363</f>
        <v>0.89029169884604398</v>
      </c>
      <c r="AE363" s="94">
        <f>+'CO2'!AE363+'abs CO2'!AE363+'CH4'!AE363*PCG!$C$5+N2O!AE363*PCG!$C$6+HFC!AE363+PFC!AE363+'SF6'!AE363</f>
        <v>0.61611781478471128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224.56746689227757</v>
      </c>
      <c r="D364" s="33">
        <f t="shared" si="87"/>
        <v>135.81208336275799</v>
      </c>
      <c r="E364" s="33">
        <f t="shared" si="87"/>
        <v>36.435227334944386</v>
      </c>
      <c r="F364" s="33">
        <f t="shared" si="87"/>
        <v>-29.606658704144213</v>
      </c>
      <c r="G364" s="33">
        <f t="shared" si="87"/>
        <v>-137.66795189384104</v>
      </c>
      <c r="H364" s="33">
        <f t="shared" si="87"/>
        <v>-152.40332216114803</v>
      </c>
      <c r="I364" s="33">
        <f t="shared" si="87"/>
        <v>-177.5689279135662</v>
      </c>
      <c r="J364" s="33">
        <f t="shared" si="87"/>
        <v>-245.72103980792613</v>
      </c>
      <c r="K364" s="33">
        <f t="shared" si="87"/>
        <v>-306.92242047713495</v>
      </c>
      <c r="L364" s="33">
        <f t="shared" si="87"/>
        <v>-267.03303825574557</v>
      </c>
      <c r="M364" s="33">
        <f t="shared" si="87"/>
        <v>-289.05497543700903</v>
      </c>
      <c r="N364" s="33">
        <f t="shared" si="87"/>
        <v>-295.7754638314052</v>
      </c>
      <c r="O364" s="33">
        <f t="shared" si="87"/>
        <v>-379.43071348500627</v>
      </c>
      <c r="P364" s="33">
        <f t="shared" si="87"/>
        <v>-274.78498562717874</v>
      </c>
      <c r="Q364" s="33">
        <f t="shared" si="87"/>
        <v>-450.74528786240023</v>
      </c>
      <c r="R364" s="33">
        <f t="shared" si="87"/>
        <v>-555.07965006762981</v>
      </c>
      <c r="S364" s="33">
        <f t="shared" si="87"/>
        <v>-621.32039882672723</v>
      </c>
      <c r="T364" s="33">
        <f t="shared" si="87"/>
        <v>-695.52021757337161</v>
      </c>
      <c r="U364" s="33">
        <f t="shared" si="87"/>
        <v>-858.84542440620248</v>
      </c>
      <c r="V364" s="33">
        <f t="shared" si="87"/>
        <v>-833.93720053051811</v>
      </c>
      <c r="W364" s="33">
        <f t="shared" si="87"/>
        <v>-845.26676534788237</v>
      </c>
      <c r="X364" s="33">
        <f t="shared" si="87"/>
        <v>-789.72699877742673</v>
      </c>
      <c r="Y364" s="33">
        <f t="shared" si="87"/>
        <v>-692.30021049198263</v>
      </c>
      <c r="Z364" s="33">
        <f t="shared" si="87"/>
        <v>-635.38112350748395</v>
      </c>
      <c r="AA364" s="33">
        <f t="shared" si="87"/>
        <v>-1010.5132573931295</v>
      </c>
      <c r="AB364" s="33">
        <f t="shared" si="87"/>
        <v>-963.34469465517145</v>
      </c>
      <c r="AC364" s="33">
        <f t="shared" si="87"/>
        <v>-942.71505018802566</v>
      </c>
      <c r="AD364" s="33">
        <f t="shared" si="87"/>
        <v>-858.57751865047135</v>
      </c>
      <c r="AE364" s="33">
        <f t="shared" si="87"/>
        <v>-803.05319110834046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-0.51928045339936502</v>
      </c>
      <c r="D365" s="94">
        <f>+'CO2'!D365+'abs CO2'!D365+'CH4'!D365*PCG!$C$5+N2O!D365*PCG!$C$6+HFC!D365+PFC!D365+'SF6'!D365</f>
        <v>-1.03856090679873</v>
      </c>
      <c r="E365" s="94">
        <f>+'CO2'!E365+'abs CO2'!E365+'CH4'!E365*PCG!$C$5+N2O!E365*PCG!$C$6+HFC!E365+PFC!E365+'SF6'!E365</f>
        <v>-1.5578413601980956</v>
      </c>
      <c r="F365" s="94">
        <f>+'CO2'!F365+'abs CO2'!F365+'CH4'!F365*PCG!$C$5+N2O!F365*PCG!$C$6+HFC!F365+PFC!F365+'SF6'!F365</f>
        <v>-2.0771218135974601</v>
      </c>
      <c r="G365" s="94">
        <f>+'CO2'!G365+'abs CO2'!G365+'CH4'!G365*PCG!$C$5+N2O!G365*PCG!$C$6+HFC!G365+PFC!G365+'SF6'!G365</f>
        <v>-2.5964022669968259</v>
      </c>
      <c r="H365" s="94">
        <f>+'CO2'!H365+'abs CO2'!H365+'CH4'!H365*PCG!$C$5+N2O!H365*PCG!$C$6+HFC!H365+PFC!H365+'SF6'!H365</f>
        <v>-3.1156827203961912</v>
      </c>
      <c r="I365" s="94">
        <f>+'CO2'!I365+'abs CO2'!I365+'CH4'!I365*PCG!$C$5+N2O!I365*PCG!$C$6+HFC!I365+PFC!I365+'SF6'!I365</f>
        <v>-3.6349631737955548</v>
      </c>
      <c r="J365" s="94">
        <f>+'CO2'!J365+'abs CO2'!J365+'CH4'!J365*PCG!$C$5+N2O!J365*PCG!$C$6+HFC!J365+PFC!J365+'SF6'!J365</f>
        <v>-4.1542436271949237</v>
      </c>
      <c r="K365" s="94">
        <f>+'CO2'!K365+'abs CO2'!K365+'CH4'!K365*PCG!$C$5+N2O!K365*PCG!$C$6+HFC!K365+PFC!K365+'SF6'!K365</f>
        <v>-4.6735240805942873</v>
      </c>
      <c r="L365" s="94">
        <f>+'CO2'!L365+'abs CO2'!L365+'CH4'!L365*PCG!$C$5+N2O!L365*PCG!$C$6+HFC!L365+PFC!L365+'SF6'!L365</f>
        <v>-5.1928045339936517</v>
      </c>
      <c r="M365" s="94">
        <f>+'CO2'!M365+'abs CO2'!M365+'CH4'!M365*PCG!$C$5+N2O!M365*PCG!$C$6+HFC!M365+PFC!M365+'SF6'!M365</f>
        <v>-5.712084987393018</v>
      </c>
      <c r="N365" s="94">
        <f>+'CO2'!N365+'abs CO2'!N365+'CH4'!N365*PCG!$C$5+N2O!N365*PCG!$C$6+HFC!N365+PFC!N365+'SF6'!N365</f>
        <v>-6.2313654407923842</v>
      </c>
      <c r="O365" s="94">
        <f>+'CO2'!O365+'abs CO2'!O365+'CH4'!O365*PCG!$C$5+N2O!O365*PCG!$C$6+HFC!O365+PFC!O365+'SF6'!O365</f>
        <v>-6.6445399556241256</v>
      </c>
      <c r="P365" s="94">
        <f>+'CO2'!P365+'abs CO2'!P365+'CH4'!P365*PCG!$C$5+N2O!P365*PCG!$C$6+HFC!P365+PFC!P365+'SF6'!P365</f>
        <v>-7.0577144704558723</v>
      </c>
      <c r="Q365" s="94">
        <f>+'CO2'!Q365+'abs CO2'!Q365+'CH4'!Q365*PCG!$C$5+N2O!Q365*PCG!$C$6+HFC!Q365+PFC!Q365+'SF6'!Q365</f>
        <v>-7.4708889852876146</v>
      </c>
      <c r="R365" s="94">
        <f>+'CO2'!R365+'abs CO2'!R365+'CH4'!R365*PCG!$C$5+N2O!R365*PCG!$C$6+HFC!R365+PFC!R365+'SF6'!R365</f>
        <v>-7.8840635001193613</v>
      </c>
      <c r="S365" s="94">
        <f>+'CO2'!S365+'abs CO2'!S365+'CH4'!S365*PCG!$C$5+N2O!S365*PCG!$C$6+HFC!S365+PFC!S365+'SF6'!S365</f>
        <v>-8.2972380149511089</v>
      </c>
      <c r="T365" s="94">
        <f>+'CO2'!T365+'abs CO2'!T365+'CH4'!T365*PCG!$C$5+N2O!T365*PCG!$C$6+HFC!T365+PFC!T365+'SF6'!T365</f>
        <v>-8.7104125297828556</v>
      </c>
      <c r="U365" s="94">
        <f>+'CO2'!U365+'abs CO2'!U365+'CH4'!U365*PCG!$C$5+N2O!U365*PCG!$C$6+HFC!U365+PFC!U365+'SF6'!U365</f>
        <v>-8.9787409298818996</v>
      </c>
      <c r="V365" s="94">
        <f>+'CO2'!V365+'abs CO2'!V365+'CH4'!V365*PCG!$C$5+N2O!V365*PCG!$C$6+HFC!V365+PFC!V365+'SF6'!V365</f>
        <v>-9.2470693299809508</v>
      </c>
      <c r="W365" s="94">
        <f>+'CO2'!W365+'abs CO2'!W365+'CH4'!W365*PCG!$C$5+N2O!W365*PCG!$C$6+HFC!W365+PFC!W365+'SF6'!W365</f>
        <v>-8.9961172766806321</v>
      </c>
      <c r="X365" s="94">
        <f>+'CO2'!X365+'abs CO2'!X365+'CH4'!X365*PCG!$C$5+N2O!X365*PCG!$C$6+HFC!X365+PFC!X365+'SF6'!X365</f>
        <v>-8.7451652233803152</v>
      </c>
      <c r="Y365" s="94">
        <f>+'CO2'!Y365+'abs CO2'!Y365+'CH4'!Y365*PCG!$C$5+N2O!Y365*PCG!$C$6+HFC!Y365+PFC!Y365+'SF6'!Y365</f>
        <v>-8.4942131700800019</v>
      </c>
      <c r="Z365" s="94">
        <f>+'CO2'!Z365+'abs CO2'!Z365+'CH4'!Z365*PCG!$C$5+N2O!Z365*PCG!$C$6+HFC!Z365+PFC!Z365+'SF6'!Z365</f>
        <v>-8.2432611167796814</v>
      </c>
      <c r="AA365" s="94">
        <f>+'CO2'!AA365+'abs CO2'!AA365+'CH4'!AA365*PCG!$C$5+N2O!AA365*PCG!$C$6+HFC!AA365+PFC!AA365+'SF6'!AA365</f>
        <v>-7.7244993602996859</v>
      </c>
      <c r="AB365" s="94">
        <f>+'CO2'!AB365+'abs CO2'!AB365+'CH4'!AB365*PCG!$C$5+N2O!AB365*PCG!$C$6+HFC!AB365+PFC!AB365+'SF6'!AB365</f>
        <v>-7.2057376038196814</v>
      </c>
      <c r="AC365" s="94">
        <f>+'CO2'!AC365+'abs CO2'!AC365+'CH4'!AC365*PCG!$C$5+N2O!AC365*PCG!$C$6+HFC!AC365+PFC!AC365+'SF6'!AC365</f>
        <v>-6.6869758473396868</v>
      </c>
      <c r="AD365" s="94">
        <f>+'CO2'!AD365+'abs CO2'!AD365+'CH4'!AD365*PCG!$C$5+N2O!AD365*PCG!$C$6+HFC!AD365+PFC!AD365+'SF6'!AD365</f>
        <v>-6.1676953939403214</v>
      </c>
      <c r="AE365" s="94">
        <f>+'CO2'!AE365+'abs CO2'!AE365+'CH4'!AE365*PCG!$C$5+N2O!AE365*PCG!$C$6+HFC!AE365+PFC!AE365+'SF6'!AE365</f>
        <v>-5.6484149405409525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225.08674734567694</v>
      </c>
      <c r="D366" s="94">
        <f>+'CO2'!D366+'abs CO2'!D366+'CH4'!D366*PCG!$C$5+N2O!D366*PCG!$C$6+HFC!D366+PFC!D366+'SF6'!D366</f>
        <v>136.85064426955671</v>
      </c>
      <c r="E366" s="94">
        <f>+'CO2'!E366+'abs CO2'!E366+'CH4'!E366*PCG!$C$5+N2O!E366*PCG!$C$6+HFC!E366+PFC!E366+'SF6'!E366</f>
        <v>37.993068695142483</v>
      </c>
      <c r="F366" s="94">
        <f>+'CO2'!F366+'abs CO2'!F366+'CH4'!F366*PCG!$C$5+N2O!F366*PCG!$C$6+HFC!F366+PFC!F366+'SF6'!F366</f>
        <v>-27.529536890546751</v>
      </c>
      <c r="G366" s="94">
        <f>+'CO2'!G366+'abs CO2'!G366+'CH4'!G366*PCG!$C$5+N2O!G366*PCG!$C$6+HFC!G366+PFC!G366+'SF6'!G366</f>
        <v>-135.07154962684422</v>
      </c>
      <c r="H366" s="94">
        <f>+'CO2'!H366+'abs CO2'!H366+'CH4'!H366*PCG!$C$5+N2O!H366*PCG!$C$6+HFC!H366+PFC!H366+'SF6'!H366</f>
        <v>-149.28763944075183</v>
      </c>
      <c r="I366" s="94">
        <f>+'CO2'!I366+'abs CO2'!I366+'CH4'!I366*PCG!$C$5+N2O!I366*PCG!$C$6+HFC!I366+PFC!I366+'SF6'!I366</f>
        <v>-173.93396473977066</v>
      </c>
      <c r="J366" s="94">
        <f>+'CO2'!J366+'abs CO2'!J366+'CH4'!J366*PCG!$C$5+N2O!J366*PCG!$C$6+HFC!J366+PFC!J366+'SF6'!J366</f>
        <v>-241.56679618073122</v>
      </c>
      <c r="K366" s="94">
        <f>+'CO2'!K366+'abs CO2'!K366+'CH4'!K366*PCG!$C$5+N2O!K366*PCG!$C$6+HFC!K366+PFC!K366+'SF6'!K366</f>
        <v>-302.24889639654066</v>
      </c>
      <c r="L366" s="94">
        <f>+'CO2'!L366+'abs CO2'!L366+'CH4'!L366*PCG!$C$5+N2O!L366*PCG!$C$6+HFC!L366+PFC!L366+'SF6'!L366</f>
        <v>-261.84023372175193</v>
      </c>
      <c r="M366" s="94">
        <f>+'CO2'!M366+'abs CO2'!M366+'CH4'!M366*PCG!$C$5+N2O!M366*PCG!$C$6+HFC!M366+PFC!M366+'SF6'!M366</f>
        <v>-283.34289044961599</v>
      </c>
      <c r="N366" s="94">
        <f>+'CO2'!N366+'abs CO2'!N366+'CH4'!N366*PCG!$C$5+N2O!N366*PCG!$C$6+HFC!N366+PFC!N366+'SF6'!N366</f>
        <v>-289.54409839061282</v>
      </c>
      <c r="O366" s="94">
        <f>+'CO2'!O366+'abs CO2'!O366+'CH4'!O366*PCG!$C$5+N2O!O366*PCG!$C$6+HFC!O366+PFC!O366+'SF6'!O366</f>
        <v>-372.78617352938215</v>
      </c>
      <c r="P366" s="94">
        <f>+'CO2'!P366+'abs CO2'!P366+'CH4'!P366*PCG!$C$5+N2O!P366*PCG!$C$6+HFC!P366+PFC!P366+'SF6'!P366</f>
        <v>-267.72727115672285</v>
      </c>
      <c r="Q366" s="94">
        <f>+'CO2'!Q366+'abs CO2'!Q366+'CH4'!Q366*PCG!$C$5+N2O!Q366*PCG!$C$6+HFC!Q366+PFC!Q366+'SF6'!Q366</f>
        <v>-443.27439887711262</v>
      </c>
      <c r="R366" s="94">
        <f>+'CO2'!R366+'abs CO2'!R366+'CH4'!R366*PCG!$C$5+N2O!R366*PCG!$C$6+HFC!R366+PFC!R366+'SF6'!R366</f>
        <v>-547.19558656751042</v>
      </c>
      <c r="S366" s="94">
        <f>+'CO2'!S366+'abs CO2'!S366+'CH4'!S366*PCG!$C$5+N2O!S366*PCG!$C$6+HFC!S366+PFC!S366+'SF6'!S366</f>
        <v>-613.02316081177617</v>
      </c>
      <c r="T366" s="94">
        <f>+'CO2'!T366+'abs CO2'!T366+'CH4'!T366*PCG!$C$5+N2O!T366*PCG!$C$6+HFC!T366+PFC!T366+'SF6'!T366</f>
        <v>-686.80980504358877</v>
      </c>
      <c r="U366" s="94">
        <f>+'CO2'!U366+'abs CO2'!U366+'CH4'!U366*PCG!$C$5+N2O!U366*PCG!$C$6+HFC!U366+PFC!U366+'SF6'!U366</f>
        <v>-849.86668347632053</v>
      </c>
      <c r="V366" s="94">
        <f>+'CO2'!V366+'abs CO2'!V366+'CH4'!V366*PCG!$C$5+N2O!V366*PCG!$C$6+HFC!V366+PFC!V366+'SF6'!V366</f>
        <v>-824.69013120053717</v>
      </c>
      <c r="W366" s="94">
        <f>+'CO2'!W366+'abs CO2'!W366+'CH4'!W366*PCG!$C$5+N2O!W366*PCG!$C$6+HFC!W366+PFC!W366+'SF6'!W366</f>
        <v>-836.27064807120178</v>
      </c>
      <c r="X366" s="94">
        <f>+'CO2'!X366+'abs CO2'!X366+'CH4'!X366*PCG!$C$5+N2O!X366*PCG!$C$6+HFC!X366+PFC!X366+'SF6'!X366</f>
        <v>-780.98183355404637</v>
      </c>
      <c r="Y366" s="94">
        <f>+'CO2'!Y366+'abs CO2'!Y366+'CH4'!Y366*PCG!$C$5+N2O!Y366*PCG!$C$6+HFC!Y366+PFC!Y366+'SF6'!Y366</f>
        <v>-683.80599732190262</v>
      </c>
      <c r="Z366" s="94">
        <f>+'CO2'!Z366+'abs CO2'!Z366+'CH4'!Z366*PCG!$C$5+N2O!Z366*PCG!$C$6+HFC!Z366+PFC!Z366+'SF6'!Z366</f>
        <v>-627.1378623907043</v>
      </c>
      <c r="AA366" s="94">
        <f>+'CO2'!AA366+'abs CO2'!AA366+'CH4'!AA366*PCG!$C$5+N2O!AA366*PCG!$C$6+HFC!AA366+PFC!AA366+'SF6'!AA366</f>
        <v>-1002.7887580328298</v>
      </c>
      <c r="AB366" s="94">
        <f>+'CO2'!AB366+'abs CO2'!AB366+'CH4'!AB366*PCG!$C$5+N2O!AB366*PCG!$C$6+HFC!AB366+PFC!AB366+'SF6'!AB366</f>
        <v>-956.13895705135178</v>
      </c>
      <c r="AC366" s="94">
        <f>+'CO2'!AC366+'abs CO2'!AC366+'CH4'!AC366*PCG!$C$5+N2O!AC366*PCG!$C$6+HFC!AC366+PFC!AC366+'SF6'!AC366</f>
        <v>-936.02807434068598</v>
      </c>
      <c r="AD366" s="94">
        <f>+'CO2'!AD366+'abs CO2'!AD366+'CH4'!AD366*PCG!$C$5+N2O!AD366*PCG!$C$6+HFC!AD366+PFC!AD366+'SF6'!AD366</f>
        <v>-852.40982325653101</v>
      </c>
      <c r="AE366" s="94">
        <f>+'CO2'!AE366+'abs CO2'!AE366+'CH4'!AE366*PCG!$C$5+N2O!AE366*PCG!$C$6+HFC!AE366+PFC!AE366+'SF6'!AE366</f>
        <v>-797.40477616779947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-1310.564339180336</v>
      </c>
      <c r="D367" s="33">
        <f t="shared" si="88"/>
        <v>-1524.0389788403318</v>
      </c>
      <c r="E367" s="33">
        <f t="shared" si="88"/>
        <v>-1762.9471013212162</v>
      </c>
      <c r="F367" s="33">
        <f t="shared" si="88"/>
        <v>-1921.5066016834035</v>
      </c>
      <c r="G367" s="33">
        <f t="shared" si="88"/>
        <v>-2181.0893681830516</v>
      </c>
      <c r="H367" s="33">
        <f t="shared" si="88"/>
        <v>-2216.517966874685</v>
      </c>
      <c r="I367" s="33">
        <f t="shared" si="88"/>
        <v>-2276.8815284219036</v>
      </c>
      <c r="J367" s="33">
        <f t="shared" si="88"/>
        <v>-2440.6640841021967</v>
      </c>
      <c r="K367" s="33">
        <f t="shared" si="88"/>
        <v>-2587.5886106147332</v>
      </c>
      <c r="L367" s="33">
        <f t="shared" si="88"/>
        <v>-2491.9077978502714</v>
      </c>
      <c r="M367" s="33">
        <f t="shared" si="88"/>
        <v>-2544.7282283804484</v>
      </c>
      <c r="N367" s="33">
        <f t="shared" si="88"/>
        <v>-2560.8574198162119</v>
      </c>
      <c r="O367" s="33">
        <f t="shared" si="88"/>
        <v>-2443.384441113124</v>
      </c>
      <c r="P367" s="33">
        <f t="shared" si="88"/>
        <v>-2198.4182961210563</v>
      </c>
      <c r="Q367" s="33">
        <f t="shared" si="88"/>
        <v>-2631.4883812721864</v>
      </c>
      <c r="R367" s="33">
        <f t="shared" si="88"/>
        <v>-2892.6554214250327</v>
      </c>
      <c r="S367" s="33">
        <f t="shared" si="88"/>
        <v>-3060.8490613539561</v>
      </c>
      <c r="T367" s="33">
        <f t="shared" si="88"/>
        <v>-3248.7892463063449</v>
      </c>
      <c r="U367" s="33">
        <f t="shared" si="88"/>
        <v>-3237.3745552944306</v>
      </c>
      <c r="V367" s="33">
        <f t="shared" si="88"/>
        <v>-3197.0357674050124</v>
      </c>
      <c r="W367" s="33">
        <f t="shared" si="88"/>
        <v>-3250.8836700959127</v>
      </c>
      <c r="X367" s="33">
        <f t="shared" si="88"/>
        <v>-3133.4914559283684</v>
      </c>
      <c r="Y367" s="33">
        <f t="shared" si="88"/>
        <v>-2913.2820282354169</v>
      </c>
      <c r="Z367" s="33">
        <f t="shared" si="88"/>
        <v>-2794.45347600475</v>
      </c>
      <c r="AA367" s="33">
        <f t="shared" si="88"/>
        <v>-2645.3312312134103</v>
      </c>
      <c r="AB367" s="33">
        <f t="shared" si="88"/>
        <v>-2551.2185026358975</v>
      </c>
      <c r="AC367" s="33">
        <f t="shared" si="88"/>
        <v>-2528.4211436242267</v>
      </c>
      <c r="AD367" s="33">
        <f t="shared" si="88"/>
        <v>-2393.4577720382304</v>
      </c>
      <c r="AE367" s="33">
        <f t="shared" si="88"/>
        <v>-2255.618021250928</v>
      </c>
    </row>
    <row r="368" spans="1:31" x14ac:dyDescent="0.2">
      <c r="A368" s="9" t="s">
        <v>638</v>
      </c>
      <c r="B368" s="4" t="s">
        <v>639</v>
      </c>
      <c r="C368" s="33">
        <f>+C369+C370</f>
        <v>-42.682164289812128</v>
      </c>
      <c r="D368" s="33">
        <f t="shared" ref="D368:AE368" si="89">+D369+D370</f>
        <v>-49.115656032439041</v>
      </c>
      <c r="E368" s="33">
        <f t="shared" si="89"/>
        <v>-56.241073909965216</v>
      </c>
      <c r="F368" s="33">
        <f t="shared" si="89"/>
        <v>-60.668030673714192</v>
      </c>
      <c r="G368" s="33">
        <f t="shared" si="89"/>
        <v>-68.238647513192518</v>
      </c>
      <c r="H368" s="33">
        <f t="shared" si="89"/>
        <v>-69.047610871427679</v>
      </c>
      <c r="I368" s="33">
        <f t="shared" si="89"/>
        <v>-70.495446072954209</v>
      </c>
      <c r="J368" s="33">
        <f t="shared" si="89"/>
        <v>-75.229918183600958</v>
      </c>
      <c r="K368" s="33">
        <f t="shared" si="89"/>
        <v>-79.297328117537418</v>
      </c>
      <c r="L368" s="33">
        <f t="shared" si="89"/>
        <v>-76.239257230032862</v>
      </c>
      <c r="M368" s="33">
        <f t="shared" si="89"/>
        <v>-77.466792986852496</v>
      </c>
      <c r="N368" s="33">
        <f t="shared" si="89"/>
        <v>-77.646138444884386</v>
      </c>
      <c r="O368" s="33">
        <f t="shared" si="89"/>
        <v>-73.728249081778571</v>
      </c>
      <c r="P368" s="33">
        <f t="shared" si="89"/>
        <v>-66.196352605116502</v>
      </c>
      <c r="Q368" s="33">
        <f t="shared" si="89"/>
        <v>-79.100206136398626</v>
      </c>
      <c r="R368" s="33">
        <f t="shared" si="89"/>
        <v>-87.574576295457675</v>
      </c>
      <c r="S368" s="33">
        <f t="shared" si="89"/>
        <v>-92.654251651758983</v>
      </c>
      <c r="T368" s="33">
        <f t="shared" si="89"/>
        <v>-98.643448633114104</v>
      </c>
      <c r="U368" s="33">
        <f t="shared" si="89"/>
        <v>-98.483962210007363</v>
      </c>
      <c r="V368" s="33">
        <f t="shared" si="89"/>
        <v>-97.876702651206855</v>
      </c>
      <c r="W368" s="33">
        <f t="shared" si="89"/>
        <v>-100.18769528220169</v>
      </c>
      <c r="X368" s="33">
        <f t="shared" si="89"/>
        <v>-97.379327498590058</v>
      </c>
      <c r="Y368" s="33">
        <f t="shared" si="89"/>
        <v>-90.805739233806662</v>
      </c>
      <c r="Z368" s="33">
        <f t="shared" si="89"/>
        <v>-88.188244425469648</v>
      </c>
      <c r="AA368" s="33">
        <f t="shared" si="89"/>
        <v>-82.648152286472111</v>
      </c>
      <c r="AB368" s="33">
        <f t="shared" si="89"/>
        <v>-79.498996519287516</v>
      </c>
      <c r="AC368" s="33">
        <f t="shared" si="89"/>
        <v>-78.640731914040572</v>
      </c>
      <c r="AD368" s="33">
        <f t="shared" si="89"/>
        <v>-74.580774341284268</v>
      </c>
      <c r="AE368" s="33">
        <f t="shared" si="89"/>
        <v>-70.827849663585909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-42.682164289812128</v>
      </c>
      <c r="D370" s="94">
        <f>+'CO2'!D370+'abs CO2'!D370+'CH4'!D370*PCG!$C$5+N2O!D370*PCG!$C$6+HFC!D370+PFC!D370+'SF6'!D370</f>
        <v>-49.115656032439041</v>
      </c>
      <c r="E370" s="94">
        <f>+'CO2'!E370+'abs CO2'!E370+'CH4'!E370*PCG!$C$5+N2O!E370*PCG!$C$6+HFC!E370+PFC!E370+'SF6'!E370</f>
        <v>-56.241073909965216</v>
      </c>
      <c r="F370" s="94">
        <f>+'CO2'!F370+'abs CO2'!F370+'CH4'!F370*PCG!$C$5+N2O!F370*PCG!$C$6+HFC!F370+PFC!F370+'SF6'!F370</f>
        <v>-60.668030673714192</v>
      </c>
      <c r="G370" s="94">
        <f>+'CO2'!G370+'abs CO2'!G370+'CH4'!G370*PCG!$C$5+N2O!G370*PCG!$C$6+HFC!G370+PFC!G370+'SF6'!G370</f>
        <v>-68.238647513192518</v>
      </c>
      <c r="H370" s="94">
        <f>+'CO2'!H370+'abs CO2'!H370+'CH4'!H370*PCG!$C$5+N2O!H370*PCG!$C$6+HFC!H370+PFC!H370+'SF6'!H370</f>
        <v>-69.047610871427679</v>
      </c>
      <c r="I370" s="94">
        <f>+'CO2'!I370+'abs CO2'!I370+'CH4'!I370*PCG!$C$5+N2O!I370*PCG!$C$6+HFC!I370+PFC!I370+'SF6'!I370</f>
        <v>-70.495446072954209</v>
      </c>
      <c r="J370" s="94">
        <f>+'CO2'!J370+'abs CO2'!J370+'CH4'!J370*PCG!$C$5+N2O!J370*PCG!$C$6+HFC!J370+PFC!J370+'SF6'!J370</f>
        <v>-75.229918183600958</v>
      </c>
      <c r="K370" s="94">
        <f>+'CO2'!K370+'abs CO2'!K370+'CH4'!K370*PCG!$C$5+N2O!K370*PCG!$C$6+HFC!K370+PFC!K370+'SF6'!K370</f>
        <v>-79.297328117537418</v>
      </c>
      <c r="L370" s="94">
        <f>+'CO2'!L370+'abs CO2'!L370+'CH4'!L370*PCG!$C$5+N2O!L370*PCG!$C$6+HFC!L370+PFC!L370+'SF6'!L370</f>
        <v>-76.239257230032862</v>
      </c>
      <c r="M370" s="94">
        <f>+'CO2'!M370+'abs CO2'!M370+'CH4'!M370*PCG!$C$5+N2O!M370*PCG!$C$6+HFC!M370+PFC!M370+'SF6'!M370</f>
        <v>-77.466792986852496</v>
      </c>
      <c r="N370" s="94">
        <f>+'CO2'!N370+'abs CO2'!N370+'CH4'!N370*PCG!$C$5+N2O!N370*PCG!$C$6+HFC!N370+PFC!N370+'SF6'!N370</f>
        <v>-77.646138444884386</v>
      </c>
      <c r="O370" s="94">
        <f>+'CO2'!O370+'abs CO2'!O370+'CH4'!O370*PCG!$C$5+N2O!O370*PCG!$C$6+HFC!O370+PFC!O370+'SF6'!O370</f>
        <v>-73.728249081778571</v>
      </c>
      <c r="P370" s="94">
        <f>+'CO2'!P370+'abs CO2'!P370+'CH4'!P370*PCG!$C$5+N2O!P370*PCG!$C$6+HFC!P370+PFC!P370+'SF6'!P370</f>
        <v>-66.196352605116502</v>
      </c>
      <c r="Q370" s="94">
        <f>+'CO2'!Q370+'abs CO2'!Q370+'CH4'!Q370*PCG!$C$5+N2O!Q370*PCG!$C$6+HFC!Q370+PFC!Q370+'SF6'!Q370</f>
        <v>-79.100206136398626</v>
      </c>
      <c r="R370" s="94">
        <f>+'CO2'!R370+'abs CO2'!R370+'CH4'!R370*PCG!$C$5+N2O!R370*PCG!$C$6+HFC!R370+PFC!R370+'SF6'!R370</f>
        <v>-87.574576295457675</v>
      </c>
      <c r="S370" s="94">
        <f>+'CO2'!S370+'abs CO2'!S370+'CH4'!S370*PCG!$C$5+N2O!S370*PCG!$C$6+HFC!S370+PFC!S370+'SF6'!S370</f>
        <v>-92.654251651758983</v>
      </c>
      <c r="T370" s="94">
        <f>+'CO2'!T370+'abs CO2'!T370+'CH4'!T370*PCG!$C$5+N2O!T370*PCG!$C$6+HFC!T370+PFC!T370+'SF6'!T370</f>
        <v>-98.643448633114104</v>
      </c>
      <c r="U370" s="94">
        <f>+'CO2'!U370+'abs CO2'!U370+'CH4'!U370*PCG!$C$5+N2O!U370*PCG!$C$6+HFC!U370+PFC!U370+'SF6'!U370</f>
        <v>-98.483962210007363</v>
      </c>
      <c r="V370" s="94">
        <f>+'CO2'!V370+'abs CO2'!V370+'CH4'!V370*PCG!$C$5+N2O!V370*PCG!$C$6+HFC!V370+PFC!V370+'SF6'!V370</f>
        <v>-97.876702651206855</v>
      </c>
      <c r="W370" s="94">
        <f>+'CO2'!W370+'abs CO2'!W370+'CH4'!W370*PCG!$C$5+N2O!W370*PCG!$C$6+HFC!W370+PFC!W370+'SF6'!W370</f>
        <v>-100.18769528220169</v>
      </c>
      <c r="X370" s="94">
        <f>+'CO2'!X370+'abs CO2'!X370+'CH4'!X370*PCG!$C$5+N2O!X370*PCG!$C$6+HFC!X370+PFC!X370+'SF6'!X370</f>
        <v>-97.379327498590058</v>
      </c>
      <c r="Y370" s="94">
        <f>+'CO2'!Y370+'abs CO2'!Y370+'CH4'!Y370*PCG!$C$5+N2O!Y370*PCG!$C$6+HFC!Y370+PFC!Y370+'SF6'!Y370</f>
        <v>-90.805739233806662</v>
      </c>
      <c r="Z370" s="94">
        <f>+'CO2'!Z370+'abs CO2'!Z370+'CH4'!Z370*PCG!$C$5+N2O!Z370*PCG!$C$6+HFC!Z370+PFC!Z370+'SF6'!Z370</f>
        <v>-88.188244425469648</v>
      </c>
      <c r="AA370" s="94">
        <f>+'CO2'!AA370+'abs CO2'!AA370+'CH4'!AA370*PCG!$C$5+N2O!AA370*PCG!$C$6+HFC!AA370+PFC!AA370+'SF6'!AA370</f>
        <v>-82.648152286472111</v>
      </c>
      <c r="AB370" s="94">
        <f>+'CO2'!AB370+'abs CO2'!AB370+'CH4'!AB370*PCG!$C$5+N2O!AB370*PCG!$C$6+HFC!AB370+PFC!AB370+'SF6'!AB370</f>
        <v>-79.498996519287516</v>
      </c>
      <c r="AC370" s="94">
        <f>+'CO2'!AC370+'abs CO2'!AC370+'CH4'!AC370*PCG!$C$5+N2O!AC370*PCG!$C$6+HFC!AC370+PFC!AC370+'SF6'!AC370</f>
        <v>-78.640731914040572</v>
      </c>
      <c r="AD370" s="94">
        <f>+'CO2'!AD370+'abs CO2'!AD370+'CH4'!AD370*PCG!$C$5+N2O!AD370*PCG!$C$6+HFC!AD370+PFC!AD370+'SF6'!AD370</f>
        <v>-74.580774341284268</v>
      </c>
      <c r="AE370" s="94">
        <f>+'CO2'!AE370+'abs CO2'!AE370+'CH4'!AE370*PCG!$C$5+N2O!AE370*PCG!$C$6+HFC!AE370+PFC!AE370+'SF6'!AE370</f>
        <v>-70.827849663585909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-1245.501597265094</v>
      </c>
      <c r="D371" s="33">
        <f t="shared" si="90"/>
        <v>-1449.2188473836363</v>
      </c>
      <c r="E371" s="33">
        <f t="shared" si="90"/>
        <v>-1677.2775380471944</v>
      </c>
      <c r="F371" s="33">
        <f t="shared" si="90"/>
        <v>-1828.9418125711047</v>
      </c>
      <c r="G371" s="33">
        <f t="shared" si="90"/>
        <v>-2076.90280123307</v>
      </c>
      <c r="H371" s="33">
        <f t="shared" si="90"/>
        <v>-2110.9869094070282</v>
      </c>
      <c r="I371" s="33">
        <f t="shared" si="90"/>
        <v>-2168.9741964455143</v>
      </c>
      <c r="J371" s="33">
        <f t="shared" si="90"/>
        <v>-2325.4745176852548</v>
      </c>
      <c r="K371" s="33">
        <f t="shared" si="90"/>
        <v>-2466.0457094291933</v>
      </c>
      <c r="L371" s="33">
        <f t="shared" si="90"/>
        <v>-2374.9451819320166</v>
      </c>
      <c r="M371" s="33">
        <f t="shared" si="90"/>
        <v>-2425.7280609536015</v>
      </c>
      <c r="N371" s="33">
        <f t="shared" si="90"/>
        <v>-2441.4443043502288</v>
      </c>
      <c r="O371" s="33">
        <f t="shared" si="90"/>
        <v>-2330.2422005663652</v>
      </c>
      <c r="P371" s="33">
        <f t="shared" si="90"/>
        <v>-2096.839983451835</v>
      </c>
      <c r="Q371" s="33">
        <f t="shared" si="90"/>
        <v>-2510.5166339085849</v>
      </c>
      <c r="R371" s="33">
        <f t="shared" si="90"/>
        <v>-2759.4101330575991</v>
      </c>
      <c r="S371" s="33">
        <f t="shared" si="90"/>
        <v>-2920.1494990914639</v>
      </c>
      <c r="T371" s="33">
        <f t="shared" si="90"/>
        <v>-3099.4297415759365</v>
      </c>
      <c r="U371" s="33">
        <f t="shared" si="90"/>
        <v>-3089.2269192155441</v>
      </c>
      <c r="V371" s="33">
        <f t="shared" si="90"/>
        <v>-3050.6659305846651</v>
      </c>
      <c r="W371" s="33">
        <f t="shared" si="90"/>
        <v>-3102.0772141337302</v>
      </c>
      <c r="X371" s="33">
        <f t="shared" si="90"/>
        <v>-2989.8908860119723</v>
      </c>
      <c r="Y371" s="33">
        <f t="shared" si="90"/>
        <v>-2780.0798128179117</v>
      </c>
      <c r="Z371" s="33">
        <f t="shared" si="90"/>
        <v>-2666.205525194649</v>
      </c>
      <c r="AA371" s="33">
        <f t="shared" si="90"/>
        <v>-2526.262900995931</v>
      </c>
      <c r="AB371" s="33">
        <f t="shared" si="90"/>
        <v>-2437.1560429769506</v>
      </c>
      <c r="AC371" s="33">
        <f t="shared" si="90"/>
        <v>-2416.1454786732611</v>
      </c>
      <c r="AD371" s="33">
        <f t="shared" si="90"/>
        <v>-2287.6005112682842</v>
      </c>
      <c r="AE371" s="33">
        <f t="shared" si="90"/>
        <v>-2155.7454127401193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15.82313436945287</v>
      </c>
      <c r="D372" s="94">
        <f>+'CO2'!D372+'abs CO2'!D372+'CH4'!D372*PCG!$C$5+N2O!D372*PCG!$C$6+HFC!D372+PFC!D372+'SF6'!D372</f>
        <v>14.318322996709012</v>
      </c>
      <c r="E372" s="94">
        <f>+'CO2'!E372+'abs CO2'!E372+'CH4'!E372*PCG!$C$5+N2O!E372*PCG!$C$6+HFC!E372+PFC!E372+'SF6'!E372</f>
        <v>12.813511623965155</v>
      </c>
      <c r="F372" s="94">
        <f>+'CO2'!F372+'abs CO2'!F372+'CH4'!F372*PCG!$C$5+N2O!F372*PCG!$C$6+HFC!F372+PFC!F372+'SF6'!F372</f>
        <v>11.3087002512213</v>
      </c>
      <c r="G372" s="94">
        <f>+'CO2'!G372+'abs CO2'!G372+'CH4'!G372*PCG!$C$5+N2O!G372*PCG!$C$6+HFC!G372+PFC!G372+'SF6'!G372</f>
        <v>9.8038888784774443</v>
      </c>
      <c r="H372" s="94">
        <f>+'CO2'!H372+'abs CO2'!H372+'CH4'!H372*PCG!$C$5+N2O!H372*PCG!$C$6+HFC!H372+PFC!H372+'SF6'!H372</f>
        <v>8.2990775057335888</v>
      </c>
      <c r="I372" s="94">
        <f>+'CO2'!I372+'abs CO2'!I372+'CH4'!I372*PCG!$C$5+N2O!I372*PCG!$C$6+HFC!I372+PFC!I372+'SF6'!I372</f>
        <v>6.7942661329897298</v>
      </c>
      <c r="J372" s="94">
        <f>+'CO2'!J372+'abs CO2'!J372+'CH4'!J372*PCG!$C$5+N2O!J372*PCG!$C$6+HFC!J372+PFC!J372+'SF6'!J372</f>
        <v>5.2894547602458761</v>
      </c>
      <c r="K372" s="94">
        <f>+'CO2'!K372+'abs CO2'!K372+'CH4'!K372*PCG!$C$5+N2O!K372*PCG!$C$6+HFC!K372+PFC!K372+'SF6'!K372</f>
        <v>3.7846433875020189</v>
      </c>
      <c r="L372" s="94">
        <f>+'CO2'!L372+'abs CO2'!L372+'CH4'!L372*PCG!$C$5+N2O!L372*PCG!$C$6+HFC!L372+PFC!L372+'SF6'!L372</f>
        <v>2.2798320147581617</v>
      </c>
      <c r="M372" s="94">
        <f>+'CO2'!M372+'abs CO2'!M372+'CH4'!M372*PCG!$C$5+N2O!M372*PCG!$C$6+HFC!M372+PFC!M372+'SF6'!M372</f>
        <v>0.77502064201430798</v>
      </c>
      <c r="N372" s="94">
        <f>+'CO2'!N372+'abs CO2'!N372+'CH4'!N372*PCG!$C$5+N2O!N372*PCG!$C$6+HFC!N372+PFC!N372+'SF6'!N372</f>
        <v>-0.72979073072954748</v>
      </c>
      <c r="O372" s="94">
        <f>+'CO2'!O372+'abs CO2'!O372+'CH4'!O372*PCG!$C$5+N2O!O372*PCG!$C$6+HFC!O372+PFC!O372+'SF6'!O372</f>
        <v>-4.6956218547654167</v>
      </c>
      <c r="P372" s="94">
        <f>+'CO2'!P372+'abs CO2'!P372+'CH4'!P372*PCG!$C$5+N2O!P372*PCG!$C$6+HFC!P372+PFC!P372+'SF6'!P372</f>
        <v>-5.9663853818788262</v>
      </c>
      <c r="Q372" s="94">
        <f>+'CO2'!Q372+'abs CO2'!Q372+'CH4'!Q372*PCG!$C$5+N2O!Q372*PCG!$C$6+HFC!Q372+PFC!Q372+'SF6'!Q372</f>
        <v>-7.2371489089922463</v>
      </c>
      <c r="R372" s="94">
        <f>+'CO2'!R372+'abs CO2'!R372+'CH4'!R372*PCG!$C$5+N2O!R372*PCG!$C$6+HFC!R372+PFC!R372+'SF6'!R372</f>
        <v>-8.5079124361056593</v>
      </c>
      <c r="S372" s="94">
        <f>+'CO2'!S372+'abs CO2'!S372+'CH4'!S372*PCG!$C$5+N2O!S372*PCG!$C$6+HFC!S372+PFC!S372+'SF6'!S372</f>
        <v>-9.7786759632190758</v>
      </c>
      <c r="T372" s="94">
        <f>+'CO2'!T372+'abs CO2'!T372+'CH4'!T372*PCG!$C$5+N2O!T372*PCG!$C$6+HFC!T372+PFC!T372+'SF6'!T372</f>
        <v>-11.049439490332489</v>
      </c>
      <c r="U372" s="94">
        <f>+'CO2'!U372+'abs CO2'!U372+'CH4'!U372*PCG!$C$5+N2O!U372*PCG!$C$6+HFC!U372+PFC!U372+'SF6'!U372</f>
        <v>-15.343537736931264</v>
      </c>
      <c r="V372" s="94">
        <f>+'CO2'!V372+'abs CO2'!V372+'CH4'!V372*PCG!$C$5+N2O!V372*PCG!$C$6+HFC!V372+PFC!V372+'SF6'!V372</f>
        <v>-16.326776152820443</v>
      </c>
      <c r="W372" s="94">
        <f>+'CO2'!W372+'abs CO2'!W372+'CH4'!W372*PCG!$C$5+N2O!W372*PCG!$C$6+HFC!W372+PFC!W372+'SF6'!W372</f>
        <v>-15.805203195965767</v>
      </c>
      <c r="X372" s="94">
        <f>+'CO2'!X372+'abs CO2'!X372+'CH4'!X372*PCG!$C$5+N2O!X372*PCG!$C$6+HFC!X372+PFC!X372+'SF6'!X372</f>
        <v>-15.283630239111091</v>
      </c>
      <c r="Y372" s="94">
        <f>+'CO2'!Y372+'abs CO2'!Y372+'CH4'!Y372*PCG!$C$5+N2O!Y372*PCG!$C$6+HFC!Y372+PFC!Y372+'SF6'!Y372</f>
        <v>-14.762057282256414</v>
      </c>
      <c r="Z372" s="94">
        <f>+'CO2'!Z372+'abs CO2'!Z372+'CH4'!Z372*PCG!$C$5+N2O!Z372*PCG!$C$6+HFC!Z372+PFC!Z372+'SF6'!Z372</f>
        <v>-14.240484325401738</v>
      </c>
      <c r="AA372" s="94">
        <f>+'CO2'!AA372+'abs CO2'!AA372+'CH4'!AA372*PCG!$C$5+N2O!AA372*PCG!$C$6+HFC!AA372+PFC!AA372+'SF6'!AA372</f>
        <v>-24.045209009022113</v>
      </c>
      <c r="AB372" s="94">
        <f>+'CO2'!AB372+'abs CO2'!AB372+'CH4'!AB372*PCG!$C$5+N2O!AB372*PCG!$C$6+HFC!AB372+PFC!AB372+'SF6'!AB372</f>
        <v>-22.541584723719904</v>
      </c>
      <c r="AC372" s="94">
        <f>+'CO2'!AC372+'abs CO2'!AC372+'CH4'!AC372*PCG!$C$5+N2O!AC372*PCG!$C$6+HFC!AC372+PFC!AC372+'SF6'!AC372</f>
        <v>-21.037960438417695</v>
      </c>
      <c r="AD372" s="94">
        <f>+'CO2'!AD372+'abs CO2'!AD372+'CH4'!AD372*PCG!$C$5+N2O!AD372*PCG!$C$6+HFC!AD372+PFC!AD372+'SF6'!AD372</f>
        <v>-19.451614587729665</v>
      </c>
      <c r="AE372" s="94">
        <f>+'CO2'!AE372+'abs CO2'!AE372+'CH4'!AE372*PCG!$C$5+N2O!AE372*PCG!$C$6+HFC!AE372+PFC!AE372+'SF6'!AE372</f>
        <v>-17.955857286898258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-1261.3247316345469</v>
      </c>
      <c r="D373" s="94">
        <f>+'CO2'!D373+'abs CO2'!D373+'CH4'!D373*PCG!$C$5+N2O!D373*PCG!$C$6+HFC!D373+PFC!D373+'SF6'!D373</f>
        <v>-1463.5371703803453</v>
      </c>
      <c r="E373" s="94">
        <f>+'CO2'!E373+'abs CO2'!E373+'CH4'!E373*PCG!$C$5+N2O!E373*PCG!$C$6+HFC!E373+PFC!E373+'SF6'!E373</f>
        <v>-1690.0910496711595</v>
      </c>
      <c r="F373" s="94">
        <f>+'CO2'!F373+'abs CO2'!F373+'CH4'!F373*PCG!$C$5+N2O!F373*PCG!$C$6+HFC!F373+PFC!F373+'SF6'!F373</f>
        <v>-1840.2505128223261</v>
      </c>
      <c r="G373" s="94">
        <f>+'CO2'!G373+'abs CO2'!G373+'CH4'!G373*PCG!$C$5+N2O!G373*PCG!$C$6+HFC!G373+PFC!G373+'SF6'!G373</f>
        <v>-2086.7066901115477</v>
      </c>
      <c r="H373" s="94">
        <f>+'CO2'!H373+'abs CO2'!H373+'CH4'!H373*PCG!$C$5+N2O!H373*PCG!$C$6+HFC!H373+PFC!H373+'SF6'!H373</f>
        <v>-2119.2859869127619</v>
      </c>
      <c r="I373" s="94">
        <f>+'CO2'!I373+'abs CO2'!I373+'CH4'!I373*PCG!$C$5+N2O!I373*PCG!$C$6+HFC!I373+PFC!I373+'SF6'!I373</f>
        <v>-2175.7684625785041</v>
      </c>
      <c r="J373" s="94">
        <f>+'CO2'!J373+'abs CO2'!J373+'CH4'!J373*PCG!$C$5+N2O!J373*PCG!$C$6+HFC!J373+PFC!J373+'SF6'!J373</f>
        <v>-2330.7639724455007</v>
      </c>
      <c r="K373" s="94">
        <f>+'CO2'!K373+'abs CO2'!K373+'CH4'!K373*PCG!$C$5+N2O!K373*PCG!$C$6+HFC!K373+PFC!K373+'SF6'!K373</f>
        <v>-2469.8303528166953</v>
      </c>
      <c r="L373" s="94">
        <f>+'CO2'!L373+'abs CO2'!L373+'CH4'!L373*PCG!$C$5+N2O!L373*PCG!$C$6+HFC!L373+PFC!L373+'SF6'!L373</f>
        <v>-2377.2250139467747</v>
      </c>
      <c r="M373" s="94">
        <f>+'CO2'!M373+'abs CO2'!M373+'CH4'!M373*PCG!$C$5+N2O!M373*PCG!$C$6+HFC!M373+PFC!M373+'SF6'!M373</f>
        <v>-2426.5030815956156</v>
      </c>
      <c r="N373" s="94">
        <f>+'CO2'!N373+'abs CO2'!N373+'CH4'!N373*PCG!$C$5+N2O!N373*PCG!$C$6+HFC!N373+PFC!N373+'SF6'!N373</f>
        <v>-2440.714513619499</v>
      </c>
      <c r="O373" s="94">
        <f>+'CO2'!O373+'abs CO2'!O373+'CH4'!O373*PCG!$C$5+N2O!O373*PCG!$C$6+HFC!O373+PFC!O373+'SF6'!O373</f>
        <v>-2325.5465787116</v>
      </c>
      <c r="P373" s="94">
        <f>+'CO2'!P373+'abs CO2'!P373+'CH4'!P373*PCG!$C$5+N2O!P373*PCG!$C$6+HFC!P373+PFC!P373+'SF6'!P373</f>
        <v>-2090.8735980699562</v>
      </c>
      <c r="Q373" s="94">
        <f>+'CO2'!Q373+'abs CO2'!Q373+'CH4'!Q373*PCG!$C$5+N2O!Q373*PCG!$C$6+HFC!Q373+PFC!Q373+'SF6'!Q373</f>
        <v>-2503.2794849995926</v>
      </c>
      <c r="R373" s="94">
        <f>+'CO2'!R373+'abs CO2'!R373+'CH4'!R373*PCG!$C$5+N2O!R373*PCG!$C$6+HFC!R373+PFC!R373+'SF6'!R373</f>
        <v>-2750.9022206214936</v>
      </c>
      <c r="S373" s="94">
        <f>+'CO2'!S373+'abs CO2'!S373+'CH4'!S373*PCG!$C$5+N2O!S373*PCG!$C$6+HFC!S373+PFC!S373+'SF6'!S373</f>
        <v>-2910.3708231282449</v>
      </c>
      <c r="T373" s="94">
        <f>+'CO2'!T373+'abs CO2'!T373+'CH4'!T373*PCG!$C$5+N2O!T373*PCG!$C$6+HFC!T373+PFC!T373+'SF6'!T373</f>
        <v>-3088.3803020856039</v>
      </c>
      <c r="U373" s="94">
        <f>+'CO2'!U373+'abs CO2'!U373+'CH4'!U373*PCG!$C$5+N2O!U373*PCG!$C$6+HFC!U373+PFC!U373+'SF6'!U373</f>
        <v>-3073.8833814786126</v>
      </c>
      <c r="V373" s="94">
        <f>+'CO2'!V373+'abs CO2'!V373+'CH4'!V373*PCG!$C$5+N2O!V373*PCG!$C$6+HFC!V373+PFC!V373+'SF6'!V373</f>
        <v>-3034.3391544318447</v>
      </c>
      <c r="W373" s="94">
        <f>+'CO2'!W373+'abs CO2'!W373+'CH4'!W373*PCG!$C$5+N2O!W373*PCG!$C$6+HFC!W373+PFC!W373+'SF6'!W373</f>
        <v>-3086.2720109377642</v>
      </c>
      <c r="X373" s="94">
        <f>+'CO2'!X373+'abs CO2'!X373+'CH4'!X373*PCG!$C$5+N2O!X373*PCG!$C$6+HFC!X373+PFC!X373+'SF6'!X373</f>
        <v>-2974.6072557728612</v>
      </c>
      <c r="Y373" s="94">
        <f>+'CO2'!Y373+'abs CO2'!Y373+'CH4'!Y373*PCG!$C$5+N2O!Y373*PCG!$C$6+HFC!Y373+PFC!Y373+'SF6'!Y373</f>
        <v>-2765.3177555356551</v>
      </c>
      <c r="Z373" s="94">
        <f>+'CO2'!Z373+'abs CO2'!Z373+'CH4'!Z373*PCG!$C$5+N2O!Z373*PCG!$C$6+HFC!Z373+PFC!Z373+'SF6'!Z373</f>
        <v>-2651.9650408692473</v>
      </c>
      <c r="AA373" s="94">
        <f>+'CO2'!AA373+'abs CO2'!AA373+'CH4'!AA373*PCG!$C$5+N2O!AA373*PCG!$C$6+HFC!AA373+PFC!AA373+'SF6'!AA373</f>
        <v>-2502.2176919869089</v>
      </c>
      <c r="AB373" s="94">
        <f>+'CO2'!AB373+'abs CO2'!AB373+'CH4'!AB373*PCG!$C$5+N2O!AB373*PCG!$C$6+HFC!AB373+PFC!AB373+'SF6'!AB373</f>
        <v>-2414.6144582532306</v>
      </c>
      <c r="AC373" s="94">
        <f>+'CO2'!AC373+'abs CO2'!AC373+'CH4'!AC373*PCG!$C$5+N2O!AC373*PCG!$C$6+HFC!AC373+PFC!AC373+'SF6'!AC373</f>
        <v>-2395.1075182348436</v>
      </c>
      <c r="AD373" s="94">
        <f>+'CO2'!AD373+'abs CO2'!AD373+'CH4'!AD373*PCG!$C$5+N2O!AD373*PCG!$C$6+HFC!AD373+PFC!AD373+'SF6'!AD373</f>
        <v>-2268.1488966805546</v>
      </c>
      <c r="AE373" s="94">
        <f>+'CO2'!AE373+'abs CO2'!AE373+'CH4'!AE373*PCG!$C$5+N2O!AE373*PCG!$C$6+HFC!AE373+PFC!AE373+'SF6'!AE373</f>
        <v>-2137.7895554532211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-22.380577625429829</v>
      </c>
      <c r="D374" s="33">
        <f t="shared" si="91"/>
        <v>-25.704475424256344</v>
      </c>
      <c r="E374" s="33">
        <f t="shared" si="91"/>
        <v>-29.42848936405656</v>
      </c>
      <c r="F374" s="33">
        <f t="shared" si="91"/>
        <v>-31.896758438584534</v>
      </c>
      <c r="G374" s="33">
        <f t="shared" si="91"/>
        <v>-35.947919436789292</v>
      </c>
      <c r="H374" s="33">
        <f t="shared" si="91"/>
        <v>-36.483446596228788</v>
      </c>
      <c r="I374" s="33">
        <f t="shared" si="91"/>
        <v>-37.411885903435042</v>
      </c>
      <c r="J374" s="33">
        <f t="shared" si="91"/>
        <v>-39.959648233340715</v>
      </c>
      <c r="K374" s="33">
        <f t="shared" si="91"/>
        <v>-42.245573068002706</v>
      </c>
      <c r="L374" s="33">
        <f t="shared" si="91"/>
        <v>-40.723358688222326</v>
      </c>
      <c r="M374" s="33">
        <f t="shared" si="91"/>
        <v>-41.533374439994724</v>
      </c>
      <c r="N374" s="33">
        <f t="shared" si="91"/>
        <v>-41.766977021098754</v>
      </c>
      <c r="O374" s="33">
        <f t="shared" si="91"/>
        <v>-39.41399146498032</v>
      </c>
      <c r="P374" s="33">
        <f t="shared" si="91"/>
        <v>-35.381960064105158</v>
      </c>
      <c r="Q374" s="33">
        <f t="shared" si="91"/>
        <v>-41.871541227202449</v>
      </c>
      <c r="R374" s="33">
        <f t="shared" si="91"/>
        <v>-45.670712071976027</v>
      </c>
      <c r="S374" s="33">
        <f t="shared" si="91"/>
        <v>-48.045310610733239</v>
      </c>
      <c r="T374" s="33">
        <f t="shared" si="91"/>
        <v>-50.716056097294292</v>
      </c>
      <c r="U374" s="33">
        <f t="shared" si="91"/>
        <v>-49.663673868878739</v>
      </c>
      <c r="V374" s="33">
        <f t="shared" si="91"/>
        <v>-48.493134169140497</v>
      </c>
      <c r="W374" s="33">
        <f t="shared" si="91"/>
        <v>-48.61876067998093</v>
      </c>
      <c r="X374" s="33">
        <f t="shared" si="91"/>
        <v>-46.221242417805811</v>
      </c>
      <c r="Y374" s="33">
        <f t="shared" si="91"/>
        <v>-42.396476183698745</v>
      </c>
      <c r="Z374" s="33">
        <f t="shared" si="91"/>
        <v>-40.059706384631042</v>
      </c>
      <c r="AA374" s="33">
        <f t="shared" si="91"/>
        <v>-36.420177931007203</v>
      </c>
      <c r="AB374" s="33">
        <f t="shared" si="91"/>
        <v>-34.563463139659412</v>
      </c>
      <c r="AC374" s="33">
        <f t="shared" si="91"/>
        <v>-33.634933036924778</v>
      </c>
      <c r="AD374" s="33">
        <f t="shared" si="91"/>
        <v>-31.276486428661951</v>
      </c>
      <c r="AE374" s="33">
        <f t="shared" si="91"/>
        <v>-29.044758847222752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-22.380577625429829</v>
      </c>
      <c r="D376" s="94">
        <f>+'CO2'!D376+'abs CO2'!D376+'CH4'!D376*PCG!$C$5+N2O!D376*PCG!$C$6+HFC!D376+PFC!D376+'SF6'!D376</f>
        <v>-25.704475424256344</v>
      </c>
      <c r="E376" s="94">
        <f>+'CO2'!E376+'abs CO2'!E376+'CH4'!E376*PCG!$C$5+N2O!E376*PCG!$C$6+HFC!E376+PFC!E376+'SF6'!E376</f>
        <v>-29.42848936405656</v>
      </c>
      <c r="F376" s="94">
        <f>+'CO2'!F376+'abs CO2'!F376+'CH4'!F376*PCG!$C$5+N2O!F376*PCG!$C$6+HFC!F376+PFC!F376+'SF6'!F376</f>
        <v>-31.896758438584534</v>
      </c>
      <c r="G376" s="94">
        <f>+'CO2'!G376+'abs CO2'!G376+'CH4'!G376*PCG!$C$5+N2O!G376*PCG!$C$6+HFC!G376+PFC!G376+'SF6'!G376</f>
        <v>-35.947919436789292</v>
      </c>
      <c r="H376" s="94">
        <f>+'CO2'!H376+'abs CO2'!H376+'CH4'!H376*PCG!$C$5+N2O!H376*PCG!$C$6+HFC!H376+PFC!H376+'SF6'!H376</f>
        <v>-36.483446596228788</v>
      </c>
      <c r="I376" s="94">
        <f>+'CO2'!I376+'abs CO2'!I376+'CH4'!I376*PCG!$C$5+N2O!I376*PCG!$C$6+HFC!I376+PFC!I376+'SF6'!I376</f>
        <v>-37.411885903435042</v>
      </c>
      <c r="J376" s="94">
        <f>+'CO2'!J376+'abs CO2'!J376+'CH4'!J376*PCG!$C$5+N2O!J376*PCG!$C$6+HFC!J376+PFC!J376+'SF6'!J376</f>
        <v>-39.959648233340715</v>
      </c>
      <c r="K376" s="94">
        <f>+'CO2'!K376+'abs CO2'!K376+'CH4'!K376*PCG!$C$5+N2O!K376*PCG!$C$6+HFC!K376+PFC!K376+'SF6'!K376</f>
        <v>-42.245573068002706</v>
      </c>
      <c r="L376" s="94">
        <f>+'CO2'!L376+'abs CO2'!L376+'CH4'!L376*PCG!$C$5+N2O!L376*PCG!$C$6+HFC!L376+PFC!L376+'SF6'!L376</f>
        <v>-40.723358688222326</v>
      </c>
      <c r="M376" s="94">
        <f>+'CO2'!M376+'abs CO2'!M376+'CH4'!M376*PCG!$C$5+N2O!M376*PCG!$C$6+HFC!M376+PFC!M376+'SF6'!M376</f>
        <v>-41.533374439994724</v>
      </c>
      <c r="N376" s="94">
        <f>+'CO2'!N376+'abs CO2'!N376+'CH4'!N376*PCG!$C$5+N2O!N376*PCG!$C$6+HFC!N376+PFC!N376+'SF6'!N376</f>
        <v>-41.766977021098754</v>
      </c>
      <c r="O376" s="94">
        <f>+'CO2'!O376+'abs CO2'!O376+'CH4'!O376*PCG!$C$5+N2O!O376*PCG!$C$6+HFC!O376+PFC!O376+'SF6'!O376</f>
        <v>-39.41399146498032</v>
      </c>
      <c r="P376" s="94">
        <f>+'CO2'!P376+'abs CO2'!P376+'CH4'!P376*PCG!$C$5+N2O!P376*PCG!$C$6+HFC!P376+PFC!P376+'SF6'!P376</f>
        <v>-35.381960064105158</v>
      </c>
      <c r="Q376" s="94">
        <f>+'CO2'!Q376+'abs CO2'!Q376+'CH4'!Q376*PCG!$C$5+N2O!Q376*PCG!$C$6+HFC!Q376+PFC!Q376+'SF6'!Q376</f>
        <v>-41.871541227202449</v>
      </c>
      <c r="R376" s="94">
        <f>+'CO2'!R376+'abs CO2'!R376+'CH4'!R376*PCG!$C$5+N2O!R376*PCG!$C$6+HFC!R376+PFC!R376+'SF6'!R376</f>
        <v>-45.670712071976027</v>
      </c>
      <c r="S376" s="94">
        <f>+'CO2'!S376+'abs CO2'!S376+'CH4'!S376*PCG!$C$5+N2O!S376*PCG!$C$6+HFC!S376+PFC!S376+'SF6'!S376</f>
        <v>-48.045310610733239</v>
      </c>
      <c r="T376" s="94">
        <f>+'CO2'!T376+'abs CO2'!T376+'CH4'!T376*PCG!$C$5+N2O!T376*PCG!$C$6+HFC!T376+PFC!T376+'SF6'!T376</f>
        <v>-50.716056097294292</v>
      </c>
      <c r="U376" s="94">
        <f>+'CO2'!U376+'abs CO2'!U376+'CH4'!U376*PCG!$C$5+N2O!U376*PCG!$C$6+HFC!U376+PFC!U376+'SF6'!U376</f>
        <v>-49.663673868878739</v>
      </c>
      <c r="V376" s="94">
        <f>+'CO2'!V376+'abs CO2'!V376+'CH4'!V376*PCG!$C$5+N2O!V376*PCG!$C$6+HFC!V376+PFC!V376+'SF6'!V376</f>
        <v>-48.493134169140497</v>
      </c>
      <c r="W376" s="94">
        <f>+'CO2'!W376+'abs CO2'!W376+'CH4'!W376*PCG!$C$5+N2O!W376*PCG!$C$6+HFC!W376+PFC!W376+'SF6'!W376</f>
        <v>-48.61876067998093</v>
      </c>
      <c r="X376" s="94">
        <f>+'CO2'!X376+'abs CO2'!X376+'CH4'!X376*PCG!$C$5+N2O!X376*PCG!$C$6+HFC!X376+PFC!X376+'SF6'!X376</f>
        <v>-46.221242417805811</v>
      </c>
      <c r="Y376" s="94">
        <f>+'CO2'!Y376+'abs CO2'!Y376+'CH4'!Y376*PCG!$C$5+N2O!Y376*PCG!$C$6+HFC!Y376+PFC!Y376+'SF6'!Y376</f>
        <v>-42.396476183698745</v>
      </c>
      <c r="Z376" s="94">
        <f>+'CO2'!Z376+'abs CO2'!Z376+'CH4'!Z376*PCG!$C$5+N2O!Z376*PCG!$C$6+HFC!Z376+PFC!Z376+'SF6'!Z376</f>
        <v>-40.059706384631042</v>
      </c>
      <c r="AA376" s="94">
        <f>+'CO2'!AA376+'abs CO2'!AA376+'CH4'!AA376*PCG!$C$5+N2O!AA376*PCG!$C$6+HFC!AA376+PFC!AA376+'SF6'!AA376</f>
        <v>-36.420177931007203</v>
      </c>
      <c r="AB376" s="94">
        <f>+'CO2'!AB376+'abs CO2'!AB376+'CH4'!AB376*PCG!$C$5+N2O!AB376*PCG!$C$6+HFC!AB376+PFC!AB376+'SF6'!AB376</f>
        <v>-34.563463139659412</v>
      </c>
      <c r="AC376" s="94">
        <f>+'CO2'!AC376+'abs CO2'!AC376+'CH4'!AC376*PCG!$C$5+N2O!AC376*PCG!$C$6+HFC!AC376+PFC!AC376+'SF6'!AC376</f>
        <v>-33.634933036924778</v>
      </c>
      <c r="AD376" s="94">
        <f>+'CO2'!AD376+'abs CO2'!AD376+'CH4'!AD376*PCG!$C$5+N2O!AD376*PCG!$C$6+HFC!AD376+PFC!AD376+'SF6'!AD376</f>
        <v>-31.276486428661951</v>
      </c>
      <c r="AE376" s="94">
        <f>+'CO2'!AE376+'abs CO2'!AE376+'CH4'!AE376*PCG!$C$5+N2O!AE376*PCG!$C$6+HFC!AE376+PFC!AE376+'SF6'!AE376</f>
        <v>-29.044758847222752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30.655974531158545</v>
      </c>
      <c r="D383" s="33">
        <f t="shared" si="94"/>
        <v>33.761758352813366</v>
      </c>
      <c r="E383" s="33">
        <f t="shared" si="94"/>
        <v>36.383554264475691</v>
      </c>
      <c r="F383" s="33">
        <f t="shared" si="94"/>
        <v>39.186526274238233</v>
      </c>
      <c r="G383" s="33">
        <f t="shared" si="94"/>
        <v>42.080779507097134</v>
      </c>
      <c r="H383" s="33">
        <f t="shared" si="94"/>
        <v>44.856917334147603</v>
      </c>
      <c r="I383" s="33">
        <f t="shared" si="94"/>
        <v>47.748615621830794</v>
      </c>
      <c r="J383" s="33">
        <f t="shared" si="94"/>
        <v>50.551557146452026</v>
      </c>
      <c r="K383" s="33">
        <f t="shared" si="94"/>
        <v>53.425960197303624</v>
      </c>
      <c r="L383" s="33">
        <f t="shared" si="94"/>
        <v>56.255744614677326</v>
      </c>
      <c r="M383" s="33">
        <f t="shared" si="94"/>
        <v>59.085466610095047</v>
      </c>
      <c r="N383" s="33">
        <f t="shared" si="94"/>
        <v>61.926041315815993</v>
      </c>
      <c r="O383" s="33">
        <f t="shared" si="94"/>
        <v>78.288053379169796</v>
      </c>
      <c r="P383" s="33">
        <f t="shared" si="94"/>
        <v>81.506132444231127</v>
      </c>
      <c r="Q383" s="33">
        <f t="shared" si="94"/>
        <v>84.735611903987703</v>
      </c>
      <c r="R383" s="33">
        <f t="shared" si="94"/>
        <v>87.984530210304243</v>
      </c>
      <c r="S383" s="33">
        <f t="shared" si="94"/>
        <v>91.20382821234081</v>
      </c>
      <c r="T383" s="33">
        <f t="shared" si="94"/>
        <v>94.438991252377377</v>
      </c>
      <c r="U383" s="33">
        <f t="shared" si="94"/>
        <v>124.73320583591455</v>
      </c>
      <c r="V383" s="33">
        <f t="shared" si="94"/>
        <v>128.97304993647481</v>
      </c>
      <c r="W383" s="33">
        <f t="shared" si="94"/>
        <v>130.2696756720419</v>
      </c>
      <c r="X383" s="33">
        <f t="shared" si="94"/>
        <v>131.61353468740901</v>
      </c>
      <c r="Y383" s="33">
        <f t="shared" si="94"/>
        <v>132.9597317083761</v>
      </c>
      <c r="Z383" s="33">
        <f t="shared" si="94"/>
        <v>134.3054277281432</v>
      </c>
      <c r="AA383" s="33">
        <f t="shared" si="94"/>
        <v>80.405838697554316</v>
      </c>
      <c r="AB383" s="33">
        <f t="shared" si="94"/>
        <v>77.926280642565899</v>
      </c>
      <c r="AC383" s="33">
        <f t="shared" si="94"/>
        <v>75.399389107537502</v>
      </c>
      <c r="AD383" s="33">
        <f t="shared" si="94"/>
        <v>63.79113967991654</v>
      </c>
      <c r="AE383" s="33">
        <f t="shared" si="94"/>
        <v>61.096462540804488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2.6318838656760244E-2</v>
      </c>
      <c r="D384" s="94">
        <f>+'CO2'!D384+'abs CO2'!D384+'CH4'!D384*PCG!$C$5+N2O!D384*PCG!$C$6+HFC!D384+PFC!D384+'SF6'!D384</f>
        <v>0.28702486371840236</v>
      </c>
      <c r="E384" s="94">
        <f>+'CO2'!E384+'abs CO2'!E384+'CH4'!E384*PCG!$C$5+N2O!E384*PCG!$C$6+HFC!E384+PFC!E384+'SF6'!E384</f>
        <v>6.3742978787553362E-2</v>
      </c>
      <c r="F384" s="94">
        <f>+'CO2'!F384+'abs CO2'!F384+'CH4'!F384*PCG!$C$5+N2O!F384*PCG!$C$6+HFC!F384+PFC!F384+'SF6'!F384</f>
        <v>2.163719195692286E-2</v>
      </c>
      <c r="G384" s="94">
        <f>+'CO2'!G384+'abs CO2'!G384+'CH4'!G384*PCG!$C$5+N2O!G384*PCG!$C$6+HFC!G384+PFC!G384+'SF6'!G384</f>
        <v>7.0812628222656632E-2</v>
      </c>
      <c r="H384" s="94">
        <f>+'CO2'!H384+'abs CO2'!H384+'CH4'!H384*PCG!$C$5+N2O!H384*PCG!$C$6+HFC!H384+PFC!H384+'SF6'!H384</f>
        <v>1.8726586799349542E-3</v>
      </c>
      <c r="I384" s="94">
        <f>+'CO2'!I384+'abs CO2'!I384+'CH4'!I384*PCG!$C$5+N2O!I384*PCG!$C$6+HFC!I384+PFC!I384+'SF6'!I384</f>
        <v>4.8493149769943518E-2</v>
      </c>
      <c r="J384" s="94">
        <f>+'CO2'!J384+'abs CO2'!J384+'CH4'!J384*PCG!$C$5+N2O!J384*PCG!$C$6+HFC!J384+PFC!J384+'SF6'!J384</f>
        <v>6.3568777980117543E-3</v>
      </c>
      <c r="K384" s="94">
        <f>+'CO2'!K384+'abs CO2'!K384+'CH4'!K384*PCG!$C$5+N2O!K384*PCG!$C$6+HFC!K384+PFC!K384+'SF6'!K384</f>
        <v>3.5682132056435015E-2</v>
      </c>
      <c r="L384" s="94">
        <f>+'CO2'!L384+'abs CO2'!L384+'CH4'!L384*PCG!$C$5+N2O!L384*PCG!$C$6+HFC!L384+PFC!L384+'SF6'!L384</f>
        <v>2.0388752836966225E-2</v>
      </c>
      <c r="M384" s="94">
        <f>+'CO2'!M384+'abs CO2'!M384+'CH4'!M384*PCG!$C$5+N2O!M384*PCG!$C$6+HFC!M384+PFC!M384+'SF6'!M384</f>
        <v>5.0329516614996024E-3</v>
      </c>
      <c r="N384" s="94">
        <f>+'CO2'!N384+'abs CO2'!N384+'CH4'!N384*PCG!$C$5+N2O!N384*PCG!$C$6+HFC!N384+PFC!N384+'SF6'!N384</f>
        <v>5.2986078928392115E-4</v>
      </c>
      <c r="O384" s="94">
        <f>+'CO2'!O384+'abs CO2'!O384+'CH4'!O384*PCG!$C$5+N2O!O384*PCG!$C$6+HFC!O384+PFC!O384+'SF6'!O384</f>
        <v>2.4877326975228917E-2</v>
      </c>
      <c r="P384" s="94">
        <f>+'CO2'!P384+'abs CO2'!P384+'CH4'!P384*PCG!$C$5+N2O!P384*PCG!$C$6+HFC!P384+PFC!P384+'SF6'!P384</f>
        <v>7.7933520000000008E-3</v>
      </c>
      <c r="Q384" s="94">
        <f>+'CO2'!Q384+'abs CO2'!Q384+'CH4'!Q384*PCG!$C$5+N2O!Q384*PCG!$C$6+HFC!Q384+PFC!Q384+'SF6'!Q384</f>
        <v>2.1097717200000005E-3</v>
      </c>
      <c r="R384" s="94">
        <f>+'CO2'!R384+'abs CO2'!R384+'CH4'!R384*PCG!$C$5+N2O!R384*PCG!$C$6+HFC!R384+PFC!R384+'SF6'!R384</f>
        <v>1.5865038000000001E-2</v>
      </c>
      <c r="S384" s="94">
        <f>+'CO2'!S384+'abs CO2'!S384+'CH4'!S384*PCG!$C$5+N2O!S384*PCG!$C$6+HFC!S384+PFC!S384+'SF6'!S384</f>
        <v>0</v>
      </c>
      <c r="T384" s="94">
        <f>+'CO2'!T384+'abs CO2'!T384+'CH4'!T384*PCG!$C$5+N2O!T384*PCG!$C$6+HFC!T384+PFC!T384+'SF6'!T384</f>
        <v>0</v>
      </c>
      <c r="U384" s="94">
        <f>+'CO2'!U384+'abs CO2'!U384+'CH4'!U384*PCG!$C$5+N2O!U384*PCG!$C$6+HFC!U384+PFC!U384+'SF6'!U384</f>
        <v>0</v>
      </c>
      <c r="V384" s="94">
        <f>+'CO2'!V384+'abs CO2'!V384+'CH4'!V384*PCG!$C$5+N2O!V384*PCG!$C$6+HFC!V384+PFC!V384+'SF6'!V384</f>
        <v>4.9682619000000004E-2</v>
      </c>
      <c r="W384" s="94">
        <f>+'CO2'!W384+'abs CO2'!W384+'CH4'!W384*PCG!$C$5+N2O!W384*PCG!$C$6+HFC!W384+PFC!W384+'SF6'!W384</f>
        <v>1.2246696000000003E-3</v>
      </c>
      <c r="X384" s="94">
        <f>+'CO2'!X384+'abs CO2'!X384+'CH4'!X384*PCG!$C$5+N2O!X384*PCG!$C$6+HFC!X384+PFC!X384+'SF6'!X384</f>
        <v>0</v>
      </c>
      <c r="Y384" s="94">
        <f>+'CO2'!Y384+'abs CO2'!Y384+'CH4'!Y384*PCG!$C$5+N2O!Y384*PCG!$C$6+HFC!Y384+PFC!Y384+'SF6'!Y384</f>
        <v>1.1133360000000001E-3</v>
      </c>
      <c r="Z384" s="94">
        <f>+'CO2'!Z384+'abs CO2'!Z384+'CH4'!Z384*PCG!$C$5+N2O!Z384*PCG!$C$6+HFC!Z384+PFC!Z384+'SF6'!Z384</f>
        <v>1.7256708000000004E-3</v>
      </c>
      <c r="AA384" s="94">
        <f>+'CO2'!AA384+'abs CO2'!AA384+'CH4'!AA384*PCG!$C$5+N2O!AA384*PCG!$C$6+HFC!AA384+PFC!AA384+'SF6'!AA384</f>
        <v>1.6978374000000001E-3</v>
      </c>
      <c r="AB384" s="94">
        <f>+'CO2'!AB384+'abs CO2'!AB384+'CH4'!AB384*PCG!$C$5+N2O!AB384*PCG!$C$6+HFC!AB384+PFC!AB384+'SF6'!AB384</f>
        <v>3.8627192520000006E-2</v>
      </c>
      <c r="AC384" s="94">
        <f>+'CO2'!AC384+'abs CO2'!AC384+'CH4'!AC384*PCG!$C$5+N2O!AC384*PCG!$C$6+HFC!AC384+PFC!AC384+'SF6'!AC384</f>
        <v>2.8223067600000006E-2</v>
      </c>
      <c r="AD384" s="94">
        <f>+'CO2'!AD384+'abs CO2'!AD384+'CH4'!AD384*PCG!$C$5+N2O!AD384*PCG!$C$6+HFC!AD384+PFC!AD384+'SF6'!AD384</f>
        <v>6.4016819999999997E-3</v>
      </c>
      <c r="AE384" s="94">
        <f>+'CO2'!AE384+'abs CO2'!AE384+'CH4'!AE384*PCG!$C$5+N2O!AE384*PCG!$C$6+HFC!AE384+PFC!AE384+'SF6'!AE384</f>
        <v>5.5666800000000007E-4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30.629655692501785</v>
      </c>
      <c r="D385" s="33">
        <f t="shared" si="95"/>
        <v>33.474733489094966</v>
      </c>
      <c r="E385" s="33">
        <f t="shared" si="95"/>
        <v>36.319811285688139</v>
      </c>
      <c r="F385" s="33">
        <f t="shared" si="95"/>
        <v>39.164889082281313</v>
      </c>
      <c r="G385" s="33">
        <f t="shared" si="95"/>
        <v>42.009966878874479</v>
      </c>
      <c r="H385" s="33">
        <f t="shared" si="95"/>
        <v>44.855044675467667</v>
      </c>
      <c r="I385" s="33">
        <f t="shared" si="95"/>
        <v>47.700122472060848</v>
      </c>
      <c r="J385" s="33">
        <f t="shared" si="95"/>
        <v>50.545200268654014</v>
      </c>
      <c r="K385" s="33">
        <f t="shared" si="95"/>
        <v>53.390278065247188</v>
      </c>
      <c r="L385" s="33">
        <f t="shared" si="95"/>
        <v>56.235355861840361</v>
      </c>
      <c r="M385" s="33">
        <f t="shared" si="95"/>
        <v>59.080433658433549</v>
      </c>
      <c r="N385" s="33">
        <f t="shared" si="95"/>
        <v>61.925511455026708</v>
      </c>
      <c r="O385" s="33">
        <f t="shared" si="95"/>
        <v>78.263176052194567</v>
      </c>
      <c r="P385" s="33">
        <f t="shared" si="95"/>
        <v>81.498339092231134</v>
      </c>
      <c r="Q385" s="33">
        <f t="shared" si="95"/>
        <v>84.733502132267702</v>
      </c>
      <c r="R385" s="33">
        <f t="shared" si="95"/>
        <v>87.968665172304242</v>
      </c>
      <c r="S385" s="33">
        <f t="shared" si="95"/>
        <v>91.20382821234081</v>
      </c>
      <c r="T385" s="33">
        <f t="shared" si="95"/>
        <v>94.438991252377377</v>
      </c>
      <c r="U385" s="33">
        <f t="shared" si="95"/>
        <v>124.73320583591455</v>
      </c>
      <c r="V385" s="33">
        <f t="shared" si="95"/>
        <v>128.9233673174748</v>
      </c>
      <c r="W385" s="33">
        <f t="shared" si="95"/>
        <v>130.26845100244191</v>
      </c>
      <c r="X385" s="33">
        <f t="shared" si="95"/>
        <v>131.61353468740901</v>
      </c>
      <c r="Y385" s="33">
        <f t="shared" si="95"/>
        <v>132.95861837237609</v>
      </c>
      <c r="Z385" s="33">
        <f t="shared" si="95"/>
        <v>134.3037020573432</v>
      </c>
      <c r="AA385" s="33">
        <f t="shared" si="95"/>
        <v>80.404140860154314</v>
      </c>
      <c r="AB385" s="33">
        <f t="shared" si="95"/>
        <v>77.887653450045903</v>
      </c>
      <c r="AC385" s="33">
        <f t="shared" si="95"/>
        <v>75.371166039937506</v>
      </c>
      <c r="AD385" s="33">
        <f t="shared" si="95"/>
        <v>63.784737997916537</v>
      </c>
      <c r="AE385" s="33">
        <f t="shared" si="95"/>
        <v>61.095905872804487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12.784240024101738</v>
      </c>
      <c r="D386" s="94">
        <f>+'CO2'!D386+'abs CO2'!D386+'CH4'!D386*PCG!$C$5+N2O!D386*PCG!$C$6+HFC!D386+PFC!D386+'SF6'!D386</f>
        <v>12.989087630412142</v>
      </c>
      <c r="E386" s="94">
        <f>+'CO2'!E386+'abs CO2'!E386+'CH4'!E386*PCG!$C$5+N2O!E386*PCG!$C$6+HFC!E386+PFC!E386+'SF6'!E386</f>
        <v>13.193935236722544</v>
      </c>
      <c r="F386" s="94">
        <f>+'CO2'!F386+'abs CO2'!F386+'CH4'!F386*PCG!$C$5+N2O!F386*PCG!$C$6+HFC!F386+PFC!F386+'SF6'!F386</f>
        <v>13.398782843032947</v>
      </c>
      <c r="G386" s="94">
        <f>+'CO2'!G386+'abs CO2'!G386+'CH4'!G386*PCG!$C$5+N2O!G386*PCG!$C$6+HFC!G386+PFC!G386+'SF6'!G386</f>
        <v>13.603630449343351</v>
      </c>
      <c r="H386" s="94">
        <f>+'CO2'!H386+'abs CO2'!H386+'CH4'!H386*PCG!$C$5+N2O!H386*PCG!$C$6+HFC!H386+PFC!H386+'SF6'!H386</f>
        <v>13.808478055653755</v>
      </c>
      <c r="I386" s="94">
        <f>+'CO2'!I386+'abs CO2'!I386+'CH4'!I386*PCG!$C$5+N2O!I386*PCG!$C$6+HFC!I386+PFC!I386+'SF6'!I386</f>
        <v>14.013325661964156</v>
      </c>
      <c r="J386" s="94">
        <f>+'CO2'!J386+'abs CO2'!J386+'CH4'!J386*PCG!$C$5+N2O!J386*PCG!$C$6+HFC!J386+PFC!J386+'SF6'!J386</f>
        <v>14.21817326827456</v>
      </c>
      <c r="K386" s="94">
        <f>+'CO2'!K386+'abs CO2'!K386+'CH4'!K386*PCG!$C$5+N2O!K386*PCG!$C$6+HFC!K386+PFC!K386+'SF6'!K386</f>
        <v>14.423020874584964</v>
      </c>
      <c r="L386" s="94">
        <f>+'CO2'!L386+'abs CO2'!L386+'CH4'!L386*PCG!$C$5+N2O!L386*PCG!$C$6+HFC!L386+PFC!L386+'SF6'!L386</f>
        <v>14.627868480895367</v>
      </c>
      <c r="M386" s="94">
        <f>+'CO2'!M386+'abs CO2'!M386+'CH4'!M386*PCG!$C$5+N2O!M386*PCG!$C$6+HFC!M386+PFC!M386+'SF6'!M386</f>
        <v>14.832716087205771</v>
      </c>
      <c r="N386" s="94">
        <f>+'CO2'!N386+'abs CO2'!N386+'CH4'!N386*PCG!$C$5+N2O!N386*PCG!$C$6+HFC!N386+PFC!N386+'SF6'!N386</f>
        <v>15.037563693516175</v>
      </c>
      <c r="O386" s="94">
        <f>+'CO2'!O386+'abs CO2'!O386+'CH4'!O386*PCG!$C$5+N2O!O386*PCG!$C$6+HFC!O386+PFC!O386+'SF6'!O386</f>
        <v>26.664608753084593</v>
      </c>
      <c r="P386" s="94">
        <f>+'CO2'!P386+'abs CO2'!P386+'CH4'!P386*PCG!$C$5+N2O!P386*PCG!$C$6+HFC!P386+PFC!P386+'SF6'!P386</f>
        <v>26.964132918642711</v>
      </c>
      <c r="Q386" s="94">
        <f>+'CO2'!Q386+'abs CO2'!Q386+'CH4'!Q386*PCG!$C$5+N2O!Q386*PCG!$C$6+HFC!Q386+PFC!Q386+'SF6'!Q386</f>
        <v>27.26365708420083</v>
      </c>
      <c r="R386" s="94">
        <f>+'CO2'!R386+'abs CO2'!R386+'CH4'!R386*PCG!$C$5+N2O!R386*PCG!$C$6+HFC!R386+PFC!R386+'SF6'!R386</f>
        <v>27.563181249758948</v>
      </c>
      <c r="S386" s="94">
        <f>+'CO2'!S386+'abs CO2'!S386+'CH4'!S386*PCG!$C$5+N2O!S386*PCG!$C$6+HFC!S386+PFC!S386+'SF6'!S386</f>
        <v>27.862705415317066</v>
      </c>
      <c r="T386" s="94">
        <f>+'CO2'!T386+'abs CO2'!T386+'CH4'!T386*PCG!$C$5+N2O!T386*PCG!$C$6+HFC!T386+PFC!T386+'SF6'!T386</f>
        <v>28.162229580875184</v>
      </c>
      <c r="U386" s="94">
        <f>+'CO2'!U386+'abs CO2'!U386+'CH4'!U386*PCG!$C$5+N2O!U386*PCG!$C$6+HFC!U386+PFC!U386+'SF6'!U386</f>
        <v>50.207845294239455</v>
      </c>
      <c r="V386" s="94">
        <f>+'CO2'!V386+'abs CO2'!V386+'CH4'!V386*PCG!$C$5+N2O!V386*PCG!$C$6+HFC!V386+PFC!V386+'SF6'!V386</f>
        <v>50.695945141743941</v>
      </c>
      <c r="W386" s="94">
        <f>+'CO2'!W386+'abs CO2'!W386+'CH4'!W386*PCG!$C$5+N2O!W386*PCG!$C$6+HFC!W386+PFC!W386+'SF6'!W386</f>
        <v>50.979197382938025</v>
      </c>
      <c r="X386" s="94">
        <f>+'CO2'!X386+'abs CO2'!X386+'CH4'!X386*PCG!$C$5+N2O!X386*PCG!$C$6+HFC!X386+PFC!X386+'SF6'!X386</f>
        <v>51.262449624132103</v>
      </c>
      <c r="Y386" s="94">
        <f>+'CO2'!Y386+'abs CO2'!Y386+'CH4'!Y386*PCG!$C$5+N2O!Y386*PCG!$C$6+HFC!Y386+PFC!Y386+'SF6'!Y386</f>
        <v>51.54570186532618</v>
      </c>
      <c r="Z386" s="94">
        <f>+'CO2'!Z386+'abs CO2'!Z386+'CH4'!Z386*PCG!$C$5+N2O!Z386*PCG!$C$6+HFC!Z386+PFC!Z386+'SF6'!Z386</f>
        <v>51.828954106520264</v>
      </c>
      <c r="AA386" s="94">
        <f>+'CO2'!AA386+'abs CO2'!AA386+'CH4'!AA386*PCG!$C$5+N2O!AA386*PCG!$C$6+HFC!AA386+PFC!AA386+'SF6'!AA386</f>
        <v>20.937908237949369</v>
      </c>
      <c r="AB386" s="94">
        <f>+'CO2'!AB386+'abs CO2'!AB386+'CH4'!AB386*PCG!$C$5+N2O!AB386*PCG!$C$6+HFC!AB386+PFC!AB386+'SF6'!AB386</f>
        <v>20.892449023463932</v>
      </c>
      <c r="AC386" s="94">
        <f>+'CO2'!AC386+'abs CO2'!AC386+'CH4'!AC386*PCG!$C$5+N2O!AC386*PCG!$C$6+HFC!AC386+PFC!AC386+'SF6'!AC386</f>
        <v>20.846989808978492</v>
      </c>
      <c r="AD386" s="94">
        <f>+'CO2'!AD386+'abs CO2'!AD386+'CH4'!AD386*PCG!$C$5+N2O!AD386*PCG!$C$6+HFC!AD386+PFC!AD386+'SF6'!AD386</f>
        <v>12.091868121886572</v>
      </c>
      <c r="AE386" s="94">
        <f>+'CO2'!AE386+'abs CO2'!AE386+'CH4'!AE386*PCG!$C$5+N2O!AE386*PCG!$C$6+HFC!AE386+PFC!AE386+'SF6'!AE386</f>
        <v>11.9266874860695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17.805979517577569</v>
      </c>
      <c r="D387" s="94">
        <f>+'CO2'!D387+'abs CO2'!D387+'CH4'!D387*PCG!$C$5+N2O!D387*PCG!$C$6+HFC!D387+PFC!D387+'SF6'!D387</f>
        <v>20.406773557037866</v>
      </c>
      <c r="E387" s="94">
        <f>+'CO2'!E387+'abs CO2'!E387+'CH4'!E387*PCG!$C$5+N2O!E387*PCG!$C$6+HFC!E387+PFC!E387+'SF6'!E387</f>
        <v>23.007567596498163</v>
      </c>
      <c r="F387" s="94">
        <f>+'CO2'!F387+'abs CO2'!F387+'CH4'!F387*PCG!$C$5+N2O!F387*PCG!$C$6+HFC!F387+PFC!F387+'SF6'!F387</f>
        <v>25.608361635958456</v>
      </c>
      <c r="G387" s="94">
        <f>+'CO2'!G387+'abs CO2'!G387+'CH4'!G387*PCG!$C$5+N2O!G387*PCG!$C$6+HFC!G387+PFC!G387+'SF6'!G387</f>
        <v>28.209155675418749</v>
      </c>
      <c r="H387" s="94">
        <f>+'CO2'!H387+'abs CO2'!H387+'CH4'!H387*PCG!$C$5+N2O!H387*PCG!$C$6+HFC!H387+PFC!H387+'SF6'!H387</f>
        <v>30.80994971487905</v>
      </c>
      <c r="I387" s="94">
        <f>+'CO2'!I387+'abs CO2'!I387+'CH4'!I387*PCG!$C$5+N2O!I387*PCG!$C$6+HFC!I387+PFC!I387+'SF6'!I387</f>
        <v>33.41074375433935</v>
      </c>
      <c r="J387" s="94">
        <f>+'CO2'!J387+'abs CO2'!J387+'CH4'!J387*PCG!$C$5+N2O!J387*PCG!$C$6+HFC!J387+PFC!J387+'SF6'!J387</f>
        <v>36.01153779379964</v>
      </c>
      <c r="K387" s="94">
        <f>+'CO2'!K387+'abs CO2'!K387+'CH4'!K387*PCG!$C$5+N2O!K387*PCG!$C$6+HFC!K387+PFC!K387+'SF6'!K387</f>
        <v>38.612331833259937</v>
      </c>
      <c r="L387" s="94">
        <f>+'CO2'!L387+'abs CO2'!L387+'CH4'!L387*PCG!$C$5+N2O!L387*PCG!$C$6+HFC!L387+PFC!L387+'SF6'!L387</f>
        <v>41.213125872720227</v>
      </c>
      <c r="M387" s="94">
        <f>+'CO2'!M387+'abs CO2'!M387+'CH4'!M387*PCG!$C$5+N2O!M387*PCG!$C$6+HFC!M387+PFC!M387+'SF6'!M387</f>
        <v>43.813919912180531</v>
      </c>
      <c r="N387" s="94">
        <f>+'CO2'!N387+'abs CO2'!N387+'CH4'!N387*PCG!$C$5+N2O!N387*PCG!$C$6+HFC!N387+PFC!N387+'SF6'!N387</f>
        <v>46.414713951640813</v>
      </c>
      <c r="O387" s="94">
        <f>+'CO2'!O387+'abs CO2'!O387+'CH4'!O387*PCG!$C$5+N2O!O387*PCG!$C$6+HFC!O387+PFC!O387+'SF6'!O387</f>
        <v>51.094092917086641</v>
      </c>
      <c r="P387" s="94">
        <f>+'CO2'!P387+'abs CO2'!P387+'CH4'!P387*PCG!$C$5+N2O!P387*PCG!$C$6+HFC!P387+PFC!P387+'SF6'!P387</f>
        <v>53.998491219411491</v>
      </c>
      <c r="Q387" s="94">
        <f>+'CO2'!Q387+'abs CO2'!Q387+'CH4'!Q387*PCG!$C$5+N2O!Q387*PCG!$C$6+HFC!Q387+PFC!Q387+'SF6'!Q387</f>
        <v>56.902889521736327</v>
      </c>
      <c r="R387" s="94">
        <f>+'CO2'!R387+'abs CO2'!R387+'CH4'!R387*PCG!$C$5+N2O!R387*PCG!$C$6+HFC!R387+PFC!R387+'SF6'!R387</f>
        <v>59.807287824061149</v>
      </c>
      <c r="S387" s="94">
        <f>+'CO2'!S387+'abs CO2'!S387+'CH4'!S387*PCG!$C$5+N2O!S387*PCG!$C$6+HFC!S387+PFC!S387+'SF6'!S387</f>
        <v>62.711686126385985</v>
      </c>
      <c r="T387" s="94">
        <f>+'CO2'!T387+'abs CO2'!T387+'CH4'!T387*PCG!$C$5+N2O!T387*PCG!$C$6+HFC!T387+PFC!T387+'SF6'!T387</f>
        <v>65.61608442871082</v>
      </c>
      <c r="U387" s="94">
        <f>+'CO2'!U387+'abs CO2'!U387+'CH4'!U387*PCG!$C$5+N2O!U387*PCG!$C$6+HFC!U387+PFC!U387+'SF6'!U387</f>
        <v>73.844689332705414</v>
      </c>
      <c r="V387" s="94">
        <f>+'CO2'!V387+'abs CO2'!V387+'CH4'!V387*PCG!$C$5+N2O!V387*PCG!$C$6+HFC!V387+PFC!V387+'SF6'!V387</f>
        <v>77.52675700058289</v>
      </c>
      <c r="W387" s="94">
        <f>+'CO2'!W387+'abs CO2'!W387+'CH4'!W387*PCG!$C$5+N2O!W387*PCG!$C$6+HFC!W387+PFC!W387+'SF6'!W387</f>
        <v>78.608030629000069</v>
      </c>
      <c r="X387" s="94">
        <f>+'CO2'!X387+'abs CO2'!X387+'CH4'!X387*PCG!$C$5+N2O!X387*PCG!$C$6+HFC!X387+PFC!X387+'SF6'!X387</f>
        <v>79.689304257417263</v>
      </c>
      <c r="Y387" s="94">
        <f>+'CO2'!Y387+'abs CO2'!Y387+'CH4'!Y387*PCG!$C$5+N2O!Y387*PCG!$C$6+HFC!Y387+PFC!Y387+'SF6'!Y387</f>
        <v>80.770577885834427</v>
      </c>
      <c r="Z387" s="94">
        <f>+'CO2'!Z387+'abs CO2'!Z387+'CH4'!Z387*PCG!$C$5+N2O!Z387*PCG!$C$6+HFC!Z387+PFC!Z387+'SF6'!Z387</f>
        <v>81.851851514251607</v>
      </c>
      <c r="AA387" s="94">
        <f>+'CO2'!AA387+'abs CO2'!AA387+'CH4'!AA387*PCG!$C$5+N2O!AA387*PCG!$C$6+HFC!AA387+PFC!AA387+'SF6'!AA387</f>
        <v>58.8827723364561</v>
      </c>
      <c r="AB387" s="94">
        <f>+'CO2'!AB387+'abs CO2'!AB387+'CH4'!AB387*PCG!$C$5+N2O!AB387*PCG!$C$6+HFC!AB387+PFC!AB387+'SF6'!AB387</f>
        <v>56.451180291655611</v>
      </c>
      <c r="AC387" s="94">
        <f>+'CO2'!AC387+'abs CO2'!AC387+'CH4'!AC387*PCG!$C$5+N2O!AC387*PCG!$C$6+HFC!AC387+PFC!AC387+'SF6'!AC387</f>
        <v>54.019588246855122</v>
      </c>
      <c r="AD387" s="94">
        <f>+'CO2'!AD387+'abs CO2'!AD387+'CH4'!AD387*PCG!$C$5+N2O!AD387*PCG!$C$6+HFC!AD387+PFC!AD387+'SF6'!AD387</f>
        <v>51.227718042748556</v>
      </c>
      <c r="AE387" s="94">
        <f>+'CO2'!AE387+'abs CO2'!AE387+'CH4'!AE387*PCG!$C$5+N2O!AE387*PCG!$C$6+HFC!AE387+PFC!AE387+'SF6'!AE387</f>
        <v>48.743502704276047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3.9436150822476708E-2</v>
      </c>
      <c r="D388" s="94">
        <f>+'CO2'!D388+'abs CO2'!D388+'CH4'!D388*PCG!$C$5+N2O!D388*PCG!$C$6+HFC!D388+PFC!D388+'SF6'!D388</f>
        <v>7.8872301644953416E-2</v>
      </c>
      <c r="E388" s="94">
        <f>+'CO2'!E388+'abs CO2'!E388+'CH4'!E388*PCG!$C$5+N2O!E388*PCG!$C$6+HFC!E388+PFC!E388+'SF6'!E388</f>
        <v>0.11830845246743013</v>
      </c>
      <c r="F388" s="94">
        <f>+'CO2'!F388+'abs CO2'!F388+'CH4'!F388*PCG!$C$5+N2O!F388*PCG!$C$6+HFC!F388+PFC!F388+'SF6'!F388</f>
        <v>0.15774460328990683</v>
      </c>
      <c r="G388" s="94">
        <f>+'CO2'!G388+'abs CO2'!G388+'CH4'!G388*PCG!$C$5+N2O!G388*PCG!$C$6+HFC!G388+PFC!G388+'SF6'!G388</f>
        <v>0.19718075411238359</v>
      </c>
      <c r="H388" s="94">
        <f>+'CO2'!H388+'abs CO2'!H388+'CH4'!H388*PCG!$C$5+N2O!H388*PCG!$C$6+HFC!H388+PFC!H388+'SF6'!H388</f>
        <v>0.23661690493486026</v>
      </c>
      <c r="I388" s="94">
        <f>+'CO2'!I388+'abs CO2'!I388+'CH4'!I388*PCG!$C$5+N2O!I388*PCG!$C$6+HFC!I388+PFC!I388+'SF6'!I388</f>
        <v>0.27605305575733702</v>
      </c>
      <c r="J388" s="94">
        <f>+'CO2'!J388+'abs CO2'!J388+'CH4'!J388*PCG!$C$5+N2O!J388*PCG!$C$6+HFC!J388+PFC!J388+'SF6'!J388</f>
        <v>0.31548920657981366</v>
      </c>
      <c r="K388" s="94">
        <f>+'CO2'!K388+'abs CO2'!K388+'CH4'!K388*PCG!$C$5+N2O!K388*PCG!$C$6+HFC!K388+PFC!K388+'SF6'!K388</f>
        <v>0.35492535740229031</v>
      </c>
      <c r="L388" s="94">
        <f>+'CO2'!L388+'abs CO2'!L388+'CH4'!L388*PCG!$C$5+N2O!L388*PCG!$C$6+HFC!L388+PFC!L388+'SF6'!L388</f>
        <v>0.39436150822476701</v>
      </c>
      <c r="M388" s="94">
        <f>+'CO2'!M388+'abs CO2'!M388+'CH4'!M388*PCG!$C$5+N2O!M388*PCG!$C$6+HFC!M388+PFC!M388+'SF6'!M388</f>
        <v>0.43379765904724371</v>
      </c>
      <c r="N388" s="94">
        <f>+'CO2'!N388+'abs CO2'!N388+'CH4'!N388*PCG!$C$5+N2O!N388*PCG!$C$6+HFC!N388+PFC!N388+'SF6'!N388</f>
        <v>0.47323380986972041</v>
      </c>
      <c r="O388" s="94">
        <f>+'CO2'!O388+'abs CO2'!O388+'CH4'!O388*PCG!$C$5+N2O!O388*PCG!$C$6+HFC!O388+PFC!O388+'SF6'!O388</f>
        <v>0.5044743820233285</v>
      </c>
      <c r="P388" s="94">
        <f>+'CO2'!P388+'abs CO2'!P388+'CH4'!P388*PCG!$C$5+N2O!P388*PCG!$C$6+HFC!P388+PFC!P388+'SF6'!P388</f>
        <v>0.5357149541769366</v>
      </c>
      <c r="Q388" s="94">
        <f>+'CO2'!Q388+'abs CO2'!Q388+'CH4'!Q388*PCG!$C$5+N2O!Q388*PCG!$C$6+HFC!Q388+PFC!Q388+'SF6'!Q388</f>
        <v>0.5669555263305448</v>
      </c>
      <c r="R388" s="94">
        <f>+'CO2'!R388+'abs CO2'!R388+'CH4'!R388*PCG!$C$5+N2O!R388*PCG!$C$6+HFC!R388+PFC!R388+'SF6'!R388</f>
        <v>0.59819609848415278</v>
      </c>
      <c r="S388" s="94">
        <f>+'CO2'!S388+'abs CO2'!S388+'CH4'!S388*PCG!$C$5+N2O!S388*PCG!$C$6+HFC!S388+PFC!S388+'SF6'!S388</f>
        <v>0.62943667063776076</v>
      </c>
      <c r="T388" s="94">
        <f>+'CO2'!T388+'abs CO2'!T388+'CH4'!T388*PCG!$C$5+N2O!T388*PCG!$C$6+HFC!T388+PFC!T388+'SF6'!T388</f>
        <v>0.66067724279136897</v>
      </c>
      <c r="U388" s="94">
        <f>+'CO2'!U388+'abs CO2'!U388+'CH4'!U388*PCG!$C$5+N2O!U388*PCG!$C$6+HFC!U388+PFC!U388+'SF6'!U388</f>
        <v>0.68067120896967803</v>
      </c>
      <c r="V388" s="94">
        <f>+'CO2'!V388+'abs CO2'!V388+'CH4'!V388*PCG!$C$5+N2O!V388*PCG!$C$6+HFC!V388+PFC!V388+'SF6'!V388</f>
        <v>0.70066517514798743</v>
      </c>
      <c r="W388" s="94">
        <f>+'CO2'!W388+'abs CO2'!W388+'CH4'!W388*PCG!$C$5+N2O!W388*PCG!$C$6+HFC!W388+PFC!W388+'SF6'!W388</f>
        <v>0.68122299050381996</v>
      </c>
      <c r="X388" s="94">
        <f>+'CO2'!X388+'abs CO2'!X388+'CH4'!X388*PCG!$C$5+N2O!X388*PCG!$C$6+HFC!X388+PFC!X388+'SF6'!X388</f>
        <v>0.66178080585965249</v>
      </c>
      <c r="Y388" s="94">
        <f>+'CO2'!Y388+'abs CO2'!Y388+'CH4'!Y388*PCG!$C$5+N2O!Y388*PCG!$C$6+HFC!Y388+PFC!Y388+'SF6'!Y388</f>
        <v>0.64233862121548468</v>
      </c>
      <c r="Z388" s="94">
        <f>+'CO2'!Z388+'abs CO2'!Z388+'CH4'!Z388*PCG!$C$5+N2O!Z388*PCG!$C$6+HFC!Z388+PFC!Z388+'SF6'!Z388</f>
        <v>0.62289643657131744</v>
      </c>
      <c r="AA388" s="94">
        <f>+'CO2'!AA388+'abs CO2'!AA388+'CH4'!AA388*PCG!$C$5+N2O!AA388*PCG!$C$6+HFC!AA388+PFC!AA388+'SF6'!AA388</f>
        <v>0.58346028574884046</v>
      </c>
      <c r="AB388" s="94">
        <f>+'CO2'!AB388+'abs CO2'!AB388+'CH4'!AB388*PCG!$C$5+N2O!AB388*PCG!$C$6+HFC!AB388+PFC!AB388+'SF6'!AB388</f>
        <v>0.54402413492636392</v>
      </c>
      <c r="AC388" s="94">
        <f>+'CO2'!AC388+'abs CO2'!AC388+'CH4'!AC388*PCG!$C$5+N2O!AC388*PCG!$C$6+HFC!AC388+PFC!AC388+'SF6'!AC388</f>
        <v>0.50458798410388706</v>
      </c>
      <c r="AD388" s="94">
        <f>+'CO2'!AD388+'abs CO2'!AD388+'CH4'!AD388*PCG!$C$5+N2O!AD388*PCG!$C$6+HFC!AD388+PFC!AD388+'SF6'!AD388</f>
        <v>0.46515183328141041</v>
      </c>
      <c r="AE388" s="94">
        <f>+'CO2'!AE388+'abs CO2'!AE388+'CH4'!AE388*PCG!$C$5+N2O!AE388*PCG!$C$6+HFC!AE388+PFC!AE388+'SF6'!AE388</f>
        <v>0.4257156824589336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408.22829099192126</v>
      </c>
      <c r="D391" s="33">
        <f t="shared" si="96"/>
        <v>404.99282548544181</v>
      </c>
      <c r="E391" s="33">
        <f t="shared" si="96"/>
        <v>401.69431481605511</v>
      </c>
      <c r="F391" s="33">
        <f t="shared" si="96"/>
        <v>398.43840321112441</v>
      </c>
      <c r="G391" s="33">
        <f t="shared" si="96"/>
        <v>395.21860317333301</v>
      </c>
      <c r="H391" s="33">
        <f t="shared" si="96"/>
        <v>391.90711699056715</v>
      </c>
      <c r="I391" s="33">
        <f t="shared" si="96"/>
        <v>388.78546874290845</v>
      </c>
      <c r="J391" s="33">
        <f t="shared" si="96"/>
        <v>385.38216595064978</v>
      </c>
      <c r="K391" s="33">
        <f t="shared" si="96"/>
        <v>382.35551149959753</v>
      </c>
      <c r="L391" s="33">
        <f t="shared" si="96"/>
        <v>378.94183839920606</v>
      </c>
      <c r="M391" s="33">
        <f t="shared" si="96"/>
        <v>375.59362107252497</v>
      </c>
      <c r="N391" s="33">
        <f t="shared" si="96"/>
        <v>372.32845893668235</v>
      </c>
      <c r="O391" s="33">
        <f t="shared" si="96"/>
        <v>309.55126003448396</v>
      </c>
      <c r="P391" s="33">
        <f t="shared" si="96"/>
        <v>306.64334139351644</v>
      </c>
      <c r="Q391" s="33">
        <f t="shared" si="96"/>
        <v>304.06228169653781</v>
      </c>
      <c r="R391" s="33">
        <f t="shared" si="96"/>
        <v>301.47322158069994</v>
      </c>
      <c r="S391" s="33">
        <f t="shared" si="96"/>
        <v>308.08949760126831</v>
      </c>
      <c r="T391" s="33">
        <f t="shared" si="96"/>
        <v>296.2939206840386</v>
      </c>
      <c r="U391" s="33">
        <f t="shared" si="96"/>
        <v>222.29526186972242</v>
      </c>
      <c r="V391" s="33">
        <f t="shared" si="96"/>
        <v>220.63659090008406</v>
      </c>
      <c r="W391" s="33">
        <f t="shared" si="96"/>
        <v>222.19479670709472</v>
      </c>
      <c r="X391" s="33">
        <f t="shared" si="96"/>
        <v>223.70260403744672</v>
      </c>
      <c r="Y391" s="33">
        <f t="shared" si="96"/>
        <v>225.33745476623017</v>
      </c>
      <c r="Z391" s="33">
        <f t="shared" si="96"/>
        <v>226.91446712434865</v>
      </c>
      <c r="AA391" s="33">
        <f t="shared" si="96"/>
        <v>-16.423665635168035</v>
      </c>
      <c r="AB391" s="33">
        <f t="shared" si="96"/>
        <v>-13.085900842984808</v>
      </c>
      <c r="AC391" s="33">
        <f t="shared" si="96"/>
        <v>-9.8566793631685226</v>
      </c>
      <c r="AD391" s="33">
        <f t="shared" si="96"/>
        <v>184.31577159709821</v>
      </c>
      <c r="AE391" s="33">
        <f t="shared" si="96"/>
        <v>187.58686462919752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2.2406502916800002E-2</v>
      </c>
      <c r="D392" s="94">
        <f>+'CO2'!D392+'abs CO2'!D392+'CH4'!D392*PCG!$C$5+N2O!D392*PCG!$C$6+HFC!D392+PFC!D392+'SF6'!D392</f>
        <v>4.8692055743999998E-2</v>
      </c>
      <c r="E392" s="94">
        <f>+'CO2'!E392+'abs CO2'!E392+'CH4'!E392*PCG!$C$5+N2O!E392*PCG!$C$6+HFC!E392+PFC!E392+'SF6'!E392</f>
        <v>1.1932445663999999E-2</v>
      </c>
      <c r="F392" s="94">
        <f>+'CO2'!F392+'abs CO2'!F392+'CH4'!F392*PCG!$C$5+N2O!F392*PCG!$C$6+HFC!F392+PFC!F392+'SF6'!F392</f>
        <v>1.777190004E-2</v>
      </c>
      <c r="G392" s="94">
        <f>+'CO2'!G392+'abs CO2'!G392+'CH4'!G392*PCG!$C$5+N2O!G392*PCG!$C$6+HFC!G392+PFC!G392+'SF6'!G392</f>
        <v>5.9722921555199995E-2</v>
      </c>
      <c r="H392" s="94">
        <f>+'CO2'!H392+'abs CO2'!H392+'CH4'!H392*PCG!$C$5+N2O!H392*PCG!$C$6+HFC!H392+PFC!H392+'SF6'!H392</f>
        <v>9.9877980960000005E-3</v>
      </c>
      <c r="I392" s="94">
        <f>+'CO2'!I392+'abs CO2'!I392+'CH4'!I392*PCG!$C$5+N2O!I392*PCG!$C$6+HFC!I392+PFC!I392+'SF6'!I392</f>
        <v>0.15009060974399999</v>
      </c>
      <c r="J392" s="94">
        <f>+'CO2'!J392+'abs CO2'!J392+'CH4'!J392*PCG!$C$5+N2O!J392*PCG!$C$6+HFC!J392+PFC!J392+'SF6'!J392</f>
        <v>8.5388767920000011E-3</v>
      </c>
      <c r="K392" s="94">
        <f>+'CO2'!K392+'abs CO2'!K392+'CH4'!K392*PCG!$C$5+N2O!K392*PCG!$C$6+HFC!K392+PFC!K392+'SF6'!K392</f>
        <v>0.24363548504639998</v>
      </c>
      <c r="L392" s="94">
        <f>+'CO2'!L392+'abs CO2'!L392+'CH4'!L392*PCG!$C$5+N2O!L392*PCG!$C$6+HFC!L392+PFC!L392+'SF6'!L392</f>
        <v>9.17134439616E-2</v>
      </c>
      <c r="M392" s="94">
        <f>+'CO2'!M392+'abs CO2'!M392+'CH4'!M392*PCG!$C$5+N2O!M392*PCG!$C$6+HFC!M392+PFC!M392+'SF6'!M392</f>
        <v>5.2471765871999997E-3</v>
      </c>
      <c r="N392" s="94">
        <f>+'CO2'!N392+'abs CO2'!N392+'CH4'!N392*PCG!$C$5+N2O!N392*PCG!$C$6+HFC!N392+PFC!N392+'SF6'!N392</f>
        <v>1.8361000511999998E-3</v>
      </c>
      <c r="O392" s="94">
        <f>+'CO2'!O392+'abs CO2'!O392+'CH4'!O392*PCG!$C$5+N2O!O392*PCG!$C$6+HFC!O392+PFC!O392+'SF6'!O392</f>
        <v>0.34237974749760003</v>
      </c>
      <c r="P392" s="94">
        <f>+'CO2'!P392+'abs CO2'!P392+'CH4'!P392*PCG!$C$5+N2O!P392*PCG!$C$6+HFC!P392+PFC!P392+'SF6'!P392</f>
        <v>1.9545296716799998E-2</v>
      </c>
      <c r="Q392" s="94">
        <f>+'CO2'!Q392+'abs CO2'!Q392+'CH4'!Q392*PCG!$C$5+N2O!Q392*PCG!$C$6+HFC!Q392+PFC!Q392+'SF6'!Q392</f>
        <v>2.3569789924800001E-2</v>
      </c>
      <c r="R392" s="94">
        <f>+'CO2'!R392+'abs CO2'!R392+'CH4'!R392*PCG!$C$5+N2O!R392*PCG!$C$6+HFC!R392+PFC!R392+'SF6'!R392</f>
        <v>1.9593864273599999E-2</v>
      </c>
      <c r="S392" s="94">
        <f>+'CO2'!S392+'abs CO2'!S392+'CH4'!S392*PCG!$C$5+N2O!S392*PCG!$C$6+HFC!S392+PFC!S392+'SF6'!S392</f>
        <v>1.4276332814399998E-2</v>
      </c>
      <c r="T392" s="94">
        <f>+'CO2'!T392+'abs CO2'!T392+'CH4'!T392*PCG!$C$5+N2O!T392*PCG!$C$6+HFC!T392+PFC!T392+'SF6'!T392</f>
        <v>1.0461347985599998E-2</v>
      </c>
      <c r="U392" s="94">
        <f>+'CO2'!U392+'abs CO2'!U392+'CH4'!U392*PCG!$C$5+N2O!U392*PCG!$C$6+HFC!U392+PFC!U392+'SF6'!U392</f>
        <v>5.7294284342400005E-2</v>
      </c>
      <c r="V392" s="94">
        <f>+'CO2'!V392+'abs CO2'!V392+'CH4'!V392*PCG!$C$5+N2O!V392*PCG!$C$6+HFC!V392+PFC!V392+'SF6'!V392</f>
        <v>5.5618930583999984E-2</v>
      </c>
      <c r="W392" s="94">
        <f>+'CO2'!W392+'abs CO2'!W392+'CH4'!W392*PCG!$C$5+N2O!W392*PCG!$C$6+HFC!W392+PFC!W392+'SF6'!W392</f>
        <v>9.0692941680000014E-3</v>
      </c>
      <c r="X392" s="94">
        <f>+'CO2'!X392+'abs CO2'!X392+'CH4'!X392*PCG!$C$5+N2O!X392*PCG!$C$6+HFC!X392+PFC!X392+'SF6'!X392</f>
        <v>9.0776589407999993E-3</v>
      </c>
      <c r="Y392" s="94">
        <f>+'CO2'!Y392+'abs CO2'!Y392+'CH4'!Y392*PCG!$C$5+N2O!Y392*PCG!$C$6+HFC!Y392+PFC!Y392+'SF6'!Y392</f>
        <v>3.9172944297600001E-2</v>
      </c>
      <c r="Z392" s="94">
        <f>+'CO2'!Z392+'abs CO2'!Z392+'CH4'!Z392*PCG!$C$5+N2O!Z392*PCG!$C$6+HFC!Z392+PFC!Z392+'SF6'!Z392</f>
        <v>1.1429858989440001E-2</v>
      </c>
      <c r="AA392" s="94">
        <f>+'CO2'!AA392+'abs CO2'!AA392+'CH4'!AA392*PCG!$C$5+N2O!AA392*PCG!$C$6+HFC!AA392+PFC!AA392+'SF6'!AA392</f>
        <v>3.1984621675199998E-2</v>
      </c>
      <c r="AB392" s="94">
        <f>+'CO2'!AB392+'abs CO2'!AB392+'CH4'!AB392*PCG!$C$5+N2O!AB392*PCG!$C$6+HFC!AB392+PFC!AB392+'SF6'!AB392</f>
        <v>0.10799835455174402</v>
      </c>
      <c r="AC392" s="94">
        <f>+'CO2'!AC392+'abs CO2'!AC392+'CH4'!AC392*PCG!$C$5+N2O!AC392*PCG!$C$6+HFC!AC392+PFC!AC392+'SF6'!AC392</f>
        <v>7.5468775061376017E-2</v>
      </c>
      <c r="AD392" s="94">
        <f>+'CO2'!AD392+'abs CO2'!AD392+'CH4'!AD392*PCG!$C$5+N2O!AD392*PCG!$C$6+HFC!AD392+PFC!AD392+'SF6'!AD392</f>
        <v>1.1377783415519999E-2</v>
      </c>
      <c r="AE392" s="94">
        <f>+'CO2'!AE392+'abs CO2'!AE392+'CH4'!AE392*PCG!$C$5+N2O!AE392*PCG!$C$6+HFC!AE392+PFC!AE392+'SF6'!AE392</f>
        <v>2.0719756208160002E-2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408.20588448900446</v>
      </c>
      <c r="D393" s="33">
        <f t="shared" si="97"/>
        <v>404.94413342969779</v>
      </c>
      <c r="E393" s="33">
        <f t="shared" si="97"/>
        <v>401.68238237039111</v>
      </c>
      <c r="F393" s="33">
        <f t="shared" si="97"/>
        <v>398.42063131108443</v>
      </c>
      <c r="G393" s="33">
        <f t="shared" si="97"/>
        <v>395.15888025177782</v>
      </c>
      <c r="H393" s="33">
        <f t="shared" si="97"/>
        <v>391.89712919247114</v>
      </c>
      <c r="I393" s="33">
        <f t="shared" si="97"/>
        <v>388.63537813316447</v>
      </c>
      <c r="J393" s="33">
        <f t="shared" si="97"/>
        <v>385.37362707385779</v>
      </c>
      <c r="K393" s="33">
        <f t="shared" si="97"/>
        <v>382.11187601455111</v>
      </c>
      <c r="L393" s="33">
        <f t="shared" si="97"/>
        <v>378.85012495524444</v>
      </c>
      <c r="M393" s="33">
        <f t="shared" si="97"/>
        <v>375.58837389593776</v>
      </c>
      <c r="N393" s="33">
        <f t="shared" si="97"/>
        <v>372.32662283663115</v>
      </c>
      <c r="O393" s="33">
        <f t="shared" si="97"/>
        <v>309.20888028698636</v>
      </c>
      <c r="P393" s="33">
        <f t="shared" si="97"/>
        <v>306.62379609679965</v>
      </c>
      <c r="Q393" s="33">
        <f t="shared" si="97"/>
        <v>304.038711906613</v>
      </c>
      <c r="R393" s="33">
        <f t="shared" si="97"/>
        <v>301.45362771642635</v>
      </c>
      <c r="S393" s="33">
        <f t="shared" si="97"/>
        <v>308.0752212684539</v>
      </c>
      <c r="T393" s="33">
        <f t="shared" si="97"/>
        <v>296.283459336053</v>
      </c>
      <c r="U393" s="33">
        <f t="shared" si="97"/>
        <v>222.23796758538003</v>
      </c>
      <c r="V393" s="33">
        <f t="shared" si="97"/>
        <v>220.58097196950007</v>
      </c>
      <c r="W393" s="33">
        <f t="shared" si="97"/>
        <v>222.18572741292672</v>
      </c>
      <c r="X393" s="33">
        <f t="shared" si="97"/>
        <v>223.69352637850591</v>
      </c>
      <c r="Y393" s="33">
        <f t="shared" si="97"/>
        <v>225.29828182193256</v>
      </c>
      <c r="Z393" s="33">
        <f t="shared" si="97"/>
        <v>226.90303726535922</v>
      </c>
      <c r="AA393" s="33">
        <f t="shared" si="97"/>
        <v>-16.455650256843235</v>
      </c>
      <c r="AB393" s="33">
        <f t="shared" si="97"/>
        <v>-13.193899197536552</v>
      </c>
      <c r="AC393" s="33">
        <f t="shared" si="97"/>
        <v>-9.9321481382298984</v>
      </c>
      <c r="AD393" s="33">
        <f t="shared" si="97"/>
        <v>184.30439381368268</v>
      </c>
      <c r="AE393" s="33">
        <f t="shared" si="97"/>
        <v>187.56614487298936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397.34216888164445</v>
      </c>
      <c r="D394" s="94">
        <f>+'CO2'!D394+'abs CO2'!D394+'CH4'!D394*PCG!$C$5+N2O!D394*PCG!$C$6+HFC!D394+PFC!D394+'SF6'!D394</f>
        <v>397.34216888164445</v>
      </c>
      <c r="E394" s="94">
        <f>+'CO2'!E394+'abs CO2'!E394+'CH4'!E394*PCG!$C$5+N2O!E394*PCG!$C$6+HFC!E394+PFC!E394+'SF6'!E394</f>
        <v>397.34216888164445</v>
      </c>
      <c r="F394" s="94">
        <f>+'CO2'!F394+'abs CO2'!F394+'CH4'!F394*PCG!$C$5+N2O!F394*PCG!$C$6+HFC!F394+PFC!F394+'SF6'!F394</f>
        <v>397.34216888164445</v>
      </c>
      <c r="G394" s="94">
        <f>+'CO2'!G394+'abs CO2'!G394+'CH4'!G394*PCG!$C$5+N2O!G394*PCG!$C$6+HFC!G394+PFC!G394+'SF6'!G394</f>
        <v>397.34216888164445</v>
      </c>
      <c r="H394" s="94">
        <f>+'CO2'!H394+'abs CO2'!H394+'CH4'!H394*PCG!$C$5+N2O!H394*PCG!$C$6+HFC!H394+PFC!H394+'SF6'!H394</f>
        <v>397.34216888164445</v>
      </c>
      <c r="I394" s="94">
        <f>+'CO2'!I394+'abs CO2'!I394+'CH4'!I394*PCG!$C$5+N2O!I394*PCG!$C$6+HFC!I394+PFC!I394+'SF6'!I394</f>
        <v>397.34216888164445</v>
      </c>
      <c r="J394" s="94">
        <f>+'CO2'!J394+'abs CO2'!J394+'CH4'!J394*PCG!$C$5+N2O!J394*PCG!$C$6+HFC!J394+PFC!J394+'SF6'!J394</f>
        <v>397.34216888164445</v>
      </c>
      <c r="K394" s="94">
        <f>+'CO2'!K394+'abs CO2'!K394+'CH4'!K394*PCG!$C$5+N2O!K394*PCG!$C$6+HFC!K394+PFC!K394+'SF6'!K394</f>
        <v>397.34216888164445</v>
      </c>
      <c r="L394" s="94">
        <f>+'CO2'!L394+'abs CO2'!L394+'CH4'!L394*PCG!$C$5+N2O!L394*PCG!$C$6+HFC!L394+PFC!L394+'SF6'!L394</f>
        <v>397.34216888164445</v>
      </c>
      <c r="M394" s="94">
        <f>+'CO2'!M394+'abs CO2'!M394+'CH4'!M394*PCG!$C$5+N2O!M394*PCG!$C$6+HFC!M394+PFC!M394+'SF6'!M394</f>
        <v>397.34216888164445</v>
      </c>
      <c r="N394" s="94">
        <f>+'CO2'!N394+'abs CO2'!N394+'CH4'!N394*PCG!$C$5+N2O!N394*PCG!$C$6+HFC!N394+PFC!N394+'SF6'!N394</f>
        <v>397.34216888164445</v>
      </c>
      <c r="O394" s="94">
        <f>+'CO2'!O394+'abs CO2'!O394+'CH4'!O394*PCG!$C$5+N2O!O394*PCG!$C$6+HFC!O394+PFC!O394+'SF6'!O394</f>
        <v>339.73991052218634</v>
      </c>
      <c r="P394" s="94">
        <f>+'CO2'!P394+'abs CO2'!P394+'CH4'!P394*PCG!$C$5+N2O!P394*PCG!$C$6+HFC!P394+PFC!P394+'SF6'!P394</f>
        <v>339.73991052218634</v>
      </c>
      <c r="Q394" s="94">
        <f>+'CO2'!Q394+'abs CO2'!Q394+'CH4'!Q394*PCG!$C$5+N2O!Q394*PCG!$C$6+HFC!Q394+PFC!Q394+'SF6'!Q394</f>
        <v>339.73991052218634</v>
      </c>
      <c r="R394" s="94">
        <f>+'CO2'!R394+'abs CO2'!R394+'CH4'!R394*PCG!$C$5+N2O!R394*PCG!$C$6+HFC!R394+PFC!R394+'SF6'!R394</f>
        <v>339.73991052218634</v>
      </c>
      <c r="S394" s="94">
        <f>+'CO2'!S394+'abs CO2'!S394+'CH4'!S394*PCG!$C$5+N2O!S394*PCG!$C$6+HFC!S394+PFC!S394+'SF6'!S394</f>
        <v>348.94658826440053</v>
      </c>
      <c r="T394" s="94">
        <f>+'CO2'!T394+'abs CO2'!T394+'CH4'!T394*PCG!$C$5+N2O!T394*PCG!$C$6+HFC!T394+PFC!T394+'SF6'!T394</f>
        <v>339.73991052218634</v>
      </c>
      <c r="U394" s="94">
        <f>+'CO2'!U394+'abs CO2'!U394+'CH4'!U394*PCG!$C$5+N2O!U394*PCG!$C$6+HFC!U394+PFC!U394+'SF6'!U394</f>
        <v>271.37063105406003</v>
      </c>
      <c r="V394" s="94">
        <f>+'CO2'!V394+'abs CO2'!V394+'CH4'!V394*PCG!$C$5+N2O!V394*PCG!$C$6+HFC!V394+PFC!V394+'SF6'!V394</f>
        <v>271.37063105406003</v>
      </c>
      <c r="W394" s="94">
        <f>+'CO2'!W394+'abs CO2'!W394+'CH4'!W394*PCG!$C$5+N2O!W394*PCG!$C$6+HFC!W394+PFC!W394+'SF6'!W394</f>
        <v>271.37063105406003</v>
      </c>
      <c r="X394" s="94">
        <f>+'CO2'!X394+'abs CO2'!X394+'CH4'!X394*PCG!$C$5+N2O!X394*PCG!$C$6+HFC!X394+PFC!X394+'SF6'!X394</f>
        <v>271.27367457621256</v>
      </c>
      <c r="Y394" s="94">
        <f>+'CO2'!Y394+'abs CO2'!Y394+'CH4'!Y394*PCG!$C$5+N2O!Y394*PCG!$C$6+HFC!Y394+PFC!Y394+'SF6'!Y394</f>
        <v>271.27367457621256</v>
      </c>
      <c r="Z394" s="94">
        <f>+'CO2'!Z394+'abs CO2'!Z394+'CH4'!Z394*PCG!$C$5+N2O!Z394*PCG!$C$6+HFC!Z394+PFC!Z394+'SF6'!Z394</f>
        <v>271.27367457621256</v>
      </c>
      <c r="AA394" s="94">
        <f>+'CO2'!AA394+'abs CO2'!AA394+'CH4'!AA394*PCG!$C$5+N2O!AA394*PCG!$C$6+HFC!AA394+PFC!AA394+'SF6'!AA394</f>
        <v>31.829085994703448</v>
      </c>
      <c r="AB394" s="94">
        <f>+'CO2'!AB394+'abs CO2'!AB394+'CH4'!AB394*PCG!$C$5+N2O!AB394*PCG!$C$6+HFC!AB394+PFC!AB394+'SF6'!AB394</f>
        <v>31.829085994703448</v>
      </c>
      <c r="AC394" s="94">
        <f>+'CO2'!AC394+'abs CO2'!AC394+'CH4'!AC394*PCG!$C$5+N2O!AC394*PCG!$C$6+HFC!AC394+PFC!AC394+'SF6'!AC394</f>
        <v>31.829085994703448</v>
      </c>
      <c r="AD394" s="94">
        <f>+'CO2'!AD394+'abs CO2'!AD394+'CH4'!AD394*PCG!$C$5+N2O!AD394*PCG!$C$6+HFC!AD394+PFC!AD394+'SF6'!AD394</f>
        <v>222.80387688730934</v>
      </c>
      <c r="AE394" s="94">
        <f>+'CO2'!AE394+'abs CO2'!AE394+'CH4'!AE394*PCG!$C$5+N2O!AE394*PCG!$C$6+HFC!AE394+PFC!AE394+'SF6'!AE394</f>
        <v>222.80387688730934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10.86371560736</v>
      </c>
      <c r="D395" s="94">
        <f>+'CO2'!D395+'abs CO2'!D395+'CH4'!D395*PCG!$C$5+N2O!D395*PCG!$C$6+HFC!D395+PFC!D395+'SF6'!D395</f>
        <v>7.6019645480533331</v>
      </c>
      <c r="E395" s="94">
        <f>+'CO2'!E395+'abs CO2'!E395+'CH4'!E395*PCG!$C$5+N2O!E395*PCG!$C$6+HFC!E395+PFC!E395+'SF6'!E395</f>
        <v>4.3402134887466666</v>
      </c>
      <c r="F395" s="94">
        <f>+'CO2'!F395+'abs CO2'!F395+'CH4'!F395*PCG!$C$5+N2O!F395*PCG!$C$6+HFC!F395+PFC!F395+'SF6'!F395</f>
        <v>1.0784624294399983</v>
      </c>
      <c r="G395" s="94">
        <f>+'CO2'!G395+'abs CO2'!G395+'CH4'!G395*PCG!$C$5+N2O!G395*PCG!$C$6+HFC!G395+PFC!G395+'SF6'!G395</f>
        <v>-2.1832886298666629</v>
      </c>
      <c r="H395" s="94">
        <f>+'CO2'!H395+'abs CO2'!H395+'CH4'!H395*PCG!$C$5+N2O!H395*PCG!$C$6+HFC!H395+PFC!H395+'SF6'!H395</f>
        <v>-5.4450396891733348</v>
      </c>
      <c r="I395" s="94">
        <f>+'CO2'!I395+'abs CO2'!I395+'CH4'!I395*PCG!$C$5+N2O!I395*PCG!$C$6+HFC!I395+PFC!I395+'SF6'!I395</f>
        <v>-8.7067907484799996</v>
      </c>
      <c r="J395" s="94">
        <f>+'CO2'!J395+'abs CO2'!J395+'CH4'!J395*PCG!$C$5+N2O!J395*PCG!$C$6+HFC!J395+PFC!J395+'SF6'!J395</f>
        <v>-11.968541807786671</v>
      </c>
      <c r="K395" s="94">
        <f>+'CO2'!K395+'abs CO2'!K395+'CH4'!K395*PCG!$C$5+N2O!K395*PCG!$C$6+HFC!K395+PFC!K395+'SF6'!K395</f>
        <v>-15.230292867093329</v>
      </c>
      <c r="L395" s="94">
        <f>+'CO2'!L395+'abs CO2'!L395+'CH4'!L395*PCG!$C$5+N2O!L395*PCG!$C$6+HFC!L395+PFC!L395+'SF6'!L395</f>
        <v>-18.492043926399994</v>
      </c>
      <c r="M395" s="94">
        <f>+'CO2'!M395+'abs CO2'!M395+'CH4'!M395*PCG!$C$5+N2O!M395*PCG!$C$6+HFC!M395+PFC!M395+'SF6'!M395</f>
        <v>-21.753794985706669</v>
      </c>
      <c r="N395" s="94">
        <f>+'CO2'!N395+'abs CO2'!N395+'CH4'!N395*PCG!$C$5+N2O!N395*PCG!$C$6+HFC!N395+PFC!N395+'SF6'!N395</f>
        <v>-25.01554604501333</v>
      </c>
      <c r="O395" s="94">
        <f>+'CO2'!O395+'abs CO2'!O395+'CH4'!O395*PCG!$C$5+N2O!O395*PCG!$C$6+HFC!O395+PFC!O395+'SF6'!O395</f>
        <v>-30.531030235200003</v>
      </c>
      <c r="P395" s="94">
        <f>+'CO2'!P395+'abs CO2'!P395+'CH4'!P395*PCG!$C$5+N2O!P395*PCG!$C$6+HFC!P395+PFC!P395+'SF6'!P395</f>
        <v>-33.116114425386669</v>
      </c>
      <c r="Q395" s="94">
        <f>+'CO2'!Q395+'abs CO2'!Q395+'CH4'!Q395*PCG!$C$5+N2O!Q395*PCG!$C$6+HFC!Q395+PFC!Q395+'SF6'!Q395</f>
        <v>-35.701198615573333</v>
      </c>
      <c r="R395" s="94">
        <f>+'CO2'!R395+'abs CO2'!R395+'CH4'!R395*PCG!$C$5+N2O!R395*PCG!$C$6+HFC!R395+PFC!R395+'SF6'!R395</f>
        <v>-38.286282805759981</v>
      </c>
      <c r="S395" s="94">
        <f>+'CO2'!S395+'abs CO2'!S395+'CH4'!S395*PCG!$C$5+N2O!S395*PCG!$C$6+HFC!S395+PFC!S395+'SF6'!S395</f>
        <v>-40.871366995946644</v>
      </c>
      <c r="T395" s="94">
        <f>+'CO2'!T395+'abs CO2'!T395+'CH4'!T395*PCG!$C$5+N2O!T395*PCG!$C$6+HFC!T395+PFC!T395+'SF6'!T395</f>
        <v>-43.456451186133322</v>
      </c>
      <c r="U395" s="94">
        <f>+'CO2'!U395+'abs CO2'!U395+'CH4'!U395*PCG!$C$5+N2O!U395*PCG!$C$6+HFC!U395+PFC!U395+'SF6'!U395</f>
        <v>-49.132663468679993</v>
      </c>
      <c r="V395" s="94">
        <f>+'CO2'!V395+'abs CO2'!V395+'CH4'!V395*PCG!$C$5+N2O!V395*PCG!$C$6+HFC!V395+PFC!V395+'SF6'!V395</f>
        <v>-50.789659084559972</v>
      </c>
      <c r="W395" s="94">
        <f>+'CO2'!W395+'abs CO2'!W395+'CH4'!W395*PCG!$C$5+N2O!W395*PCG!$C$6+HFC!W395+PFC!W395+'SF6'!W395</f>
        <v>-49.184903641133317</v>
      </c>
      <c r="X395" s="94">
        <f>+'CO2'!X395+'abs CO2'!X395+'CH4'!X395*PCG!$C$5+N2O!X395*PCG!$C$6+HFC!X395+PFC!X395+'SF6'!X395</f>
        <v>-47.580148197706649</v>
      </c>
      <c r="Y395" s="94">
        <f>+'CO2'!Y395+'abs CO2'!Y395+'CH4'!Y395*PCG!$C$5+N2O!Y395*PCG!$C$6+HFC!Y395+PFC!Y395+'SF6'!Y395</f>
        <v>-45.975392754279994</v>
      </c>
      <c r="Z395" s="94">
        <f>+'CO2'!Z395+'abs CO2'!Z395+'CH4'!Z395*PCG!$C$5+N2O!Z395*PCG!$C$6+HFC!Z395+PFC!Z395+'SF6'!Z395</f>
        <v>-44.37063731085334</v>
      </c>
      <c r="AA395" s="94">
        <f>+'CO2'!AA395+'abs CO2'!AA395+'CH4'!AA395*PCG!$C$5+N2O!AA395*PCG!$C$6+HFC!AA395+PFC!AA395+'SF6'!AA395</f>
        <v>-48.284736251546683</v>
      </c>
      <c r="AB395" s="94">
        <f>+'CO2'!AB395+'abs CO2'!AB395+'CH4'!AB395*PCG!$C$5+N2O!AB395*PCG!$C$6+HFC!AB395+PFC!AB395+'SF6'!AB395</f>
        <v>-45.02298519224</v>
      </c>
      <c r="AC395" s="94">
        <f>+'CO2'!AC395+'abs CO2'!AC395+'CH4'!AC395*PCG!$C$5+N2O!AC395*PCG!$C$6+HFC!AC395+PFC!AC395+'SF6'!AC395</f>
        <v>-41.761234132933346</v>
      </c>
      <c r="AD395" s="94">
        <f>+'CO2'!AD395+'abs CO2'!AD395+'CH4'!AD395*PCG!$C$5+N2O!AD395*PCG!$C$6+HFC!AD395+PFC!AD395+'SF6'!AD395</f>
        <v>-38.499483073626664</v>
      </c>
      <c r="AE395" s="94">
        <f>+'CO2'!AE395+'abs CO2'!AE395+'CH4'!AE395*PCG!$C$5+N2O!AE395*PCG!$C$6+HFC!AE395+PFC!AE395+'SF6'!AE395</f>
        <v>-35.237732014320002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13.757475531987078</v>
      </c>
      <c r="D399" s="33">
        <f t="shared" si="98"/>
        <v>13.757475531987078</v>
      </c>
      <c r="E399" s="33">
        <f t="shared" si="98"/>
        <v>13.757475531987078</v>
      </c>
      <c r="F399" s="33">
        <f t="shared" si="98"/>
        <v>13.757475531987078</v>
      </c>
      <c r="G399" s="33">
        <f t="shared" si="98"/>
        <v>13.757475531987078</v>
      </c>
      <c r="H399" s="33">
        <f t="shared" si="98"/>
        <v>13.757475531987078</v>
      </c>
      <c r="I399" s="33">
        <f t="shared" si="98"/>
        <v>13.757475531987078</v>
      </c>
      <c r="J399" s="33">
        <f t="shared" si="98"/>
        <v>13.757475531987078</v>
      </c>
      <c r="K399" s="33">
        <f t="shared" si="98"/>
        <v>13.757475531987078</v>
      </c>
      <c r="L399" s="33">
        <f t="shared" si="98"/>
        <v>13.757475531987078</v>
      </c>
      <c r="M399" s="33">
        <f t="shared" si="98"/>
        <v>13.757475531987078</v>
      </c>
      <c r="N399" s="33">
        <f t="shared" si="98"/>
        <v>13.757475531987078</v>
      </c>
      <c r="O399" s="33">
        <f t="shared" si="98"/>
        <v>10.911603356468429</v>
      </c>
      <c r="P399" s="33">
        <f t="shared" si="98"/>
        <v>10.911603356468429</v>
      </c>
      <c r="Q399" s="33">
        <f t="shared" si="98"/>
        <v>10.911603356468429</v>
      </c>
      <c r="R399" s="33">
        <f t="shared" si="98"/>
        <v>10.911603356468429</v>
      </c>
      <c r="S399" s="33">
        <f t="shared" si="98"/>
        <v>10.911603356468429</v>
      </c>
      <c r="T399" s="33">
        <f t="shared" si="98"/>
        <v>10.911603356468429</v>
      </c>
      <c r="U399" s="33">
        <f t="shared" si="98"/>
        <v>7.0119201544892658</v>
      </c>
      <c r="V399" s="33">
        <f t="shared" si="98"/>
        <v>7.0119201544892658</v>
      </c>
      <c r="W399" s="33">
        <f t="shared" si="98"/>
        <v>7.0119201544892658</v>
      </c>
      <c r="X399" s="33">
        <f t="shared" si="98"/>
        <v>7.0119201544892658</v>
      </c>
      <c r="Y399" s="33">
        <f t="shared" si="98"/>
        <v>7.0119201544892658</v>
      </c>
      <c r="Z399" s="33">
        <f t="shared" si="98"/>
        <v>7.0119201544892658</v>
      </c>
      <c r="AA399" s="33">
        <f t="shared" si="98"/>
        <v>4.2944085859704634E-2</v>
      </c>
      <c r="AB399" s="33">
        <f t="shared" si="98"/>
        <v>4.2944085859704634E-2</v>
      </c>
      <c r="AC399" s="33">
        <f t="shared" si="98"/>
        <v>4.2944085859704634E-2</v>
      </c>
      <c r="AD399" s="33">
        <f t="shared" si="98"/>
        <v>0</v>
      </c>
      <c r="AE399" s="33">
        <f t="shared" si="98"/>
        <v>0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13.757475531987078</v>
      </c>
      <c r="D401" s="33">
        <f t="shared" si="99"/>
        <v>13.757475531987078</v>
      </c>
      <c r="E401" s="33">
        <f t="shared" si="99"/>
        <v>13.757475531987078</v>
      </c>
      <c r="F401" s="33">
        <f t="shared" si="99"/>
        <v>13.757475531987078</v>
      </c>
      <c r="G401" s="33">
        <f t="shared" si="99"/>
        <v>13.757475531987078</v>
      </c>
      <c r="H401" s="33">
        <f t="shared" si="99"/>
        <v>13.757475531987078</v>
      </c>
      <c r="I401" s="33">
        <f t="shared" si="99"/>
        <v>13.757475531987078</v>
      </c>
      <c r="J401" s="33">
        <f t="shared" si="99"/>
        <v>13.757475531987078</v>
      </c>
      <c r="K401" s="33">
        <f t="shared" si="99"/>
        <v>13.757475531987078</v>
      </c>
      <c r="L401" s="33">
        <f t="shared" si="99"/>
        <v>13.757475531987078</v>
      </c>
      <c r="M401" s="33">
        <f t="shared" si="99"/>
        <v>13.757475531987078</v>
      </c>
      <c r="N401" s="33">
        <f t="shared" si="99"/>
        <v>13.757475531987078</v>
      </c>
      <c r="O401" s="33">
        <f t="shared" si="99"/>
        <v>10.911603356468429</v>
      </c>
      <c r="P401" s="33">
        <f t="shared" si="99"/>
        <v>10.911603356468429</v>
      </c>
      <c r="Q401" s="33">
        <f t="shared" si="99"/>
        <v>10.911603356468429</v>
      </c>
      <c r="R401" s="33">
        <f t="shared" si="99"/>
        <v>10.911603356468429</v>
      </c>
      <c r="S401" s="33">
        <f t="shared" si="99"/>
        <v>10.911603356468429</v>
      </c>
      <c r="T401" s="33">
        <f t="shared" si="99"/>
        <v>10.911603356468429</v>
      </c>
      <c r="U401" s="33">
        <f t="shared" si="99"/>
        <v>7.0119201544892658</v>
      </c>
      <c r="V401" s="33">
        <f t="shared" si="99"/>
        <v>7.0119201544892658</v>
      </c>
      <c r="W401" s="33">
        <f t="shared" si="99"/>
        <v>7.0119201544892658</v>
      </c>
      <c r="X401" s="33">
        <f t="shared" si="99"/>
        <v>7.0119201544892658</v>
      </c>
      <c r="Y401" s="33">
        <f t="shared" si="99"/>
        <v>7.0119201544892658</v>
      </c>
      <c r="Z401" s="33">
        <f t="shared" si="99"/>
        <v>7.0119201544892658</v>
      </c>
      <c r="AA401" s="33">
        <f t="shared" si="99"/>
        <v>4.2944085859704634E-2</v>
      </c>
      <c r="AB401" s="33">
        <f t="shared" si="99"/>
        <v>4.2944085859704634E-2</v>
      </c>
      <c r="AC401" s="33">
        <f t="shared" si="99"/>
        <v>4.2944085859704634E-2</v>
      </c>
      <c r="AD401" s="33">
        <f t="shared" si="99"/>
        <v>0</v>
      </c>
      <c r="AE401" s="33">
        <f t="shared" si="99"/>
        <v>0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10.668010221054473</v>
      </c>
      <c r="D402" s="94">
        <f>+'CO2'!D402+'abs CO2'!D402+'CH4'!D402*PCG!$C$5+N2O!D402*PCG!$C$6+HFC!D402+PFC!D402+'SF6'!D402</f>
        <v>10.668010221054473</v>
      </c>
      <c r="E402" s="94">
        <f>+'CO2'!E402+'abs CO2'!E402+'CH4'!E402*PCG!$C$5+N2O!E402*PCG!$C$6+HFC!E402+PFC!E402+'SF6'!E402</f>
        <v>10.668010221054473</v>
      </c>
      <c r="F402" s="94">
        <f>+'CO2'!F402+'abs CO2'!F402+'CH4'!F402*PCG!$C$5+N2O!F402*PCG!$C$6+HFC!F402+PFC!F402+'SF6'!F402</f>
        <v>10.668010221054473</v>
      </c>
      <c r="G402" s="94">
        <f>+'CO2'!G402+'abs CO2'!G402+'CH4'!G402*PCG!$C$5+N2O!G402*PCG!$C$6+HFC!G402+PFC!G402+'SF6'!G402</f>
        <v>10.668010221054473</v>
      </c>
      <c r="H402" s="94">
        <f>+'CO2'!H402+'abs CO2'!H402+'CH4'!H402*PCG!$C$5+N2O!H402*PCG!$C$6+HFC!H402+PFC!H402+'SF6'!H402</f>
        <v>10.668010221054473</v>
      </c>
      <c r="I402" s="94">
        <f>+'CO2'!I402+'abs CO2'!I402+'CH4'!I402*PCG!$C$5+N2O!I402*PCG!$C$6+HFC!I402+PFC!I402+'SF6'!I402</f>
        <v>10.668010221054473</v>
      </c>
      <c r="J402" s="94">
        <f>+'CO2'!J402+'abs CO2'!J402+'CH4'!J402*PCG!$C$5+N2O!J402*PCG!$C$6+HFC!J402+PFC!J402+'SF6'!J402</f>
        <v>10.668010221054473</v>
      </c>
      <c r="K402" s="94">
        <f>+'CO2'!K402+'abs CO2'!K402+'CH4'!K402*PCG!$C$5+N2O!K402*PCG!$C$6+HFC!K402+PFC!K402+'SF6'!K402</f>
        <v>10.668010221054473</v>
      </c>
      <c r="L402" s="94">
        <f>+'CO2'!L402+'abs CO2'!L402+'CH4'!L402*PCG!$C$5+N2O!L402*PCG!$C$6+HFC!L402+PFC!L402+'SF6'!L402</f>
        <v>10.668010221054473</v>
      </c>
      <c r="M402" s="94">
        <f>+'CO2'!M402+'abs CO2'!M402+'CH4'!M402*PCG!$C$5+N2O!M402*PCG!$C$6+HFC!M402+PFC!M402+'SF6'!M402</f>
        <v>10.668010221054473</v>
      </c>
      <c r="N402" s="94">
        <f>+'CO2'!N402+'abs CO2'!N402+'CH4'!N402*PCG!$C$5+N2O!N402*PCG!$C$6+HFC!N402+PFC!N402+'SF6'!N402</f>
        <v>10.668010221054473</v>
      </c>
      <c r="O402" s="94">
        <f>+'CO2'!O402+'abs CO2'!O402+'CH4'!O402*PCG!$C$5+N2O!O402*PCG!$C$6+HFC!O402+PFC!O402+'SF6'!O402</f>
        <v>8.4509957512468574</v>
      </c>
      <c r="P402" s="94">
        <f>+'CO2'!P402+'abs CO2'!P402+'CH4'!P402*PCG!$C$5+N2O!P402*PCG!$C$6+HFC!P402+PFC!P402+'SF6'!P402</f>
        <v>8.4509957512468574</v>
      </c>
      <c r="Q402" s="94">
        <f>+'CO2'!Q402+'abs CO2'!Q402+'CH4'!Q402*PCG!$C$5+N2O!Q402*PCG!$C$6+HFC!Q402+PFC!Q402+'SF6'!Q402</f>
        <v>8.4509957512468574</v>
      </c>
      <c r="R402" s="94">
        <f>+'CO2'!R402+'abs CO2'!R402+'CH4'!R402*PCG!$C$5+N2O!R402*PCG!$C$6+HFC!R402+PFC!R402+'SF6'!R402</f>
        <v>8.4509957512468574</v>
      </c>
      <c r="S402" s="94">
        <f>+'CO2'!S402+'abs CO2'!S402+'CH4'!S402*PCG!$C$5+N2O!S402*PCG!$C$6+HFC!S402+PFC!S402+'SF6'!S402</f>
        <v>8.4509957512468574</v>
      </c>
      <c r="T402" s="94">
        <f>+'CO2'!T402+'abs CO2'!T402+'CH4'!T402*PCG!$C$5+N2O!T402*PCG!$C$6+HFC!T402+PFC!T402+'SF6'!T402</f>
        <v>8.4509957512468574</v>
      </c>
      <c r="U402" s="94">
        <f>+'CO2'!U402+'abs CO2'!U402+'CH4'!U402*PCG!$C$5+N2O!U402*PCG!$C$6+HFC!U402+PFC!U402+'SF6'!U402</f>
        <v>5.4086372807979881</v>
      </c>
      <c r="V402" s="94">
        <f>+'CO2'!V402+'abs CO2'!V402+'CH4'!V402*PCG!$C$5+N2O!V402*PCG!$C$6+HFC!V402+PFC!V402+'SF6'!V402</f>
        <v>5.4086372807979881</v>
      </c>
      <c r="W402" s="94">
        <f>+'CO2'!W402+'abs CO2'!W402+'CH4'!W402*PCG!$C$5+N2O!W402*PCG!$C$6+HFC!W402+PFC!W402+'SF6'!W402</f>
        <v>5.4086372807979881</v>
      </c>
      <c r="X402" s="94">
        <f>+'CO2'!X402+'abs CO2'!X402+'CH4'!X402*PCG!$C$5+N2O!X402*PCG!$C$6+HFC!X402+PFC!X402+'SF6'!X402</f>
        <v>5.4086372807979881</v>
      </c>
      <c r="Y402" s="94">
        <f>+'CO2'!Y402+'abs CO2'!Y402+'CH4'!Y402*PCG!$C$5+N2O!Y402*PCG!$C$6+HFC!Y402+PFC!Y402+'SF6'!Y402</f>
        <v>5.4086372807979881</v>
      </c>
      <c r="Z402" s="94">
        <f>+'CO2'!Z402+'abs CO2'!Z402+'CH4'!Z402*PCG!$C$5+N2O!Z402*PCG!$C$6+HFC!Z402+PFC!Z402+'SF6'!Z402</f>
        <v>5.4086372807979881</v>
      </c>
      <c r="AA402" s="94">
        <f>+'CO2'!AA402+'abs CO2'!AA402+'CH4'!AA402*PCG!$C$5+N2O!AA402*PCG!$C$6+HFC!AA402+PFC!AA402+'SF6'!AA402</f>
        <v>2.7005110029564631E-2</v>
      </c>
      <c r="AB402" s="94">
        <f>+'CO2'!AB402+'abs CO2'!AB402+'CH4'!AB402*PCG!$C$5+N2O!AB402*PCG!$C$6+HFC!AB402+PFC!AB402+'SF6'!AB402</f>
        <v>2.7005110029564631E-2</v>
      </c>
      <c r="AC402" s="94">
        <f>+'CO2'!AC402+'abs CO2'!AC402+'CH4'!AC402*PCG!$C$5+N2O!AC402*PCG!$C$6+HFC!AC402+PFC!AC402+'SF6'!AC402</f>
        <v>2.7005110029564631E-2</v>
      </c>
      <c r="AD402" s="94">
        <f>+'CO2'!AD402+'abs CO2'!AD402+'CH4'!AD402*PCG!$C$5+N2O!AD402*PCG!$C$6+HFC!AD402+PFC!AD402+'SF6'!AD402</f>
        <v>0</v>
      </c>
      <c r="AE402" s="94">
        <f>+'CO2'!AE402+'abs CO2'!AE402+'CH4'!AE402*PCG!$C$5+N2O!AE402*PCG!$C$6+HFC!AE402+PFC!AE402+'SF6'!AE402</f>
        <v>0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4.0230269112728569E-2</v>
      </c>
      <c r="D403" s="94">
        <f>+'CO2'!D403+'abs CO2'!D403+'CH4'!D403*PCG!$C$5+N2O!D403*PCG!$C$6+HFC!D403+PFC!D403+'SF6'!D403</f>
        <v>4.0230269112728569E-2</v>
      </c>
      <c r="E403" s="94">
        <f>+'CO2'!E403+'abs CO2'!E403+'CH4'!E403*PCG!$C$5+N2O!E403*PCG!$C$6+HFC!E403+PFC!E403+'SF6'!E403</f>
        <v>4.0230269112728569E-2</v>
      </c>
      <c r="F403" s="94">
        <f>+'CO2'!F403+'abs CO2'!F403+'CH4'!F403*PCG!$C$5+N2O!F403*PCG!$C$6+HFC!F403+PFC!F403+'SF6'!F403</f>
        <v>4.0230269112728569E-2</v>
      </c>
      <c r="G403" s="94">
        <f>+'CO2'!G403+'abs CO2'!G403+'CH4'!G403*PCG!$C$5+N2O!G403*PCG!$C$6+HFC!G403+PFC!G403+'SF6'!G403</f>
        <v>4.0230269112728569E-2</v>
      </c>
      <c r="H403" s="94">
        <f>+'CO2'!H403+'abs CO2'!H403+'CH4'!H403*PCG!$C$5+N2O!H403*PCG!$C$6+HFC!H403+PFC!H403+'SF6'!H403</f>
        <v>4.0230269112728569E-2</v>
      </c>
      <c r="I403" s="94">
        <f>+'CO2'!I403+'abs CO2'!I403+'CH4'!I403*PCG!$C$5+N2O!I403*PCG!$C$6+HFC!I403+PFC!I403+'SF6'!I403</f>
        <v>4.0230269112728569E-2</v>
      </c>
      <c r="J403" s="94">
        <f>+'CO2'!J403+'abs CO2'!J403+'CH4'!J403*PCG!$C$5+N2O!J403*PCG!$C$6+HFC!J403+PFC!J403+'SF6'!J403</f>
        <v>4.0230269112728569E-2</v>
      </c>
      <c r="K403" s="94">
        <f>+'CO2'!K403+'abs CO2'!K403+'CH4'!K403*PCG!$C$5+N2O!K403*PCG!$C$6+HFC!K403+PFC!K403+'SF6'!K403</f>
        <v>4.0230269112728569E-2</v>
      </c>
      <c r="L403" s="94">
        <f>+'CO2'!L403+'abs CO2'!L403+'CH4'!L403*PCG!$C$5+N2O!L403*PCG!$C$6+HFC!L403+PFC!L403+'SF6'!L403</f>
        <v>4.0230269112728569E-2</v>
      </c>
      <c r="M403" s="94">
        <f>+'CO2'!M403+'abs CO2'!M403+'CH4'!M403*PCG!$C$5+N2O!M403*PCG!$C$6+HFC!M403+PFC!M403+'SF6'!M403</f>
        <v>4.0230269112728569E-2</v>
      </c>
      <c r="N403" s="94">
        <f>+'CO2'!N403+'abs CO2'!N403+'CH4'!N403*PCG!$C$5+N2O!N403*PCG!$C$6+HFC!N403+PFC!N403+'SF6'!N403</f>
        <v>4.0230269112728569E-2</v>
      </c>
      <c r="O403" s="94">
        <f>+'CO2'!O403+'abs CO2'!O403+'CH4'!O403*PCG!$C$5+N2O!O403*PCG!$C$6+HFC!O403+PFC!O403+'SF6'!O403</f>
        <v>3.1869657630453706E-2</v>
      </c>
      <c r="P403" s="94">
        <f>+'CO2'!P403+'abs CO2'!P403+'CH4'!P403*PCG!$C$5+N2O!P403*PCG!$C$6+HFC!P403+PFC!P403+'SF6'!P403</f>
        <v>3.1869657630453706E-2</v>
      </c>
      <c r="Q403" s="94">
        <f>+'CO2'!Q403+'abs CO2'!Q403+'CH4'!Q403*PCG!$C$5+N2O!Q403*PCG!$C$6+HFC!Q403+PFC!Q403+'SF6'!Q403</f>
        <v>3.1869657630453706E-2</v>
      </c>
      <c r="R403" s="94">
        <f>+'CO2'!R403+'abs CO2'!R403+'CH4'!R403*PCG!$C$5+N2O!R403*PCG!$C$6+HFC!R403+PFC!R403+'SF6'!R403</f>
        <v>3.1869657630453706E-2</v>
      </c>
      <c r="S403" s="94">
        <f>+'CO2'!S403+'abs CO2'!S403+'CH4'!S403*PCG!$C$5+N2O!S403*PCG!$C$6+HFC!S403+PFC!S403+'SF6'!S403</f>
        <v>3.1869657630453706E-2</v>
      </c>
      <c r="T403" s="94">
        <f>+'CO2'!T403+'abs CO2'!T403+'CH4'!T403*PCG!$C$5+N2O!T403*PCG!$C$6+HFC!T403+PFC!T403+'SF6'!T403</f>
        <v>3.1869657630453706E-2</v>
      </c>
      <c r="U403" s="94">
        <f>+'CO2'!U403+'abs CO2'!U403+'CH4'!U403*PCG!$C$5+N2O!U403*PCG!$C$6+HFC!U403+PFC!U403+'SF6'!U403</f>
        <v>2.0396580883490372E-2</v>
      </c>
      <c r="V403" s="94">
        <f>+'CO2'!V403+'abs CO2'!V403+'CH4'!V403*PCG!$C$5+N2O!V403*PCG!$C$6+HFC!V403+PFC!V403+'SF6'!V403</f>
        <v>2.0396580883490372E-2</v>
      </c>
      <c r="W403" s="94">
        <f>+'CO2'!W403+'abs CO2'!W403+'CH4'!W403*PCG!$C$5+N2O!W403*PCG!$C$6+HFC!W403+PFC!W403+'SF6'!W403</f>
        <v>2.0396580883490372E-2</v>
      </c>
      <c r="X403" s="94">
        <f>+'CO2'!X403+'abs CO2'!X403+'CH4'!X403*PCG!$C$5+N2O!X403*PCG!$C$6+HFC!X403+PFC!X403+'SF6'!X403</f>
        <v>2.0396580883490372E-2</v>
      </c>
      <c r="Y403" s="94">
        <f>+'CO2'!Y403+'abs CO2'!Y403+'CH4'!Y403*PCG!$C$5+N2O!Y403*PCG!$C$6+HFC!Y403+PFC!Y403+'SF6'!Y403</f>
        <v>2.0396580883490372E-2</v>
      </c>
      <c r="Z403" s="94">
        <f>+'CO2'!Z403+'abs CO2'!Z403+'CH4'!Z403*PCG!$C$5+N2O!Z403*PCG!$C$6+HFC!Z403+PFC!Z403+'SF6'!Z403</f>
        <v>2.0396580883490372E-2</v>
      </c>
      <c r="AA403" s="94">
        <f>+'CO2'!AA403+'abs CO2'!AA403+'CH4'!AA403*PCG!$C$5+N2O!AA403*PCG!$C$6+HFC!AA403+PFC!AA403+'SF6'!AA403</f>
        <v>0</v>
      </c>
      <c r="AB403" s="94">
        <f>+'CO2'!AB403+'abs CO2'!AB403+'CH4'!AB403*PCG!$C$5+N2O!AB403*PCG!$C$6+HFC!AB403+PFC!AB403+'SF6'!AB403</f>
        <v>0</v>
      </c>
      <c r="AC403" s="94">
        <f>+'CO2'!AC403+'abs CO2'!AC403+'CH4'!AC403*PCG!$C$5+N2O!AC403*PCG!$C$6+HFC!AC403+PFC!AC403+'SF6'!AC403</f>
        <v>0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3.0492350418198768</v>
      </c>
      <c r="D404" s="94">
        <f>+'CO2'!D404+'abs CO2'!D404+'CH4'!D404*PCG!$C$5+N2O!D404*PCG!$C$6+HFC!D404+PFC!D404+'SF6'!D404</f>
        <v>3.0492350418198768</v>
      </c>
      <c r="E404" s="94">
        <f>+'CO2'!E404+'abs CO2'!E404+'CH4'!E404*PCG!$C$5+N2O!E404*PCG!$C$6+HFC!E404+PFC!E404+'SF6'!E404</f>
        <v>3.0492350418198768</v>
      </c>
      <c r="F404" s="94">
        <f>+'CO2'!F404+'abs CO2'!F404+'CH4'!F404*PCG!$C$5+N2O!F404*PCG!$C$6+HFC!F404+PFC!F404+'SF6'!F404</f>
        <v>3.0492350418198768</v>
      </c>
      <c r="G404" s="94">
        <f>+'CO2'!G404+'abs CO2'!G404+'CH4'!G404*PCG!$C$5+N2O!G404*PCG!$C$6+HFC!G404+PFC!G404+'SF6'!G404</f>
        <v>3.0492350418198768</v>
      </c>
      <c r="H404" s="94">
        <f>+'CO2'!H404+'abs CO2'!H404+'CH4'!H404*PCG!$C$5+N2O!H404*PCG!$C$6+HFC!H404+PFC!H404+'SF6'!H404</f>
        <v>3.0492350418198768</v>
      </c>
      <c r="I404" s="94">
        <f>+'CO2'!I404+'abs CO2'!I404+'CH4'!I404*PCG!$C$5+N2O!I404*PCG!$C$6+HFC!I404+PFC!I404+'SF6'!I404</f>
        <v>3.0492350418198768</v>
      </c>
      <c r="J404" s="94">
        <f>+'CO2'!J404+'abs CO2'!J404+'CH4'!J404*PCG!$C$5+N2O!J404*PCG!$C$6+HFC!J404+PFC!J404+'SF6'!J404</f>
        <v>3.0492350418198768</v>
      </c>
      <c r="K404" s="94">
        <f>+'CO2'!K404+'abs CO2'!K404+'CH4'!K404*PCG!$C$5+N2O!K404*PCG!$C$6+HFC!K404+PFC!K404+'SF6'!K404</f>
        <v>3.0492350418198768</v>
      </c>
      <c r="L404" s="94">
        <f>+'CO2'!L404+'abs CO2'!L404+'CH4'!L404*PCG!$C$5+N2O!L404*PCG!$C$6+HFC!L404+PFC!L404+'SF6'!L404</f>
        <v>3.0492350418198768</v>
      </c>
      <c r="M404" s="94">
        <f>+'CO2'!M404+'abs CO2'!M404+'CH4'!M404*PCG!$C$5+N2O!M404*PCG!$C$6+HFC!M404+PFC!M404+'SF6'!M404</f>
        <v>3.0492350418198768</v>
      </c>
      <c r="N404" s="94">
        <f>+'CO2'!N404+'abs CO2'!N404+'CH4'!N404*PCG!$C$5+N2O!N404*PCG!$C$6+HFC!N404+PFC!N404+'SF6'!N404</f>
        <v>3.0492350418198768</v>
      </c>
      <c r="O404" s="94">
        <f>+'CO2'!O404+'abs CO2'!O404+'CH4'!O404*PCG!$C$5+N2O!O404*PCG!$C$6+HFC!O404+PFC!O404+'SF6'!O404</f>
        <v>2.4287379475911175</v>
      </c>
      <c r="P404" s="94">
        <f>+'CO2'!P404+'abs CO2'!P404+'CH4'!P404*PCG!$C$5+N2O!P404*PCG!$C$6+HFC!P404+PFC!P404+'SF6'!P404</f>
        <v>2.4287379475911175</v>
      </c>
      <c r="Q404" s="94">
        <f>+'CO2'!Q404+'abs CO2'!Q404+'CH4'!Q404*PCG!$C$5+N2O!Q404*PCG!$C$6+HFC!Q404+PFC!Q404+'SF6'!Q404</f>
        <v>2.4287379475911175</v>
      </c>
      <c r="R404" s="94">
        <f>+'CO2'!R404+'abs CO2'!R404+'CH4'!R404*PCG!$C$5+N2O!R404*PCG!$C$6+HFC!R404+PFC!R404+'SF6'!R404</f>
        <v>2.4287379475911175</v>
      </c>
      <c r="S404" s="94">
        <f>+'CO2'!S404+'abs CO2'!S404+'CH4'!S404*PCG!$C$5+N2O!S404*PCG!$C$6+HFC!S404+PFC!S404+'SF6'!S404</f>
        <v>2.4287379475911175</v>
      </c>
      <c r="T404" s="94">
        <f>+'CO2'!T404+'abs CO2'!T404+'CH4'!T404*PCG!$C$5+N2O!T404*PCG!$C$6+HFC!T404+PFC!T404+'SF6'!T404</f>
        <v>2.4287379475911175</v>
      </c>
      <c r="U404" s="94">
        <f>+'CO2'!U404+'abs CO2'!U404+'CH4'!U404*PCG!$C$5+N2O!U404*PCG!$C$6+HFC!U404+PFC!U404+'SF6'!U404</f>
        <v>1.5828862928077867</v>
      </c>
      <c r="V404" s="94">
        <f>+'CO2'!V404+'abs CO2'!V404+'CH4'!V404*PCG!$C$5+N2O!V404*PCG!$C$6+HFC!V404+PFC!V404+'SF6'!V404</f>
        <v>1.5828862928077867</v>
      </c>
      <c r="W404" s="94">
        <f>+'CO2'!W404+'abs CO2'!W404+'CH4'!W404*PCG!$C$5+N2O!W404*PCG!$C$6+HFC!W404+PFC!W404+'SF6'!W404</f>
        <v>1.5828862928077867</v>
      </c>
      <c r="X404" s="94">
        <f>+'CO2'!X404+'abs CO2'!X404+'CH4'!X404*PCG!$C$5+N2O!X404*PCG!$C$6+HFC!X404+PFC!X404+'SF6'!X404</f>
        <v>1.5828862928077867</v>
      </c>
      <c r="Y404" s="94">
        <f>+'CO2'!Y404+'abs CO2'!Y404+'CH4'!Y404*PCG!$C$5+N2O!Y404*PCG!$C$6+HFC!Y404+PFC!Y404+'SF6'!Y404</f>
        <v>1.5828862928077867</v>
      </c>
      <c r="Z404" s="94">
        <f>+'CO2'!Z404+'abs CO2'!Z404+'CH4'!Z404*PCG!$C$5+N2O!Z404*PCG!$C$6+HFC!Z404+PFC!Z404+'SF6'!Z404</f>
        <v>1.5828862928077867</v>
      </c>
      <c r="AA404" s="94">
        <f>+'CO2'!AA404+'abs CO2'!AA404+'CH4'!AA404*PCG!$C$5+N2O!AA404*PCG!$C$6+HFC!AA404+PFC!AA404+'SF6'!AA404</f>
        <v>1.5938975830139999E-2</v>
      </c>
      <c r="AB404" s="94">
        <f>+'CO2'!AB404+'abs CO2'!AB404+'CH4'!AB404*PCG!$C$5+N2O!AB404*PCG!$C$6+HFC!AB404+PFC!AB404+'SF6'!AB404</f>
        <v>1.5938975830139999E-2</v>
      </c>
      <c r="AC404" s="94">
        <f>+'CO2'!AC404+'abs CO2'!AC404+'CH4'!AC404*PCG!$C$5+N2O!AC404*PCG!$C$6+HFC!AC404+PFC!AC404+'SF6'!AC404</f>
        <v>1.5938975830139999E-2</v>
      </c>
      <c r="AD404" s="94">
        <f>+'CO2'!AD404+'abs CO2'!AD404+'CH4'!AD404*PCG!$C$5+N2O!AD404*PCG!$C$6+HFC!AD404+PFC!AD404+'SF6'!AD404</f>
        <v>0</v>
      </c>
      <c r="AE404" s="94">
        <f>+'CO2'!AE404+'abs CO2'!AE404+'CH4'!AE404*PCG!$C$5+N2O!AE404*PCG!$C$6+HFC!AE404+PFC!AE404+'SF6'!AE404</f>
        <v>0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0</v>
      </c>
      <c r="D405" s="94">
        <f>+'CO2'!D405+'abs CO2'!D405+'CH4'!D405*PCG!$C$5+N2O!D405*PCG!$C$6+HFC!D405+PFC!D405+'SF6'!D405</f>
        <v>0</v>
      </c>
      <c r="E405" s="94">
        <f>+'CO2'!E405+'abs CO2'!E405+'CH4'!E405*PCG!$C$5+N2O!E405*PCG!$C$6+HFC!E405+PFC!E405+'SF6'!E405</f>
        <v>0</v>
      </c>
      <c r="F405" s="94">
        <f>+'CO2'!F405+'abs CO2'!F405+'CH4'!F405*PCG!$C$5+N2O!F405*PCG!$C$6+HFC!F405+PFC!F405+'SF6'!F405</f>
        <v>0</v>
      </c>
      <c r="G405" s="94">
        <f>+'CO2'!G405+'abs CO2'!G405+'CH4'!G405*PCG!$C$5+N2O!G405*PCG!$C$6+HFC!G405+PFC!G405+'SF6'!G405</f>
        <v>0</v>
      </c>
      <c r="H405" s="94">
        <f>+'CO2'!H405+'abs CO2'!H405+'CH4'!H405*PCG!$C$5+N2O!H405*PCG!$C$6+HFC!H405+PFC!H405+'SF6'!H405</f>
        <v>0</v>
      </c>
      <c r="I405" s="94">
        <f>+'CO2'!I405+'abs CO2'!I405+'CH4'!I405*PCG!$C$5+N2O!I405*PCG!$C$6+HFC!I405+PFC!I405+'SF6'!I405</f>
        <v>0</v>
      </c>
      <c r="J405" s="94">
        <f>+'CO2'!J405+'abs CO2'!J405+'CH4'!J405*PCG!$C$5+N2O!J405*PCG!$C$6+HFC!J405+PFC!J405+'SF6'!J405</f>
        <v>0</v>
      </c>
      <c r="K405" s="94">
        <f>+'CO2'!K405+'abs CO2'!K405+'CH4'!K405*PCG!$C$5+N2O!K405*PCG!$C$6+HFC!K405+PFC!K405+'SF6'!K405</f>
        <v>0</v>
      </c>
      <c r="L405" s="94">
        <f>+'CO2'!L405+'abs CO2'!L405+'CH4'!L405*PCG!$C$5+N2O!L405*PCG!$C$6+HFC!L405+PFC!L405+'SF6'!L405</f>
        <v>0</v>
      </c>
      <c r="M405" s="94">
        <f>+'CO2'!M405+'abs CO2'!M405+'CH4'!M405*PCG!$C$5+N2O!M405*PCG!$C$6+HFC!M405+PFC!M405+'SF6'!M405</f>
        <v>0</v>
      </c>
      <c r="N405" s="94">
        <f>+'CO2'!N405+'abs CO2'!N405+'CH4'!N405*PCG!$C$5+N2O!N405*PCG!$C$6+HFC!N405+PFC!N405+'SF6'!N405</f>
        <v>0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0</v>
      </c>
      <c r="V405" s="94">
        <f>+'CO2'!V405+'abs CO2'!V405+'CH4'!V405*PCG!$C$5+N2O!V405*PCG!$C$6+HFC!V405+PFC!V405+'SF6'!V405</f>
        <v>0</v>
      </c>
      <c r="W405" s="94">
        <f>+'CO2'!W405+'abs CO2'!W405+'CH4'!W405*PCG!$C$5+N2O!W405*PCG!$C$6+HFC!W405+PFC!W405+'SF6'!W405</f>
        <v>0</v>
      </c>
      <c r="X405" s="94">
        <f>+'CO2'!X405+'abs CO2'!X405+'CH4'!X405*PCG!$C$5+N2O!X405*PCG!$C$6+HFC!X405+PFC!X405+'SF6'!X405</f>
        <v>0</v>
      </c>
      <c r="Y405" s="94">
        <f>+'CO2'!Y405+'abs CO2'!Y405+'CH4'!Y405*PCG!$C$5+N2O!Y405*PCG!$C$6+HFC!Y405+PFC!Y405+'SF6'!Y405</f>
        <v>0</v>
      </c>
      <c r="Z405" s="94">
        <f>+'CO2'!Z405+'abs CO2'!Z405+'CH4'!Z405*PCG!$C$5+N2O!Z405*PCG!$C$6+HFC!Z405+PFC!Z405+'SF6'!Z405</f>
        <v>0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4.8187064662498402</v>
      </c>
      <c r="D407" s="33">
        <f t="shared" si="100"/>
        <v>5.0917104330862584</v>
      </c>
      <c r="E407" s="33">
        <f t="shared" si="100"/>
        <v>5.399086373922974</v>
      </c>
      <c r="F407" s="33">
        <f t="shared" si="100"/>
        <v>5.7064623147596913</v>
      </c>
      <c r="G407" s="33">
        <f t="shared" si="100"/>
        <v>6.0138382555964078</v>
      </c>
      <c r="H407" s="33">
        <f t="shared" si="100"/>
        <v>6.3212141964331234</v>
      </c>
      <c r="I407" s="33">
        <f t="shared" si="100"/>
        <v>6.628590137269839</v>
      </c>
      <c r="J407" s="33">
        <f t="shared" si="100"/>
        <v>6.9359660781065573</v>
      </c>
      <c r="K407" s="33">
        <f t="shared" si="100"/>
        <v>7.2433420189432747</v>
      </c>
      <c r="L407" s="33">
        <f t="shared" si="100"/>
        <v>7.5507179597799876</v>
      </c>
      <c r="M407" s="33">
        <f t="shared" si="100"/>
        <v>7.8580939006167059</v>
      </c>
      <c r="N407" s="33">
        <f t="shared" si="100"/>
        <v>8.1654698414534224</v>
      </c>
      <c r="O407" s="33">
        <f t="shared" si="100"/>
        <v>9.019057950134334</v>
      </c>
      <c r="P407" s="33">
        <f t="shared" si="100"/>
        <v>9.2998875282111761</v>
      </c>
      <c r="Q407" s="33">
        <f t="shared" si="100"/>
        <v>9.5807171062880148</v>
      </c>
      <c r="R407" s="33">
        <f t="shared" si="100"/>
        <v>9.861546684364848</v>
      </c>
      <c r="S407" s="33">
        <f t="shared" si="100"/>
        <v>10.142376262441696</v>
      </c>
      <c r="T407" s="33">
        <f t="shared" si="100"/>
        <v>10.423205840518534</v>
      </c>
      <c r="U407" s="33">
        <f t="shared" si="100"/>
        <v>12.118048452827015</v>
      </c>
      <c r="V407" s="33">
        <f t="shared" si="100"/>
        <v>12.378432725155388</v>
      </c>
      <c r="W407" s="33">
        <f t="shared" si="100"/>
        <v>12.331441056647039</v>
      </c>
      <c r="X407" s="33">
        <f t="shared" si="100"/>
        <v>12.273855572701549</v>
      </c>
      <c r="Y407" s="33">
        <f t="shared" si="100"/>
        <v>12.2268639041932</v>
      </c>
      <c r="Z407" s="33">
        <f t="shared" si="100"/>
        <v>12.179872235684851</v>
      </c>
      <c r="AA407" s="33">
        <f t="shared" si="100"/>
        <v>9.4128927155242614</v>
      </c>
      <c r="AB407" s="33">
        <f t="shared" si="100"/>
        <v>9.3419172349030219</v>
      </c>
      <c r="AC407" s="33">
        <f t="shared" si="100"/>
        <v>9.2709417542817789</v>
      </c>
      <c r="AD407" s="33">
        <f t="shared" si="100"/>
        <v>8.1392656919297703</v>
      </c>
      <c r="AE407" s="33">
        <f t="shared" si="100"/>
        <v>7.844738797995757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4.8187064662498402</v>
      </c>
      <c r="D409" s="33">
        <f t="shared" si="101"/>
        <v>5.0917104330862584</v>
      </c>
      <c r="E409" s="33">
        <f t="shared" si="101"/>
        <v>5.399086373922974</v>
      </c>
      <c r="F409" s="33">
        <f t="shared" si="101"/>
        <v>5.7064623147596913</v>
      </c>
      <c r="G409" s="33">
        <f t="shared" si="101"/>
        <v>6.0138382555964078</v>
      </c>
      <c r="H409" s="33">
        <f t="shared" si="101"/>
        <v>6.3212141964331234</v>
      </c>
      <c r="I409" s="33">
        <f t="shared" si="101"/>
        <v>6.628590137269839</v>
      </c>
      <c r="J409" s="33">
        <f t="shared" si="101"/>
        <v>6.9359660781065573</v>
      </c>
      <c r="K409" s="33">
        <f t="shared" si="101"/>
        <v>7.2433420189432747</v>
      </c>
      <c r="L409" s="33">
        <f t="shared" si="101"/>
        <v>7.5507179597799876</v>
      </c>
      <c r="M409" s="33">
        <f t="shared" si="101"/>
        <v>7.8580939006167059</v>
      </c>
      <c r="N409" s="33">
        <f t="shared" si="101"/>
        <v>8.1654698414534224</v>
      </c>
      <c r="O409" s="33">
        <f t="shared" si="101"/>
        <v>9.019057950134334</v>
      </c>
      <c r="P409" s="33">
        <f t="shared" si="101"/>
        <v>9.2998875282111761</v>
      </c>
      <c r="Q409" s="33">
        <f t="shared" si="101"/>
        <v>9.5807171062880148</v>
      </c>
      <c r="R409" s="33">
        <f t="shared" si="101"/>
        <v>9.861546684364848</v>
      </c>
      <c r="S409" s="33">
        <f t="shared" si="101"/>
        <v>10.142376262441696</v>
      </c>
      <c r="T409" s="33">
        <f t="shared" si="101"/>
        <v>10.423205840518534</v>
      </c>
      <c r="U409" s="33">
        <f t="shared" si="101"/>
        <v>12.118048452827015</v>
      </c>
      <c r="V409" s="33">
        <f t="shared" si="101"/>
        <v>12.378432725155388</v>
      </c>
      <c r="W409" s="33">
        <f t="shared" si="101"/>
        <v>12.331441056647039</v>
      </c>
      <c r="X409" s="33">
        <f t="shared" si="101"/>
        <v>12.273855572701549</v>
      </c>
      <c r="Y409" s="33">
        <f t="shared" si="101"/>
        <v>12.2268639041932</v>
      </c>
      <c r="Z409" s="33">
        <f t="shared" si="101"/>
        <v>12.179872235684851</v>
      </c>
      <c r="AA409" s="33">
        <f t="shared" si="101"/>
        <v>9.4128927155242614</v>
      </c>
      <c r="AB409" s="33">
        <f t="shared" si="101"/>
        <v>9.3419172349030219</v>
      </c>
      <c r="AC409" s="33">
        <f t="shared" si="101"/>
        <v>9.2709417542817789</v>
      </c>
      <c r="AD409" s="33">
        <f t="shared" si="101"/>
        <v>8.1392656919297703</v>
      </c>
      <c r="AE409" s="33">
        <f t="shared" si="101"/>
        <v>7.844738797995757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0.80546698401457562</v>
      </c>
      <c r="D410" s="94">
        <f>+'CO2'!D410+'abs CO2'!D410+'CH4'!D410*PCG!$C$5+N2O!D410*PCG!$C$6+HFC!D410+PFC!D410+'SF6'!D410</f>
        <v>0.78065439803318759</v>
      </c>
      <c r="E410" s="94">
        <f>+'CO2'!E410+'abs CO2'!E410+'CH4'!E410*PCG!$C$5+N2O!E410*PCG!$C$6+HFC!E410+PFC!E410+'SF6'!E410</f>
        <v>0.79021378605209802</v>
      </c>
      <c r="F410" s="94">
        <f>+'CO2'!F410+'abs CO2'!F410+'CH4'!F410*PCG!$C$5+N2O!F410*PCG!$C$6+HFC!F410+PFC!F410+'SF6'!F410</f>
        <v>0.79977317407100856</v>
      </c>
      <c r="G410" s="94">
        <f>+'CO2'!G410+'abs CO2'!G410+'CH4'!G410*PCG!$C$5+N2O!G410*PCG!$C$6+HFC!G410+PFC!G410+'SF6'!G410</f>
        <v>0.80933256208991899</v>
      </c>
      <c r="H410" s="94">
        <f>+'CO2'!H410+'abs CO2'!H410+'CH4'!H410*PCG!$C$5+N2O!H410*PCG!$C$6+HFC!H410+PFC!H410+'SF6'!H410</f>
        <v>0.81889195010882954</v>
      </c>
      <c r="I410" s="94">
        <f>+'CO2'!I410+'abs CO2'!I410+'CH4'!I410*PCG!$C$5+N2O!I410*PCG!$C$6+HFC!I410+PFC!I410+'SF6'!I410</f>
        <v>0.82845133812773997</v>
      </c>
      <c r="J410" s="94">
        <f>+'CO2'!J410+'abs CO2'!J410+'CH4'!J410*PCG!$C$5+N2O!J410*PCG!$C$6+HFC!J410+PFC!J410+'SF6'!J410</f>
        <v>0.83801072614665051</v>
      </c>
      <c r="K410" s="94">
        <f>+'CO2'!K410+'abs CO2'!K410+'CH4'!K410*PCG!$C$5+N2O!K410*PCG!$C$6+HFC!K410+PFC!K410+'SF6'!K410</f>
        <v>0.84757011416556094</v>
      </c>
      <c r="L410" s="94">
        <f>+'CO2'!L410+'abs CO2'!L410+'CH4'!L410*PCG!$C$5+N2O!L410*PCG!$C$6+HFC!L410+PFC!L410+'SF6'!L410</f>
        <v>0.85712950218447137</v>
      </c>
      <c r="M410" s="94">
        <f>+'CO2'!M410+'abs CO2'!M410+'CH4'!M410*PCG!$C$5+N2O!M410*PCG!$C$6+HFC!M410+PFC!M410+'SF6'!M410</f>
        <v>0.86668889020338191</v>
      </c>
      <c r="N410" s="94">
        <f>+'CO2'!N410+'abs CO2'!N410+'CH4'!N410*PCG!$C$5+N2O!N410*PCG!$C$6+HFC!N410+PFC!N410+'SF6'!N410</f>
        <v>0.87624827822229245</v>
      </c>
      <c r="O410" s="94">
        <f>+'CO2'!O410+'abs CO2'!O410+'CH4'!O410*PCG!$C$5+N2O!O410*PCG!$C$6+HFC!O410+PFC!O410+'SF6'!O410</f>
        <v>1.8509056150802283</v>
      </c>
      <c r="P410" s="94">
        <f>+'CO2'!P410+'abs CO2'!P410+'CH4'!P410*PCG!$C$5+N2O!P410*PCG!$C$6+HFC!P410+PFC!P410+'SF6'!P410</f>
        <v>1.8644338119257997</v>
      </c>
      <c r="Q410" s="94">
        <f>+'CO2'!Q410+'abs CO2'!Q410+'CH4'!Q410*PCG!$C$5+N2O!Q410*PCG!$C$6+HFC!Q410+PFC!Q410+'SF6'!Q410</f>
        <v>1.8779620087713711</v>
      </c>
      <c r="R410" s="94">
        <f>+'CO2'!R410+'abs CO2'!R410+'CH4'!R410*PCG!$C$5+N2O!R410*PCG!$C$6+HFC!R410+PFC!R410+'SF6'!R410</f>
        <v>1.8914902056169425</v>
      </c>
      <c r="S410" s="94">
        <f>+'CO2'!S410+'abs CO2'!S410+'CH4'!S410*PCG!$C$5+N2O!S410*PCG!$C$6+HFC!S410+PFC!S410+'SF6'!S410</f>
        <v>1.9050184024625139</v>
      </c>
      <c r="T410" s="94">
        <f>+'CO2'!T410+'abs CO2'!T410+'CH4'!T410*PCG!$C$5+N2O!T410*PCG!$C$6+HFC!T410+PFC!T410+'SF6'!T410</f>
        <v>1.9185465993080855</v>
      </c>
      <c r="U410" s="94">
        <f>+'CO2'!U410+'abs CO2'!U410+'CH4'!U410*PCG!$C$5+N2O!U410*PCG!$C$6+HFC!U410+PFC!U410+'SF6'!U410</f>
        <v>3.7433987823170654</v>
      </c>
      <c r="V410" s="94">
        <f>+'CO2'!V410+'abs CO2'!V410+'CH4'!V410*PCG!$C$5+N2O!V410*PCG!$C$6+HFC!V410+PFC!V410+'SF6'!V410</f>
        <v>3.7649120110258849</v>
      </c>
      <c r="W410" s="94">
        <f>+'CO2'!W410+'abs CO2'!W410+'CH4'!W410*PCG!$C$5+N2O!W410*PCG!$C$6+HFC!W410+PFC!W410+'SF6'!W410</f>
        <v>3.7768658517157938</v>
      </c>
      <c r="X410" s="94">
        <f>+'CO2'!X410+'abs CO2'!X410+'CH4'!X410*PCG!$C$5+N2O!X410*PCG!$C$6+HFC!X410+PFC!X410+'SF6'!X410</f>
        <v>3.7782258769685595</v>
      </c>
      <c r="Y410" s="94">
        <f>+'CO2'!Y410+'abs CO2'!Y410+'CH4'!Y410*PCG!$C$5+N2O!Y410*PCG!$C$6+HFC!Y410+PFC!Y410+'SF6'!Y410</f>
        <v>3.7901797176584684</v>
      </c>
      <c r="Z410" s="94">
        <f>+'CO2'!Z410+'abs CO2'!Z410+'CH4'!Z410*PCG!$C$5+N2O!Z410*PCG!$C$6+HFC!Z410+PFC!Z410+'SF6'!Z410</f>
        <v>3.8021335583483773</v>
      </c>
      <c r="AA410" s="94">
        <f>+'CO2'!AA410+'abs CO2'!AA410+'CH4'!AA410*PCG!$C$5+N2O!AA410*PCG!$C$6+HFC!AA410+PFC!AA410+'SF6'!AA410</f>
        <v>1.584953687760688</v>
      </c>
      <c r="AB410" s="94">
        <f>+'CO2'!AB410+'abs CO2'!AB410+'CH4'!AB410*PCG!$C$5+N2O!AB410*PCG!$C$6+HFC!AB410+PFC!AB410+'SF6'!AB410</f>
        <v>1.6071824732229745</v>
      </c>
      <c r="AC410" s="94">
        <f>+'CO2'!AC410+'abs CO2'!AC410+'CH4'!AC410*PCG!$C$5+N2O!AC410*PCG!$C$6+HFC!AC410+PFC!AC410+'SF6'!AC410</f>
        <v>1.6294112586852605</v>
      </c>
      <c r="AD410" s="94">
        <f>+'CO2'!AD410+'abs CO2'!AD410+'CH4'!AD410*PCG!$C$5+N2O!AD410*PCG!$C$6+HFC!AD410+PFC!AD410+'SF6'!AD410</f>
        <v>3.200695968786738</v>
      </c>
      <c r="AE410" s="94">
        <f>+'CO2'!AE410+'abs CO2'!AE410+'CH4'!AE410*PCG!$C$5+N2O!AE410*PCG!$C$6+HFC!AE410+PFC!AE410+'SF6'!AE410</f>
        <v>3.2003909548590546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0.16984462801152</v>
      </c>
      <c r="D411" s="94">
        <f>+'CO2'!D411+'abs CO2'!D411+'CH4'!D411*PCG!$C$5+N2O!D411*PCG!$C$6+HFC!D411+PFC!D411+'SF6'!D411</f>
        <v>0.17468925602303997</v>
      </c>
      <c r="E411" s="94">
        <f>+'CO2'!E411+'abs CO2'!E411+'CH4'!E411*PCG!$C$5+N2O!E411*PCG!$C$6+HFC!E411+PFC!E411+'SF6'!E411</f>
        <v>0.17953388403456</v>
      </c>
      <c r="F411" s="94">
        <f>+'CO2'!F411+'abs CO2'!F411+'CH4'!F411*PCG!$C$5+N2O!F411*PCG!$C$6+HFC!F411+PFC!F411+'SF6'!F411</f>
        <v>0.18437851204607997</v>
      </c>
      <c r="G411" s="94">
        <f>+'CO2'!G411+'abs CO2'!G411+'CH4'!G411*PCG!$C$5+N2O!G411*PCG!$C$6+HFC!G411+PFC!G411+'SF6'!G411</f>
        <v>0.18922314005760002</v>
      </c>
      <c r="H411" s="94">
        <f>+'CO2'!H411+'abs CO2'!H411+'CH4'!H411*PCG!$C$5+N2O!H411*PCG!$C$6+HFC!H411+PFC!H411+'SF6'!H411</f>
        <v>0.19406776806911996</v>
      </c>
      <c r="I411" s="94">
        <f>+'CO2'!I411+'abs CO2'!I411+'CH4'!I411*PCG!$C$5+N2O!I411*PCG!$C$6+HFC!I411+PFC!I411+'SF6'!I411</f>
        <v>0.19891239608063999</v>
      </c>
      <c r="J411" s="94">
        <f>+'CO2'!J411+'abs CO2'!J411+'CH4'!J411*PCG!$C$5+N2O!J411*PCG!$C$6+HFC!J411+PFC!J411+'SF6'!J411</f>
        <v>0.20375702409215993</v>
      </c>
      <c r="K411" s="94">
        <f>+'CO2'!K411+'abs CO2'!K411+'CH4'!K411*PCG!$C$5+N2O!K411*PCG!$C$6+HFC!K411+PFC!K411+'SF6'!K411</f>
        <v>0.20860165210368001</v>
      </c>
      <c r="L411" s="94">
        <f>+'CO2'!L411+'abs CO2'!L411+'CH4'!L411*PCG!$C$5+N2O!L411*PCG!$C$6+HFC!L411+PFC!L411+'SF6'!L411</f>
        <v>0.21344628011520003</v>
      </c>
      <c r="M411" s="94">
        <f>+'CO2'!M411+'abs CO2'!M411+'CH4'!M411*PCG!$C$5+N2O!M411*PCG!$C$6+HFC!M411+PFC!M411+'SF6'!M411</f>
        <v>0.21829090812672006</v>
      </c>
      <c r="N411" s="94">
        <f>+'CO2'!N411+'abs CO2'!N411+'CH4'!N411*PCG!$C$5+N2O!N411*PCG!$C$6+HFC!N411+PFC!N411+'SF6'!N411</f>
        <v>0.22313553613823991</v>
      </c>
      <c r="O411" s="94">
        <f>+'CO2'!O411+'abs CO2'!O411+'CH4'!O411*PCG!$C$5+N2O!O411*PCG!$C$6+HFC!O411+PFC!O411+'SF6'!O411</f>
        <v>0.192690224774033</v>
      </c>
      <c r="P411" s="94">
        <f>+'CO2'!P411+'abs CO2'!P411+'CH4'!P411*PCG!$C$5+N2O!P411*PCG!$C$6+HFC!P411+PFC!P411+'SF6'!P411</f>
        <v>0.19652824674315941</v>
      </c>
      <c r="Q411" s="94">
        <f>+'CO2'!Q411+'abs CO2'!Q411+'CH4'!Q411*PCG!$C$5+N2O!Q411*PCG!$C$6+HFC!Q411+PFC!Q411+'SF6'!Q411</f>
        <v>0.20036626871228583</v>
      </c>
      <c r="R411" s="94">
        <f>+'CO2'!R411+'abs CO2'!R411+'CH4'!R411*PCG!$C$5+N2O!R411*PCG!$C$6+HFC!R411+PFC!R411+'SF6'!R411</f>
        <v>0.20420429068141224</v>
      </c>
      <c r="S411" s="94">
        <f>+'CO2'!S411+'abs CO2'!S411+'CH4'!S411*PCG!$C$5+N2O!S411*PCG!$C$6+HFC!S411+PFC!S411+'SF6'!S411</f>
        <v>0.20804231265053866</v>
      </c>
      <c r="T411" s="94">
        <f>+'CO2'!T411+'abs CO2'!T411+'CH4'!T411*PCG!$C$5+N2O!T411*PCG!$C$6+HFC!T411+PFC!T411+'SF6'!T411</f>
        <v>0.21188033461966507</v>
      </c>
      <c r="U411" s="94">
        <f>+'CO2'!U411+'abs CO2'!U411+'CH4'!U411*PCG!$C$5+N2O!U411*PCG!$C$6+HFC!U411+PFC!U411+'SF6'!U411</f>
        <v>0.16721827947883516</v>
      </c>
      <c r="V411" s="94">
        <f>+'CO2'!V411+'abs CO2'!V411+'CH4'!V411*PCG!$C$5+N2O!V411*PCG!$C$6+HFC!V411+PFC!V411+'SF6'!V411</f>
        <v>0.16967289100467198</v>
      </c>
      <c r="W411" s="94">
        <f>+'CO2'!W411+'abs CO2'!W411+'CH4'!W411*PCG!$C$5+N2O!W411*PCG!$C$6+HFC!W411+PFC!W411+'SF6'!W411</f>
        <v>0.16728287451898877</v>
      </c>
      <c r="X411" s="94">
        <f>+'CO2'!X411+'abs CO2'!X411+'CH4'!X411*PCG!$C$5+N2O!X411*PCG!$C$6+HFC!X411+PFC!X411+'SF6'!X411</f>
        <v>0.16489285803330553</v>
      </c>
      <c r="Y411" s="94">
        <f>+'CO2'!Y411+'abs CO2'!Y411+'CH4'!Y411*PCG!$C$5+N2O!Y411*PCG!$C$6+HFC!Y411+PFC!Y411+'SF6'!Y411</f>
        <v>0.16250284154762229</v>
      </c>
      <c r="Z411" s="94">
        <f>+'CO2'!Z411+'abs CO2'!Z411+'CH4'!Z411*PCG!$C$5+N2O!Z411*PCG!$C$6+HFC!Z411+PFC!Z411+'SF6'!Z411</f>
        <v>0.16011282506193908</v>
      </c>
      <c r="AA411" s="94">
        <f>+'CO2'!AA411+'abs CO2'!AA411+'CH4'!AA411*PCG!$C$5+N2O!AA411*PCG!$C$6+HFC!AA411+PFC!AA411+'SF6'!AA411</f>
        <v>7.1668197050419255E-2</v>
      </c>
      <c r="AB411" s="94">
        <f>+'CO2'!AB411+'abs CO2'!AB411+'CH4'!AB411*PCG!$C$5+N2O!AB411*PCG!$C$6+HFC!AB411+PFC!AB411+'SF6'!AB411</f>
        <v>6.682356903889923E-2</v>
      </c>
      <c r="AC411" s="94">
        <f>+'CO2'!AC411+'abs CO2'!AC411+'CH4'!AC411*PCG!$C$5+N2O!AC411*PCG!$C$6+HFC!AC411+PFC!AC411+'SF6'!AC411</f>
        <v>6.1978941027379213E-2</v>
      </c>
      <c r="AD411" s="94">
        <f>+'CO2'!AD411+'abs CO2'!AD411+'CH4'!AD411*PCG!$C$5+N2O!AD411*PCG!$C$6+HFC!AD411+PFC!AD411+'SF6'!AD411</f>
        <v>0.13564027440785084</v>
      </c>
      <c r="AE411" s="94">
        <f>+'CO2'!AE411+'abs CO2'!AE411+'CH4'!AE411*PCG!$C$5+N2O!AE411*PCG!$C$6+HFC!AE411+PFC!AE411+'SF6'!AE411</f>
        <v>0.13303494112165531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3.8408238850129712</v>
      </c>
      <c r="D412" s="94">
        <f>+'CO2'!D412+'abs CO2'!D412+'CH4'!D412*PCG!$C$5+N2O!D412*PCG!$C$6+HFC!D412+PFC!D412+'SF6'!D412</f>
        <v>4.1312248406084837</v>
      </c>
      <c r="E412" s="94">
        <f>+'CO2'!E412+'abs CO2'!E412+'CH4'!E412*PCG!$C$5+N2O!E412*PCG!$C$6+HFC!E412+PFC!E412+'SF6'!E412</f>
        <v>4.4216257962039958</v>
      </c>
      <c r="F412" s="94">
        <f>+'CO2'!F412+'abs CO2'!F412+'CH4'!F412*PCG!$C$5+N2O!F412*PCG!$C$6+HFC!F412+PFC!F412+'SF6'!F412</f>
        <v>4.7120267517995096</v>
      </c>
      <c r="G412" s="94">
        <f>+'CO2'!G412+'abs CO2'!G412+'CH4'!G412*PCG!$C$5+N2O!G412*PCG!$C$6+HFC!G412+PFC!G412+'SF6'!G412</f>
        <v>5.0024277073950216</v>
      </c>
      <c r="H412" s="94">
        <f>+'CO2'!H412+'abs CO2'!H412+'CH4'!H412*PCG!$C$5+N2O!H412*PCG!$C$6+HFC!H412+PFC!H412+'SF6'!H412</f>
        <v>5.2928286629905337</v>
      </c>
      <c r="I412" s="94">
        <f>+'CO2'!I412+'abs CO2'!I412+'CH4'!I412*PCG!$C$5+N2O!I412*PCG!$C$6+HFC!I412+PFC!I412+'SF6'!I412</f>
        <v>5.5832296185860457</v>
      </c>
      <c r="J412" s="94">
        <f>+'CO2'!J412+'abs CO2'!J412+'CH4'!J412*PCG!$C$5+N2O!J412*PCG!$C$6+HFC!J412+PFC!J412+'SF6'!J412</f>
        <v>5.8736305741815595</v>
      </c>
      <c r="K412" s="94">
        <f>+'CO2'!K412+'abs CO2'!K412+'CH4'!K412*PCG!$C$5+N2O!K412*PCG!$C$6+HFC!K412+PFC!K412+'SF6'!K412</f>
        <v>6.1640315297770734</v>
      </c>
      <c r="L412" s="94">
        <f>+'CO2'!L412+'abs CO2'!L412+'CH4'!L412*PCG!$C$5+N2O!L412*PCG!$C$6+HFC!L412+PFC!L412+'SF6'!L412</f>
        <v>6.4544324853725836</v>
      </c>
      <c r="M412" s="94">
        <f>+'CO2'!M412+'abs CO2'!M412+'CH4'!M412*PCG!$C$5+N2O!M412*PCG!$C$6+HFC!M412+PFC!M412+'SF6'!M412</f>
        <v>6.7448334409680974</v>
      </c>
      <c r="N412" s="94">
        <f>+'CO2'!N412+'abs CO2'!N412+'CH4'!N412*PCG!$C$5+N2O!N412*PCG!$C$6+HFC!N412+PFC!N412+'SF6'!N412</f>
        <v>7.0352343965636086</v>
      </c>
      <c r="O412" s="94">
        <f>+'CO2'!O412+'abs CO2'!O412+'CH4'!O412*PCG!$C$5+N2O!O412*PCG!$C$6+HFC!O412+PFC!O412+'SF6'!O412</f>
        <v>6.9425860945454598</v>
      </c>
      <c r="P412" s="94">
        <f>+'CO2'!P412+'abs CO2'!P412+'CH4'!P412*PCG!$C$5+N2O!P412*PCG!$C$6+HFC!P412+PFC!P412+'SF6'!P412</f>
        <v>7.2040250686022702</v>
      </c>
      <c r="Q412" s="94">
        <f>+'CO2'!Q412+'abs CO2'!Q412+'CH4'!Q412*PCG!$C$5+N2O!Q412*PCG!$C$6+HFC!Q412+PFC!Q412+'SF6'!Q412</f>
        <v>7.4654640426590779</v>
      </c>
      <c r="R412" s="94">
        <f>+'CO2'!R412+'abs CO2'!R412+'CH4'!R412*PCG!$C$5+N2O!R412*PCG!$C$6+HFC!R412+PFC!R412+'SF6'!R412</f>
        <v>7.7269030167158812</v>
      </c>
      <c r="S412" s="94">
        <f>+'CO2'!S412+'abs CO2'!S412+'CH4'!S412*PCG!$C$5+N2O!S412*PCG!$C$6+HFC!S412+PFC!S412+'SF6'!S412</f>
        <v>7.9883419907726951</v>
      </c>
      <c r="T412" s="94">
        <f>+'CO2'!T412+'abs CO2'!T412+'CH4'!T412*PCG!$C$5+N2O!T412*PCG!$C$6+HFC!T412+PFC!T412+'SF6'!T412</f>
        <v>8.2497809648295028</v>
      </c>
      <c r="U412" s="94">
        <f>+'CO2'!U412+'abs CO2'!U412+'CH4'!U412*PCG!$C$5+N2O!U412*PCG!$C$6+HFC!U412+PFC!U412+'SF6'!U412</f>
        <v>8.163137842738422</v>
      </c>
      <c r="V412" s="94">
        <f>+'CO2'!V412+'abs CO2'!V412+'CH4'!V412*PCG!$C$5+N2O!V412*PCG!$C$6+HFC!V412+PFC!V412+'SF6'!V412</f>
        <v>8.3982586683007252</v>
      </c>
      <c r="W412" s="94">
        <f>+'CO2'!W412+'abs CO2'!W412+'CH4'!W412*PCG!$C$5+N2O!W412*PCG!$C$6+HFC!W412+PFC!W412+'SF6'!W412</f>
        <v>8.3429785382675092</v>
      </c>
      <c r="X412" s="94">
        <f>+'CO2'!X412+'abs CO2'!X412+'CH4'!X412*PCG!$C$5+N2O!X412*PCG!$C$6+HFC!X412+PFC!X412+'SF6'!X412</f>
        <v>8.2876984082342986</v>
      </c>
      <c r="Y412" s="94">
        <f>+'CO2'!Y412+'abs CO2'!Y412+'CH4'!Y412*PCG!$C$5+N2O!Y412*PCG!$C$6+HFC!Y412+PFC!Y412+'SF6'!Y412</f>
        <v>8.2324182782010826</v>
      </c>
      <c r="Z412" s="94">
        <f>+'CO2'!Z412+'abs CO2'!Z412+'CH4'!Z412*PCG!$C$5+N2O!Z412*PCG!$C$6+HFC!Z412+PFC!Z412+'SF6'!Z412</f>
        <v>8.1771381481678684</v>
      </c>
      <c r="AA412" s="94">
        <f>+'CO2'!AA412+'abs CO2'!AA412+'CH4'!AA412*PCG!$C$5+N2O!AA412*PCG!$C$6+HFC!AA412+PFC!AA412+'SF6'!AA412</f>
        <v>7.7183540958172614</v>
      </c>
      <c r="AB412" s="94">
        <f>+'CO2'!AB412+'abs CO2'!AB412+'CH4'!AB412*PCG!$C$5+N2O!AB412*PCG!$C$6+HFC!AB412+PFC!AB412+'SF6'!AB412</f>
        <v>7.6325654269560275</v>
      </c>
      <c r="AC412" s="94">
        <f>+'CO2'!AC412+'abs CO2'!AC412+'CH4'!AC412*PCG!$C$5+N2O!AC412*PCG!$C$6+HFC!AC412+PFC!AC412+'SF6'!AC412</f>
        <v>7.5467767580947935</v>
      </c>
      <c r="AD412" s="94">
        <f>+'CO2'!AD412+'abs CO2'!AD412+'CH4'!AD412*PCG!$C$5+N2O!AD412*PCG!$C$6+HFC!AD412+PFC!AD412+'SF6'!AD412</f>
        <v>4.7727256214716087</v>
      </c>
      <c r="AE412" s="94">
        <f>+'CO2'!AE412+'abs CO2'!AE412+'CH4'!AE412*PCG!$C$5+N2O!AE412*PCG!$C$6+HFC!AE412+PFC!AE412+'SF6'!AE412</f>
        <v>4.4836800439622468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2.5709692107733313E-3</v>
      </c>
      <c r="D413" s="94">
        <f>+'CO2'!D413+'abs CO2'!D413+'CH4'!D413*PCG!$C$5+N2O!D413*PCG!$C$6+HFC!D413+PFC!D413+'SF6'!D413</f>
        <v>5.1419384215466626E-3</v>
      </c>
      <c r="E413" s="94">
        <f>+'CO2'!E413+'abs CO2'!E413+'CH4'!E413*PCG!$C$5+N2O!E413*PCG!$C$6+HFC!E413+PFC!E413+'SF6'!E413</f>
        <v>7.7129076323199913E-3</v>
      </c>
      <c r="F413" s="94">
        <f>+'CO2'!F413+'abs CO2'!F413+'CH4'!F413*PCG!$C$5+N2O!F413*PCG!$C$6+HFC!F413+PFC!F413+'SF6'!F413</f>
        <v>1.0283876843093325E-2</v>
      </c>
      <c r="G413" s="94">
        <f>+'CO2'!G413+'abs CO2'!G413+'CH4'!G413*PCG!$C$5+N2O!G413*PCG!$C$6+HFC!G413+PFC!G413+'SF6'!G413</f>
        <v>1.2854846053866659E-2</v>
      </c>
      <c r="H413" s="94">
        <f>+'CO2'!H413+'abs CO2'!H413+'CH4'!H413*PCG!$C$5+N2O!H413*PCG!$C$6+HFC!H413+PFC!H413+'SF6'!H413</f>
        <v>1.5425815264639993E-2</v>
      </c>
      <c r="I413" s="94">
        <f>+'CO2'!I413+'abs CO2'!I413+'CH4'!I413*PCG!$C$5+N2O!I413*PCG!$C$6+HFC!I413+PFC!I413+'SF6'!I413</f>
        <v>1.7996784475413311E-2</v>
      </c>
      <c r="J413" s="94">
        <f>+'CO2'!J413+'abs CO2'!J413+'CH4'!J413*PCG!$C$5+N2O!J413*PCG!$C$6+HFC!J413+PFC!J413+'SF6'!J413</f>
        <v>2.056775368618665E-2</v>
      </c>
      <c r="K413" s="94">
        <f>+'CO2'!K413+'abs CO2'!K413+'CH4'!K413*PCG!$C$5+N2O!K413*PCG!$C$6+HFC!K413+PFC!K413+'SF6'!K413</f>
        <v>2.3138722896959979E-2</v>
      </c>
      <c r="L413" s="94">
        <f>+'CO2'!L413+'abs CO2'!L413+'CH4'!L413*PCG!$C$5+N2O!L413*PCG!$C$6+HFC!L413+PFC!L413+'SF6'!L413</f>
        <v>2.5709692107733297E-2</v>
      </c>
      <c r="M413" s="94">
        <f>+'CO2'!M413+'abs CO2'!M413+'CH4'!M413*PCG!$C$5+N2O!M413*PCG!$C$6+HFC!M413+PFC!M413+'SF6'!M413</f>
        <v>2.8280661318506654E-2</v>
      </c>
      <c r="N413" s="94">
        <f>+'CO2'!N413+'abs CO2'!N413+'CH4'!N413*PCG!$C$5+N2O!N413*PCG!$C$6+HFC!N413+PFC!N413+'SF6'!N413</f>
        <v>3.0851630529279986E-2</v>
      </c>
      <c r="O413" s="94">
        <f>+'CO2'!O413+'abs CO2'!O413+'CH4'!O413*PCG!$C$5+N2O!O413*PCG!$C$6+HFC!O413+PFC!O413+'SF6'!O413</f>
        <v>3.2876015734613302E-2</v>
      </c>
      <c r="P413" s="94">
        <f>+'CO2'!P413+'abs CO2'!P413+'CH4'!P413*PCG!$C$5+N2O!P413*PCG!$C$6+HFC!P413+PFC!P413+'SF6'!P413</f>
        <v>3.4900400939946605E-2</v>
      </c>
      <c r="Q413" s="94">
        <f>+'CO2'!Q413+'abs CO2'!Q413+'CH4'!Q413*PCG!$C$5+N2O!Q413*PCG!$C$6+HFC!Q413+PFC!Q413+'SF6'!Q413</f>
        <v>3.6924786145279963E-2</v>
      </c>
      <c r="R413" s="94">
        <f>+'CO2'!R413+'abs CO2'!R413+'CH4'!R413*PCG!$C$5+N2O!R413*PCG!$C$6+HFC!R413+PFC!R413+'SF6'!R413</f>
        <v>3.8949171350613314E-2</v>
      </c>
      <c r="S413" s="94">
        <f>+'CO2'!S413+'abs CO2'!S413+'CH4'!S413*PCG!$C$5+N2O!S413*PCG!$C$6+HFC!S413+PFC!S413+'SF6'!S413</f>
        <v>4.0973556555946623E-2</v>
      </c>
      <c r="T413" s="94">
        <f>+'CO2'!T413+'abs CO2'!T413+'CH4'!T413*PCG!$C$5+N2O!T413*PCG!$C$6+HFC!T413+PFC!T413+'SF6'!T413</f>
        <v>4.2997941761279974E-2</v>
      </c>
      <c r="U413" s="94">
        <f>+'CO2'!U413+'abs CO2'!U413+'CH4'!U413*PCG!$C$5+N2O!U413*PCG!$C$6+HFC!U413+PFC!U413+'SF6'!U413</f>
        <v>4.4293548292693302E-2</v>
      </c>
      <c r="V413" s="94">
        <f>+'CO2'!V413+'abs CO2'!V413+'CH4'!V413*PCG!$C$5+N2O!V413*PCG!$C$6+HFC!V413+PFC!V413+'SF6'!V413</f>
        <v>4.5589154824106588E-2</v>
      </c>
      <c r="W413" s="94">
        <f>+'CO2'!W413+'abs CO2'!W413+'CH4'!W413*PCG!$C$5+N2O!W413*PCG!$C$6+HFC!W413+PFC!W413+'SF6'!W413</f>
        <v>4.4313792144746643E-2</v>
      </c>
      <c r="X413" s="94">
        <f>+'CO2'!X413+'abs CO2'!X413+'CH4'!X413*PCG!$C$5+N2O!X413*PCG!$C$6+HFC!X413+PFC!X413+'SF6'!X413</f>
        <v>4.3038429465386621E-2</v>
      </c>
      <c r="Y413" s="94">
        <f>+'CO2'!Y413+'abs CO2'!Y413+'CH4'!Y413*PCG!$C$5+N2O!Y413*PCG!$C$6+HFC!Y413+PFC!Y413+'SF6'!Y413</f>
        <v>4.1763066786026676E-2</v>
      </c>
      <c r="Z413" s="94">
        <f>+'CO2'!Z413+'abs CO2'!Z413+'CH4'!Z413*PCG!$C$5+N2O!Z413*PCG!$C$6+HFC!Z413+PFC!Z413+'SF6'!Z413</f>
        <v>4.0487704106666647E-2</v>
      </c>
      <c r="AA413" s="94">
        <f>+'CO2'!AA413+'abs CO2'!AA413+'CH4'!AA413*PCG!$C$5+N2O!AA413*PCG!$C$6+HFC!AA413+PFC!AA413+'SF6'!AA413</f>
        <v>3.7916734895893332E-2</v>
      </c>
      <c r="AB413" s="94">
        <f>+'CO2'!AB413+'abs CO2'!AB413+'CH4'!AB413*PCG!$C$5+N2O!AB413*PCG!$C$6+HFC!AB413+PFC!AB413+'SF6'!AB413</f>
        <v>3.5345765685120017E-2</v>
      </c>
      <c r="AC413" s="94">
        <f>+'CO2'!AC413+'abs CO2'!AC413+'CH4'!AC413*PCG!$C$5+N2O!AC413*PCG!$C$6+HFC!AC413+PFC!AC413+'SF6'!AC413</f>
        <v>3.2774796474346661E-2</v>
      </c>
      <c r="AD413" s="94">
        <f>+'CO2'!AD413+'abs CO2'!AD413+'CH4'!AD413*PCG!$C$5+N2O!AD413*PCG!$C$6+HFC!AD413+PFC!AD413+'SF6'!AD413</f>
        <v>3.0203827263573322E-2</v>
      </c>
      <c r="AE413" s="94">
        <f>+'CO2'!AE413+'abs CO2'!AE413+'CH4'!AE413*PCG!$C$5+N2O!AE413*PCG!$C$6+HFC!AE413+PFC!AE413+'SF6'!AE413</f>
        <v>2.763285805279999E-2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0.16264803996500576</v>
      </c>
      <c r="D415" s="33">
        <f t="shared" si="102"/>
        <v>0.19107427700549673</v>
      </c>
      <c r="E415" s="33">
        <f t="shared" si="102"/>
        <v>0.21950051404598769</v>
      </c>
      <c r="F415" s="33">
        <f t="shared" si="102"/>
        <v>0.24792675108647869</v>
      </c>
      <c r="G415" s="33">
        <f t="shared" si="102"/>
        <v>0.27635298812696968</v>
      </c>
      <c r="H415" s="33">
        <f t="shared" si="102"/>
        <v>0.30477922516746059</v>
      </c>
      <c r="I415" s="33">
        <f t="shared" si="102"/>
        <v>0.33320546220795155</v>
      </c>
      <c r="J415" s="33">
        <f t="shared" si="102"/>
        <v>0.36163169924844257</v>
      </c>
      <c r="K415" s="33">
        <f t="shared" si="102"/>
        <v>0.39005793628893348</v>
      </c>
      <c r="L415" s="33">
        <f t="shared" si="102"/>
        <v>0.41848417332942456</v>
      </c>
      <c r="M415" s="33">
        <f t="shared" si="102"/>
        <v>0.44691041036991541</v>
      </c>
      <c r="N415" s="33">
        <f t="shared" si="102"/>
        <v>0.47533664741040649</v>
      </c>
      <c r="O415" s="33">
        <f t="shared" si="102"/>
        <v>28.937861627632373</v>
      </c>
      <c r="P415" s="33">
        <f t="shared" si="102"/>
        <v>29.478161152487463</v>
      </c>
      <c r="Q415" s="33">
        <f t="shared" si="102"/>
        <v>30.018460677342553</v>
      </c>
      <c r="R415" s="33">
        <f t="shared" si="102"/>
        <v>30.558760202197643</v>
      </c>
      <c r="S415" s="33">
        <f t="shared" si="102"/>
        <v>31.099059727052737</v>
      </c>
      <c r="T415" s="33">
        <f t="shared" si="102"/>
        <v>31.639359251907827</v>
      </c>
      <c r="U415" s="33">
        <f t="shared" si="102"/>
        <v>83.375494118042027</v>
      </c>
      <c r="V415" s="33">
        <f t="shared" si="102"/>
        <v>84.839692337589213</v>
      </c>
      <c r="W415" s="33">
        <f t="shared" si="102"/>
        <v>86.275464320095921</v>
      </c>
      <c r="X415" s="33">
        <f t="shared" si="102"/>
        <v>79.094757349119362</v>
      </c>
      <c r="Y415" s="33">
        <f t="shared" si="102"/>
        <v>80.530529331626056</v>
      </c>
      <c r="Z415" s="33">
        <f t="shared" si="102"/>
        <v>81.966301314132764</v>
      </c>
      <c r="AA415" s="33">
        <f t="shared" si="102"/>
        <v>121.35530713644849</v>
      </c>
      <c r="AB415" s="33">
        <f t="shared" si="102"/>
        <v>123.54822003773624</v>
      </c>
      <c r="AC415" s="33">
        <f t="shared" si="102"/>
        <v>125.741132939024</v>
      </c>
      <c r="AD415" s="33">
        <f t="shared" si="102"/>
        <v>23.495193147455591</v>
      </c>
      <c r="AE415" s="33">
        <f t="shared" si="102"/>
        <v>23.554841210990723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0.16264803996500576</v>
      </c>
      <c r="D417" s="33">
        <f t="shared" si="103"/>
        <v>0.19107427700549673</v>
      </c>
      <c r="E417" s="33">
        <f t="shared" si="103"/>
        <v>0.21950051404598769</v>
      </c>
      <c r="F417" s="33">
        <f t="shared" si="103"/>
        <v>0.24792675108647869</v>
      </c>
      <c r="G417" s="33">
        <f t="shared" si="103"/>
        <v>0.27635298812696968</v>
      </c>
      <c r="H417" s="33">
        <f t="shared" si="103"/>
        <v>0.30477922516746059</v>
      </c>
      <c r="I417" s="33">
        <f t="shared" si="103"/>
        <v>0.33320546220795155</v>
      </c>
      <c r="J417" s="33">
        <f t="shared" si="103"/>
        <v>0.36163169924844257</v>
      </c>
      <c r="K417" s="33">
        <f t="shared" si="103"/>
        <v>0.39005793628893348</v>
      </c>
      <c r="L417" s="33">
        <f t="shared" si="103"/>
        <v>0.41848417332942456</v>
      </c>
      <c r="M417" s="33">
        <f t="shared" si="103"/>
        <v>0.44691041036991541</v>
      </c>
      <c r="N417" s="33">
        <f t="shared" si="103"/>
        <v>0.47533664741040649</v>
      </c>
      <c r="O417" s="33">
        <f t="shared" si="103"/>
        <v>28.937861627632373</v>
      </c>
      <c r="P417" s="33">
        <f t="shared" si="103"/>
        <v>29.478161152487463</v>
      </c>
      <c r="Q417" s="33">
        <f t="shared" si="103"/>
        <v>30.018460677342553</v>
      </c>
      <c r="R417" s="33">
        <f t="shared" si="103"/>
        <v>30.558760202197643</v>
      </c>
      <c r="S417" s="33">
        <f t="shared" si="103"/>
        <v>31.099059727052737</v>
      </c>
      <c r="T417" s="33">
        <f t="shared" si="103"/>
        <v>31.639359251907827</v>
      </c>
      <c r="U417" s="33">
        <f t="shared" si="103"/>
        <v>83.375494118042027</v>
      </c>
      <c r="V417" s="33">
        <f t="shared" si="103"/>
        <v>84.839692337589213</v>
      </c>
      <c r="W417" s="33">
        <f t="shared" si="103"/>
        <v>86.275464320095921</v>
      </c>
      <c r="X417" s="33">
        <f t="shared" si="103"/>
        <v>79.094757349119362</v>
      </c>
      <c r="Y417" s="33">
        <f t="shared" si="103"/>
        <v>80.530529331626056</v>
      </c>
      <c r="Z417" s="33">
        <f t="shared" si="103"/>
        <v>81.966301314132764</v>
      </c>
      <c r="AA417" s="33">
        <f t="shared" si="103"/>
        <v>121.35530713644849</v>
      </c>
      <c r="AB417" s="33">
        <f t="shared" si="103"/>
        <v>123.54822003773624</v>
      </c>
      <c r="AC417" s="33">
        <f t="shared" si="103"/>
        <v>125.741132939024</v>
      </c>
      <c r="AD417" s="33">
        <f t="shared" si="103"/>
        <v>23.495193147455591</v>
      </c>
      <c r="AE417" s="33">
        <f t="shared" si="103"/>
        <v>23.554841210990723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0.16264803996500576</v>
      </c>
      <c r="D418" s="94">
        <f>+'CO2'!D418+'abs CO2'!D418+'CH4'!D418*PCG!$C$5+N2O!D418*PCG!$C$6+HFC!D418+PFC!D418+'SF6'!D418</f>
        <v>0.19107427700549673</v>
      </c>
      <c r="E418" s="94">
        <f>+'CO2'!E418+'abs CO2'!E418+'CH4'!E418*PCG!$C$5+N2O!E418*PCG!$C$6+HFC!E418+PFC!E418+'SF6'!E418</f>
        <v>0.21950051404598769</v>
      </c>
      <c r="F418" s="94">
        <f>+'CO2'!F418+'abs CO2'!F418+'CH4'!F418*PCG!$C$5+N2O!F418*PCG!$C$6+HFC!F418+PFC!F418+'SF6'!F418</f>
        <v>0.24792675108647869</v>
      </c>
      <c r="G418" s="94">
        <f>+'CO2'!G418+'abs CO2'!G418+'CH4'!G418*PCG!$C$5+N2O!G418*PCG!$C$6+HFC!G418+PFC!G418+'SF6'!G418</f>
        <v>0.27635298812696968</v>
      </c>
      <c r="H418" s="94">
        <f>+'CO2'!H418+'abs CO2'!H418+'CH4'!H418*PCG!$C$5+N2O!H418*PCG!$C$6+HFC!H418+PFC!H418+'SF6'!H418</f>
        <v>0.30477922516746059</v>
      </c>
      <c r="I418" s="94">
        <f>+'CO2'!I418+'abs CO2'!I418+'CH4'!I418*PCG!$C$5+N2O!I418*PCG!$C$6+HFC!I418+PFC!I418+'SF6'!I418</f>
        <v>0.33320546220795155</v>
      </c>
      <c r="J418" s="94">
        <f>+'CO2'!J418+'abs CO2'!J418+'CH4'!J418*PCG!$C$5+N2O!J418*PCG!$C$6+HFC!J418+PFC!J418+'SF6'!J418</f>
        <v>0.36163169924844257</v>
      </c>
      <c r="K418" s="94">
        <f>+'CO2'!K418+'abs CO2'!K418+'CH4'!K418*PCG!$C$5+N2O!K418*PCG!$C$6+HFC!K418+PFC!K418+'SF6'!K418</f>
        <v>0.39005793628893348</v>
      </c>
      <c r="L418" s="94">
        <f>+'CO2'!L418+'abs CO2'!L418+'CH4'!L418*PCG!$C$5+N2O!L418*PCG!$C$6+HFC!L418+PFC!L418+'SF6'!L418</f>
        <v>0.41848417332942456</v>
      </c>
      <c r="M418" s="94">
        <f>+'CO2'!M418+'abs CO2'!M418+'CH4'!M418*PCG!$C$5+N2O!M418*PCG!$C$6+HFC!M418+PFC!M418+'SF6'!M418</f>
        <v>0.44691041036991541</v>
      </c>
      <c r="N418" s="94">
        <f>+'CO2'!N418+'abs CO2'!N418+'CH4'!N418*PCG!$C$5+N2O!N418*PCG!$C$6+HFC!N418+PFC!N418+'SF6'!N418</f>
        <v>0.47533664741040649</v>
      </c>
      <c r="O418" s="94">
        <f>+'CO2'!O418+'abs CO2'!O418+'CH4'!O418*PCG!$C$5+N2O!O418*PCG!$C$6+HFC!O418+PFC!O418+'SF6'!O418</f>
        <v>28.937861627632373</v>
      </c>
      <c r="P418" s="94">
        <f>+'CO2'!P418+'abs CO2'!P418+'CH4'!P418*PCG!$C$5+N2O!P418*PCG!$C$6+HFC!P418+PFC!P418+'SF6'!P418</f>
        <v>29.478161152487463</v>
      </c>
      <c r="Q418" s="94">
        <f>+'CO2'!Q418+'abs CO2'!Q418+'CH4'!Q418*PCG!$C$5+N2O!Q418*PCG!$C$6+HFC!Q418+PFC!Q418+'SF6'!Q418</f>
        <v>30.018460677342553</v>
      </c>
      <c r="R418" s="94">
        <f>+'CO2'!R418+'abs CO2'!R418+'CH4'!R418*PCG!$C$5+N2O!R418*PCG!$C$6+HFC!R418+PFC!R418+'SF6'!R418</f>
        <v>30.558760202197643</v>
      </c>
      <c r="S418" s="94">
        <f>+'CO2'!S418+'abs CO2'!S418+'CH4'!S418*PCG!$C$5+N2O!S418*PCG!$C$6+HFC!S418+PFC!S418+'SF6'!S418</f>
        <v>31.099059727052737</v>
      </c>
      <c r="T418" s="94">
        <f>+'CO2'!T418+'abs CO2'!T418+'CH4'!T418*PCG!$C$5+N2O!T418*PCG!$C$6+HFC!T418+PFC!T418+'SF6'!T418</f>
        <v>31.639359251907827</v>
      </c>
      <c r="U418" s="94">
        <f>+'CO2'!U418+'abs CO2'!U418+'CH4'!U418*PCG!$C$5+N2O!U418*PCG!$C$6+HFC!U418+PFC!U418+'SF6'!U418</f>
        <v>83.375494118042027</v>
      </c>
      <c r="V418" s="94">
        <f>+'CO2'!V418+'abs CO2'!V418+'CH4'!V418*PCG!$C$5+N2O!V418*PCG!$C$6+HFC!V418+PFC!V418+'SF6'!V418</f>
        <v>84.839692337589213</v>
      </c>
      <c r="W418" s="94">
        <f>+'CO2'!W418+'abs CO2'!W418+'CH4'!W418*PCG!$C$5+N2O!W418*PCG!$C$6+HFC!W418+PFC!W418+'SF6'!W418</f>
        <v>86.275464320095921</v>
      </c>
      <c r="X418" s="94">
        <f>+'CO2'!X418+'abs CO2'!X418+'CH4'!X418*PCG!$C$5+N2O!X418*PCG!$C$6+HFC!X418+PFC!X418+'SF6'!X418</f>
        <v>79.094757349119362</v>
      </c>
      <c r="Y418" s="94">
        <f>+'CO2'!Y418+'abs CO2'!Y418+'CH4'!Y418*PCG!$C$5+N2O!Y418*PCG!$C$6+HFC!Y418+PFC!Y418+'SF6'!Y418</f>
        <v>80.530529331626056</v>
      </c>
      <c r="Z418" s="94">
        <f>+'CO2'!Z418+'abs CO2'!Z418+'CH4'!Z418*PCG!$C$5+N2O!Z418*PCG!$C$6+HFC!Z418+PFC!Z418+'SF6'!Z418</f>
        <v>81.966301314132764</v>
      </c>
      <c r="AA418" s="94">
        <f>+'CO2'!AA418+'abs CO2'!AA418+'CH4'!AA418*PCG!$C$5+N2O!AA418*PCG!$C$6+HFC!AA418+PFC!AA418+'SF6'!AA418</f>
        <v>121.35530713644849</v>
      </c>
      <c r="AB418" s="94">
        <f>+'CO2'!AB418+'abs CO2'!AB418+'CH4'!AB418*PCG!$C$5+N2O!AB418*PCG!$C$6+HFC!AB418+PFC!AB418+'SF6'!AB418</f>
        <v>123.54822003773624</v>
      </c>
      <c r="AC418" s="94">
        <f>+'CO2'!AC418+'abs CO2'!AC418+'CH4'!AC418*PCG!$C$5+N2O!AC418*PCG!$C$6+HFC!AC418+PFC!AC418+'SF6'!AC418</f>
        <v>125.741132939024</v>
      </c>
      <c r="AD418" s="94">
        <f>+'CO2'!AD418+'abs CO2'!AD418+'CH4'!AD418*PCG!$C$5+N2O!AD418*PCG!$C$6+HFC!AD418+PFC!AD418+'SF6'!AD418</f>
        <v>23.495193147455591</v>
      </c>
      <c r="AE418" s="94">
        <f>+'CO2'!AE418+'abs CO2'!AE418+'CH4'!AE418*PCG!$C$5+N2O!AE418*PCG!$C$6+HFC!AE418+PFC!AE418+'SF6'!AE418</f>
        <v>23.554841210990723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0</v>
      </c>
      <c r="P419" s="94">
        <f>+'CO2'!P419+'abs CO2'!P419+'CH4'!P419*PCG!$C$5+N2O!P419*PCG!$C$6+HFC!P419+PFC!P419+'SF6'!P419</f>
        <v>0</v>
      </c>
      <c r="Q419" s="94">
        <f>+'CO2'!Q419+'abs CO2'!Q419+'CH4'!Q419*PCG!$C$5+N2O!Q419*PCG!$C$6+HFC!Q419+PFC!Q419+'SF6'!Q419</f>
        <v>0</v>
      </c>
      <c r="R419" s="94">
        <f>+'CO2'!R419+'abs CO2'!R419+'CH4'!R419*PCG!$C$5+N2O!R419*PCG!$C$6+HFC!R419+PFC!R419+'SF6'!R419</f>
        <v>0</v>
      </c>
      <c r="S419" s="94">
        <f>+'CO2'!S419+'abs CO2'!S419+'CH4'!S419*PCG!$C$5+N2O!S419*PCG!$C$6+HFC!S419+PFC!S419+'SF6'!S419</f>
        <v>0</v>
      </c>
      <c r="T419" s="94">
        <f>+'CO2'!T419+'abs CO2'!T419+'CH4'!T419*PCG!$C$5+N2O!T419*PCG!$C$6+HFC!T419+PFC!T419+'SF6'!T419</f>
        <v>0</v>
      </c>
      <c r="U419" s="94">
        <f>+'CO2'!U419+'abs CO2'!U419+'CH4'!U419*PCG!$C$5+N2O!U419*PCG!$C$6+HFC!U419+PFC!U419+'SF6'!U419</f>
        <v>0</v>
      </c>
      <c r="V419" s="94">
        <f>+'CO2'!V419+'abs CO2'!V419+'CH4'!V419*PCG!$C$5+N2O!V419*PCG!$C$6+HFC!V419+PFC!V419+'SF6'!V419</f>
        <v>0</v>
      </c>
      <c r="W419" s="94">
        <f>+'CO2'!W419+'abs CO2'!W419+'CH4'!W419*PCG!$C$5+N2O!W419*PCG!$C$6+HFC!W419+PFC!W419+'SF6'!W419</f>
        <v>0</v>
      </c>
      <c r="X419" s="94">
        <f>+'CO2'!X419+'abs CO2'!X419+'CH4'!X419*PCG!$C$5+N2O!X419*PCG!$C$6+HFC!X419+PFC!X419+'SF6'!X419</f>
        <v>0</v>
      </c>
      <c r="Y419" s="94">
        <f>+'CO2'!Y419+'abs CO2'!Y419+'CH4'!Y419*PCG!$C$5+N2O!Y419*PCG!$C$6+HFC!Y419+PFC!Y419+'SF6'!Y419</f>
        <v>0</v>
      </c>
      <c r="Z419" s="94">
        <f>+'CO2'!Z419+'abs CO2'!Z419+'CH4'!Z419*PCG!$C$5+N2O!Z419*PCG!$C$6+HFC!Z419+PFC!Z419+'SF6'!Z419</f>
        <v>0</v>
      </c>
      <c r="AA419" s="94">
        <f>+'CO2'!AA419+'abs CO2'!AA419+'CH4'!AA419*PCG!$C$5+N2O!AA419*PCG!$C$6+HFC!AA419+PFC!AA419+'SF6'!AA419</f>
        <v>0</v>
      </c>
      <c r="AB419" s="94">
        <f>+'CO2'!AB419+'abs CO2'!AB419+'CH4'!AB419*PCG!$C$5+N2O!AB419*PCG!$C$6+HFC!AB419+PFC!AB419+'SF6'!AB419</f>
        <v>0</v>
      </c>
      <c r="AC419" s="94">
        <f>+'CO2'!AC419+'abs CO2'!AC419+'CH4'!AC419*PCG!$C$5+N2O!AC419*PCG!$C$6+HFC!AC419+PFC!AC419+'SF6'!AC419</f>
        <v>0</v>
      </c>
      <c r="AD419" s="94">
        <f>+'CO2'!AD419+'abs CO2'!AD419+'CH4'!AD419*PCG!$C$5+N2O!AD419*PCG!$C$6+HFC!AD419+PFC!AD419+'SF6'!AD419</f>
        <v>0</v>
      </c>
      <c r="AE419" s="94">
        <f>+'CO2'!AE419+'abs CO2'!AE419+'CH4'!AE419*PCG!$C$5+N2O!AE419*PCG!$C$6+HFC!AE419+PFC!AE419+'SF6'!AE419</f>
        <v>0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0</v>
      </c>
      <c r="D420" s="94">
        <f>+'CO2'!D420+'abs CO2'!D420+'CH4'!D420*PCG!$C$5+N2O!D420*PCG!$C$6+HFC!D420+PFC!D420+'SF6'!D420</f>
        <v>0</v>
      </c>
      <c r="E420" s="94">
        <f>+'CO2'!E420+'abs CO2'!E420+'CH4'!E420*PCG!$C$5+N2O!E420*PCG!$C$6+HFC!E420+PFC!E420+'SF6'!E420</f>
        <v>0</v>
      </c>
      <c r="F420" s="94">
        <f>+'CO2'!F420+'abs CO2'!F420+'CH4'!F420*PCG!$C$5+N2O!F420*PCG!$C$6+HFC!F420+PFC!F420+'SF6'!F420</f>
        <v>0</v>
      </c>
      <c r="G420" s="94">
        <f>+'CO2'!G420+'abs CO2'!G420+'CH4'!G420*PCG!$C$5+N2O!G420*PCG!$C$6+HFC!G420+PFC!G420+'SF6'!G420</f>
        <v>0</v>
      </c>
      <c r="H420" s="94">
        <f>+'CO2'!H420+'abs CO2'!H420+'CH4'!H420*PCG!$C$5+N2O!H420*PCG!$C$6+HFC!H420+PFC!H420+'SF6'!H420</f>
        <v>0</v>
      </c>
      <c r="I420" s="94">
        <f>+'CO2'!I420+'abs CO2'!I420+'CH4'!I420*PCG!$C$5+N2O!I420*PCG!$C$6+HFC!I420+PFC!I420+'SF6'!I420</f>
        <v>0</v>
      </c>
      <c r="J420" s="94">
        <f>+'CO2'!J420+'abs CO2'!J420+'CH4'!J420*PCG!$C$5+N2O!J420*PCG!$C$6+HFC!J420+PFC!J420+'SF6'!J420</f>
        <v>0</v>
      </c>
      <c r="K420" s="94">
        <f>+'CO2'!K420+'abs CO2'!K420+'CH4'!K420*PCG!$C$5+N2O!K420*PCG!$C$6+HFC!K420+PFC!K420+'SF6'!K420</f>
        <v>0</v>
      </c>
      <c r="L420" s="94">
        <f>+'CO2'!L420+'abs CO2'!L420+'CH4'!L420*PCG!$C$5+N2O!L420*PCG!$C$6+HFC!L420+PFC!L420+'SF6'!L420</f>
        <v>0</v>
      </c>
      <c r="M420" s="94">
        <f>+'CO2'!M420+'abs CO2'!M420+'CH4'!M420*PCG!$C$5+N2O!M420*PCG!$C$6+HFC!M420+PFC!M420+'SF6'!M420</f>
        <v>0</v>
      </c>
      <c r="N420" s="94">
        <f>+'CO2'!N420+'abs CO2'!N420+'CH4'!N420*PCG!$C$5+N2O!N420*PCG!$C$6+HFC!N420+PFC!N420+'SF6'!N420</f>
        <v>0</v>
      </c>
      <c r="O420" s="94">
        <f>+'CO2'!O420+'abs CO2'!O420+'CH4'!O420*PCG!$C$5+N2O!O420*PCG!$C$6+HFC!O420+PFC!O420+'SF6'!O420</f>
        <v>0</v>
      </c>
      <c r="P420" s="94">
        <f>+'CO2'!P420+'abs CO2'!P420+'CH4'!P420*PCG!$C$5+N2O!P420*PCG!$C$6+HFC!P420+PFC!P420+'SF6'!P420</f>
        <v>0</v>
      </c>
      <c r="Q420" s="94">
        <f>+'CO2'!Q420+'abs CO2'!Q420+'CH4'!Q420*PCG!$C$5+N2O!Q420*PCG!$C$6+HFC!Q420+PFC!Q420+'SF6'!Q420</f>
        <v>0</v>
      </c>
      <c r="R420" s="94">
        <f>+'CO2'!R420+'abs CO2'!R420+'CH4'!R420*PCG!$C$5+N2O!R420*PCG!$C$6+HFC!R420+PFC!R420+'SF6'!R420</f>
        <v>0</v>
      </c>
      <c r="S420" s="94">
        <f>+'CO2'!S420+'abs CO2'!S420+'CH4'!S420*PCG!$C$5+N2O!S420*PCG!$C$6+HFC!S420+PFC!S420+'SF6'!S420</f>
        <v>0</v>
      </c>
      <c r="T420" s="94">
        <f>+'CO2'!T420+'abs CO2'!T420+'CH4'!T420*PCG!$C$5+N2O!T420*PCG!$C$6+HFC!T420+PFC!T420+'SF6'!T420</f>
        <v>0</v>
      </c>
      <c r="U420" s="94">
        <f>+'CO2'!U420+'abs CO2'!U420+'CH4'!U420*PCG!$C$5+N2O!U420*PCG!$C$6+HFC!U420+PFC!U420+'SF6'!U420</f>
        <v>0</v>
      </c>
      <c r="V420" s="94">
        <f>+'CO2'!V420+'abs CO2'!V420+'CH4'!V420*PCG!$C$5+N2O!V420*PCG!$C$6+HFC!V420+PFC!V420+'SF6'!V420</f>
        <v>0</v>
      </c>
      <c r="W420" s="94">
        <f>+'CO2'!W420+'abs CO2'!W420+'CH4'!W420*PCG!$C$5+N2O!W420*PCG!$C$6+HFC!W420+PFC!W420+'SF6'!W420</f>
        <v>0</v>
      </c>
      <c r="X420" s="94">
        <f>+'CO2'!X420+'abs CO2'!X420+'CH4'!X420*PCG!$C$5+N2O!X420*PCG!$C$6+HFC!X420+PFC!X420+'SF6'!X420</f>
        <v>0</v>
      </c>
      <c r="Y420" s="94">
        <f>+'CO2'!Y420+'abs CO2'!Y420+'CH4'!Y420*PCG!$C$5+N2O!Y420*PCG!$C$6+HFC!Y420+PFC!Y420+'SF6'!Y420</f>
        <v>0</v>
      </c>
      <c r="Z420" s="94">
        <f>+'CO2'!Z420+'abs CO2'!Z420+'CH4'!Z420*PCG!$C$5+N2O!Z420*PCG!$C$6+HFC!Z420+PFC!Z420+'SF6'!Z420</f>
        <v>0</v>
      </c>
      <c r="AA420" s="94">
        <f>+'CO2'!AA420+'abs CO2'!AA420+'CH4'!AA420*PCG!$C$5+N2O!AA420*PCG!$C$6+HFC!AA420+PFC!AA420+'SF6'!AA420</f>
        <v>0</v>
      </c>
      <c r="AB420" s="94">
        <f>+'CO2'!AB420+'abs CO2'!AB420+'CH4'!AB420*PCG!$C$5+N2O!AB420*PCG!$C$6+HFC!AB420+PFC!AB420+'SF6'!AB420</f>
        <v>0</v>
      </c>
      <c r="AC420" s="94">
        <f>+'CO2'!AC420+'abs CO2'!AC420+'CH4'!AC420*PCG!$C$5+N2O!AC420*PCG!$C$6+HFC!AC420+PFC!AC420+'SF6'!AC420</f>
        <v>0</v>
      </c>
      <c r="AD420" s="94">
        <f>+'CO2'!AD420+'abs CO2'!AD420+'CH4'!AD420*PCG!$C$5+N2O!AD420*PCG!$C$6+HFC!AD420+PFC!AD420+'SF6'!AD420</f>
        <v>0</v>
      </c>
      <c r="AE420" s="94">
        <f>+'CO2'!AE420+'abs CO2'!AE420+'CH4'!AE420*PCG!$C$5+N2O!AE420*PCG!$C$6+HFC!AE420+PFC!AE420+'SF6'!AE420</f>
        <v>0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0</v>
      </c>
      <c r="D421" s="94">
        <f>+'CO2'!D421+'abs CO2'!D421+'CH4'!D421*PCG!$C$5+N2O!D421*PCG!$C$6+HFC!D421+PFC!D421+'SF6'!D421</f>
        <v>0</v>
      </c>
      <c r="E421" s="94">
        <f>+'CO2'!E421+'abs CO2'!E421+'CH4'!E421*PCG!$C$5+N2O!E421*PCG!$C$6+HFC!E421+PFC!E421+'SF6'!E421</f>
        <v>0</v>
      </c>
      <c r="F421" s="94">
        <f>+'CO2'!F421+'abs CO2'!F421+'CH4'!F421*PCG!$C$5+N2O!F421*PCG!$C$6+HFC!F421+PFC!F421+'SF6'!F421</f>
        <v>0</v>
      </c>
      <c r="G421" s="94">
        <f>+'CO2'!G421+'abs CO2'!G421+'CH4'!G421*PCG!$C$5+N2O!G421*PCG!$C$6+HFC!G421+PFC!G421+'SF6'!G421</f>
        <v>0</v>
      </c>
      <c r="H421" s="94">
        <f>+'CO2'!H421+'abs CO2'!H421+'CH4'!H421*PCG!$C$5+N2O!H421*PCG!$C$6+HFC!H421+PFC!H421+'SF6'!H421</f>
        <v>0</v>
      </c>
      <c r="I421" s="94">
        <f>+'CO2'!I421+'abs CO2'!I421+'CH4'!I421*PCG!$C$5+N2O!I421*PCG!$C$6+HFC!I421+PFC!I421+'SF6'!I421</f>
        <v>0</v>
      </c>
      <c r="J421" s="94">
        <f>+'CO2'!J421+'abs CO2'!J421+'CH4'!J421*PCG!$C$5+N2O!J421*PCG!$C$6+HFC!J421+PFC!J421+'SF6'!J421</f>
        <v>0</v>
      </c>
      <c r="K421" s="94">
        <f>+'CO2'!K421+'abs CO2'!K421+'CH4'!K421*PCG!$C$5+N2O!K421*PCG!$C$6+HFC!K421+PFC!K421+'SF6'!K421</f>
        <v>0</v>
      </c>
      <c r="L421" s="94">
        <f>+'CO2'!L421+'abs CO2'!L421+'CH4'!L421*PCG!$C$5+N2O!L421*PCG!$C$6+HFC!L421+PFC!L421+'SF6'!L421</f>
        <v>0</v>
      </c>
      <c r="M421" s="94">
        <f>+'CO2'!M421+'abs CO2'!M421+'CH4'!M421*PCG!$C$5+N2O!M421*PCG!$C$6+HFC!M421+PFC!M421+'SF6'!M421</f>
        <v>0</v>
      </c>
      <c r="N421" s="94">
        <f>+'CO2'!N421+'abs CO2'!N421+'CH4'!N421*PCG!$C$5+N2O!N421*PCG!$C$6+HFC!N421+PFC!N421+'SF6'!N421</f>
        <v>0</v>
      </c>
      <c r="O421" s="94">
        <f>+'CO2'!O421+'abs CO2'!O421+'CH4'!O421*PCG!$C$5+N2O!O421*PCG!$C$6+HFC!O421+PFC!O421+'SF6'!O421</f>
        <v>0</v>
      </c>
      <c r="P421" s="94">
        <f>+'CO2'!P421+'abs CO2'!P421+'CH4'!P421*PCG!$C$5+N2O!P421*PCG!$C$6+HFC!P421+PFC!P421+'SF6'!P421</f>
        <v>0</v>
      </c>
      <c r="Q421" s="94">
        <f>+'CO2'!Q421+'abs CO2'!Q421+'CH4'!Q421*PCG!$C$5+N2O!Q421*PCG!$C$6+HFC!Q421+PFC!Q421+'SF6'!Q421</f>
        <v>0</v>
      </c>
      <c r="R421" s="94">
        <f>+'CO2'!R421+'abs CO2'!R421+'CH4'!R421*PCG!$C$5+N2O!R421*PCG!$C$6+HFC!R421+PFC!R421+'SF6'!R421</f>
        <v>0</v>
      </c>
      <c r="S421" s="94">
        <f>+'CO2'!S421+'abs CO2'!S421+'CH4'!S421*PCG!$C$5+N2O!S421*PCG!$C$6+HFC!S421+PFC!S421+'SF6'!S421</f>
        <v>0</v>
      </c>
      <c r="T421" s="94">
        <f>+'CO2'!T421+'abs CO2'!T421+'CH4'!T421*PCG!$C$5+N2O!T421*PCG!$C$6+HFC!T421+PFC!T421+'SF6'!T421</f>
        <v>0</v>
      </c>
      <c r="U421" s="94">
        <f>+'CO2'!U421+'abs CO2'!U421+'CH4'!U421*PCG!$C$5+N2O!U421*PCG!$C$6+HFC!U421+PFC!U421+'SF6'!U421</f>
        <v>0</v>
      </c>
      <c r="V421" s="94">
        <f>+'CO2'!V421+'abs CO2'!V421+'CH4'!V421*PCG!$C$5+N2O!V421*PCG!$C$6+HFC!V421+PFC!V421+'SF6'!V421</f>
        <v>0</v>
      </c>
      <c r="W421" s="94">
        <f>+'CO2'!W421+'abs CO2'!W421+'CH4'!W421*PCG!$C$5+N2O!W421*PCG!$C$6+HFC!W421+PFC!W421+'SF6'!W421</f>
        <v>0</v>
      </c>
      <c r="X421" s="94">
        <f>+'CO2'!X421+'abs CO2'!X421+'CH4'!X421*PCG!$C$5+N2O!X421*PCG!$C$6+HFC!X421+PFC!X421+'SF6'!X421</f>
        <v>0</v>
      </c>
      <c r="Y421" s="94">
        <f>+'CO2'!Y421+'abs CO2'!Y421+'CH4'!Y421*PCG!$C$5+N2O!Y421*PCG!$C$6+HFC!Y421+PFC!Y421+'SF6'!Y421</f>
        <v>0</v>
      </c>
      <c r="Z421" s="94">
        <f>+'CO2'!Z421+'abs CO2'!Z421+'CH4'!Z421*PCG!$C$5+N2O!Z421*PCG!$C$6+HFC!Z421+PFC!Z421+'SF6'!Z421</f>
        <v>0</v>
      </c>
      <c r="AA421" s="94">
        <f>+'CO2'!AA421+'abs CO2'!AA421+'CH4'!AA421*PCG!$C$5+N2O!AA421*PCG!$C$6+HFC!AA421+PFC!AA421+'SF6'!AA421</f>
        <v>0</v>
      </c>
      <c r="AB421" s="94">
        <f>+'CO2'!AB421+'abs CO2'!AB421+'CH4'!AB421*PCG!$C$5+N2O!AB421*PCG!$C$6+HFC!AB421+PFC!AB421+'SF6'!AB421</f>
        <v>0</v>
      </c>
      <c r="AC421" s="94">
        <f>+'CO2'!AC421+'abs CO2'!AC421+'CH4'!AC421*PCG!$C$5+N2O!AC421*PCG!$C$6+HFC!AC421+PFC!AC421+'SF6'!AC421</f>
        <v>0</v>
      </c>
      <c r="AD421" s="94">
        <f>+'CO2'!AD421+'abs CO2'!AD421+'CH4'!AD421*PCG!$C$5+N2O!AD421*PCG!$C$6+HFC!AD421+PFC!AD421+'SF6'!AD421</f>
        <v>0</v>
      </c>
      <c r="AE421" s="94">
        <f>+'CO2'!AE421+'abs CO2'!AE421+'CH4'!AE421*PCG!$C$5+N2O!AE421*PCG!$C$6+HFC!AE421+PFC!AE421+'SF6'!AE421</f>
        <v>0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0</v>
      </c>
      <c r="AE422" s="94">
        <f>+'CO2'!AE422+'abs CO2'!AE422+'CH4'!AE422*PCG!$C$5+N2O!AE422*PCG!$C$6+HFC!AE422+PFC!AE422+'SF6'!AE422</f>
        <v>0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-271.09221563732376</v>
      </c>
      <c r="D423" s="94">
        <f>+'CO2'!D423+'abs CO2'!D423+'CH4'!D423*PCG!$C$5+N2O!D423*PCG!$C$6+HFC!D423+PFC!D423+'SF6'!D423</f>
        <v>-223.22756440214067</v>
      </c>
      <c r="E423" s="94">
        <f>+'CO2'!E423+'abs CO2'!E423+'CH4'!E423*PCG!$C$5+N2O!E423*PCG!$C$6+HFC!E423+PFC!E423+'SF6'!E423</f>
        <v>-195.77344393470651</v>
      </c>
      <c r="F423" s="94">
        <f>+'CO2'!F423+'abs CO2'!F423+'CH4'!F423*PCG!$C$5+N2O!F423*PCG!$C$6+HFC!F423+PFC!F423+'SF6'!F423</f>
        <v>-213.26174055562021</v>
      </c>
      <c r="G423" s="94">
        <f>+'CO2'!G423+'abs CO2'!G423+'CH4'!G423*PCG!$C$5+N2O!G423*PCG!$C$6+HFC!G423+PFC!G423+'SF6'!G423</f>
        <v>-230.4567853255376</v>
      </c>
      <c r="H423" s="94">
        <f>+'CO2'!H423+'abs CO2'!H423+'CH4'!H423*PCG!$C$5+N2O!H423*PCG!$C$6+HFC!H423+PFC!H423+'SF6'!H423</f>
        <v>-416.87934298724383</v>
      </c>
      <c r="I423" s="94">
        <f>+'CO2'!I423+'abs CO2'!I423+'CH4'!I423*PCG!$C$5+N2O!I423*PCG!$C$6+HFC!I423+PFC!I423+'SF6'!I423</f>
        <v>-333.35006642506681</v>
      </c>
      <c r="J423" s="94">
        <f>+'CO2'!J423+'abs CO2'!J423+'CH4'!J423*PCG!$C$5+N2O!J423*PCG!$C$6+HFC!J423+PFC!J423+'SF6'!J423</f>
        <v>-442.8975992897482</v>
      </c>
      <c r="K423" s="94">
        <f>+'CO2'!K423+'abs CO2'!K423+'CH4'!K423*PCG!$C$5+N2O!K423*PCG!$C$6+HFC!K423+PFC!K423+'SF6'!K423</f>
        <v>-313.13442580822044</v>
      </c>
      <c r="L423" s="94">
        <f>+'CO2'!L423+'abs CO2'!L423+'CH4'!L423*PCG!$C$5+N2O!L423*PCG!$C$6+HFC!L423+PFC!L423+'SF6'!L423</f>
        <v>-297.13032862626392</v>
      </c>
      <c r="M423" s="94">
        <f>+'CO2'!M423+'abs CO2'!M423+'CH4'!M423*PCG!$C$5+N2O!M423*PCG!$C$6+HFC!M423+PFC!M423+'SF6'!M423</f>
        <v>-422.49744503286524</v>
      </c>
      <c r="N423" s="94">
        <f>+'CO2'!N423+'abs CO2'!N423+'CH4'!N423*PCG!$C$5+N2O!N423*PCG!$C$6+HFC!N423+PFC!N423+'SF6'!N423</f>
        <v>-433.83351339755308</v>
      </c>
      <c r="O423" s="94">
        <f>+'CO2'!O423+'abs CO2'!O423+'CH4'!O423*PCG!$C$5+N2O!O423*PCG!$C$6+HFC!O423+PFC!O423+'SF6'!O423</f>
        <v>-407.77586311079403</v>
      </c>
      <c r="P423" s="94">
        <f>+'CO2'!P423+'abs CO2'!P423+'CH4'!P423*PCG!$C$5+N2O!P423*PCG!$C$6+HFC!P423+PFC!P423+'SF6'!P423</f>
        <v>-339.50162094277596</v>
      </c>
      <c r="Q423" s="94">
        <f>+'CO2'!Q423+'abs CO2'!Q423+'CH4'!Q423*PCG!$C$5+N2O!Q423*PCG!$C$6+HFC!Q423+PFC!Q423+'SF6'!Q423</f>
        <v>-678.65410743914015</v>
      </c>
      <c r="R423" s="94">
        <f>+'CO2'!R423+'abs CO2'!R423+'CH4'!R423*PCG!$C$5+N2O!R423*PCG!$C$6+HFC!R423+PFC!R423+'SF6'!R423</f>
        <v>-552.96874159965637</v>
      </c>
      <c r="S423" s="94">
        <f>+'CO2'!S423+'abs CO2'!S423+'CH4'!S423*PCG!$C$5+N2O!S423*PCG!$C$6+HFC!S423+PFC!S423+'SF6'!S423</f>
        <v>-558.67132839224439</v>
      </c>
      <c r="T423" s="94">
        <f>+'CO2'!T423+'abs CO2'!T423+'CH4'!T423*PCG!$C$5+N2O!T423*PCG!$C$6+HFC!T423+PFC!T423+'SF6'!T423</f>
        <v>-622.64618900350001</v>
      </c>
      <c r="U423" s="94">
        <f>+'CO2'!U423+'abs CO2'!U423+'CH4'!U423*PCG!$C$5+N2O!U423*PCG!$C$6+HFC!U423+PFC!U423+'SF6'!U423</f>
        <v>-518.75645891300269</v>
      </c>
      <c r="V423" s="94">
        <f>+'CO2'!V423+'abs CO2'!V423+'CH4'!V423*PCG!$C$5+N2O!V423*PCG!$C$6+HFC!V423+PFC!V423+'SF6'!V423</f>
        <v>-469.82542778225047</v>
      </c>
      <c r="W423" s="94">
        <f>+'CO2'!W423+'abs CO2'!W423+'CH4'!W423*PCG!$C$5+N2O!W423*PCG!$C$6+HFC!W423+PFC!W423+'SF6'!W423</f>
        <v>-647.13467054056957</v>
      </c>
      <c r="X423" s="94">
        <f>+'CO2'!X423+'abs CO2'!X423+'CH4'!X423*PCG!$C$5+N2O!X423*PCG!$C$6+HFC!X423+PFC!X423+'SF6'!X423</f>
        <v>-542.10834814002158</v>
      </c>
      <c r="Y423" s="94">
        <f>+'CO2'!Y423+'abs CO2'!Y423+'CH4'!Y423*PCG!$C$5+N2O!Y423*PCG!$C$6+HFC!Y423+PFC!Y423+'SF6'!Y423</f>
        <v>-496.72447277463084</v>
      </c>
      <c r="Z423" s="94">
        <f>+'CO2'!Z423+'abs CO2'!Z423+'CH4'!Z423*PCG!$C$5+N2O!Z423*PCG!$C$6+HFC!Z423+PFC!Z423+'SF6'!Z423</f>
        <v>-517.28794472348977</v>
      </c>
      <c r="AA423" s="94">
        <f>+'CO2'!AA423+'abs CO2'!AA423+'CH4'!AA423*PCG!$C$5+N2O!AA423*PCG!$C$6+HFC!AA423+PFC!AA423+'SF6'!AA423</f>
        <v>-477.94713297592932</v>
      </c>
      <c r="AB423" s="94">
        <f>+'CO2'!AB423+'abs CO2'!AB423+'CH4'!AB423*PCG!$C$5+N2O!AB423*PCG!$C$6+HFC!AB423+PFC!AB423+'SF6'!AB423</f>
        <v>-522.885380781614</v>
      </c>
      <c r="AC423" s="94">
        <f>+'CO2'!AC423+'abs CO2'!AC423+'CH4'!AC423*PCG!$C$5+N2O!AC423*PCG!$C$6+HFC!AC423+PFC!AC423+'SF6'!AC423</f>
        <v>-523.40146271848437</v>
      </c>
      <c r="AD423" s="94">
        <f>+'CO2'!AD423+'abs CO2'!AD423+'CH4'!AD423*PCG!$C$5+N2O!AD423*PCG!$C$6+HFC!AD423+PFC!AD423+'SF6'!AD423</f>
        <v>-556.78946122614923</v>
      </c>
      <c r="AE423" s="94">
        <f>+'CO2'!AE423+'abs CO2'!AE423+'CH4'!AE423*PCG!$C$5+N2O!AE423*PCG!$C$6+HFC!AE423+PFC!AE423+'SF6'!AE423</f>
        <v>-495.217555568276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83.552159876466831</v>
      </c>
      <c r="D425" s="32">
        <f t="shared" ref="D425:AE425" si="104">+D426+D430+D431+D434</f>
        <v>76.914061198545156</v>
      </c>
      <c r="E425" s="32">
        <f t="shared" si="104"/>
        <v>72.357381812620972</v>
      </c>
      <c r="F425" s="32">
        <f t="shared" si="104"/>
        <v>75.5956090591189</v>
      </c>
      <c r="G425" s="32">
        <f t="shared" si="104"/>
        <v>78.943080951782292</v>
      </c>
      <c r="H425" s="32">
        <f t="shared" si="104"/>
        <v>86.997740721709278</v>
      </c>
      <c r="I425" s="32">
        <f t="shared" si="104"/>
        <v>92.995889261678968</v>
      </c>
      <c r="J425" s="32">
        <f t="shared" si="104"/>
        <v>92.204705687209128</v>
      </c>
      <c r="K425" s="32">
        <f t="shared" si="104"/>
        <v>90.050287841511931</v>
      </c>
      <c r="L425" s="32">
        <f t="shared" si="104"/>
        <v>89.228974652797277</v>
      </c>
      <c r="M425" s="32">
        <f t="shared" si="104"/>
        <v>89.177814304693527</v>
      </c>
      <c r="N425" s="32">
        <f t="shared" si="104"/>
        <v>95.256238302335078</v>
      </c>
      <c r="O425" s="32">
        <f t="shared" si="104"/>
        <v>89.595180895842446</v>
      </c>
      <c r="P425" s="32">
        <f t="shared" si="104"/>
        <v>98.877824560874259</v>
      </c>
      <c r="Q425" s="32">
        <f t="shared" si="104"/>
        <v>116.97703565944228</v>
      </c>
      <c r="R425" s="32">
        <f t="shared" si="104"/>
        <v>124.14862937687676</v>
      </c>
      <c r="S425" s="32">
        <f t="shared" si="104"/>
        <v>143.08721665654178</v>
      </c>
      <c r="T425" s="32">
        <f t="shared" si="104"/>
        <v>147.86986676108853</v>
      </c>
      <c r="U425" s="32">
        <f t="shared" si="104"/>
        <v>148.68361007924079</v>
      </c>
      <c r="V425" s="32">
        <f t="shared" si="104"/>
        <v>154.68069687172033</v>
      </c>
      <c r="W425" s="32">
        <f t="shared" si="104"/>
        <v>164.48613173123175</v>
      </c>
      <c r="X425" s="32">
        <f t="shared" si="104"/>
        <v>173.47163600487374</v>
      </c>
      <c r="Y425" s="32">
        <f t="shared" si="104"/>
        <v>175.25343970454733</v>
      </c>
      <c r="Z425" s="32">
        <f t="shared" si="104"/>
        <v>184.20500932991888</v>
      </c>
      <c r="AA425" s="32">
        <f t="shared" si="104"/>
        <v>199.04535258381361</v>
      </c>
      <c r="AB425" s="32">
        <f t="shared" si="104"/>
        <v>223.30223991003885</v>
      </c>
      <c r="AC425" s="32">
        <f t="shared" si="104"/>
        <v>225.93658073490516</v>
      </c>
      <c r="AD425" s="32">
        <f t="shared" si="104"/>
        <v>236.14629152225837</v>
      </c>
      <c r="AE425" s="32">
        <f t="shared" si="104"/>
        <v>241.14520401594592</v>
      </c>
    </row>
    <row r="426" spans="1:31" x14ac:dyDescent="0.2">
      <c r="A426" s="80" t="s">
        <v>723</v>
      </c>
      <c r="B426" s="4" t="s">
        <v>724</v>
      </c>
      <c r="C426" s="33">
        <f>+C427+C428+C429</f>
        <v>15.349934065819054</v>
      </c>
      <c r="D426" s="33">
        <f t="shared" ref="D426:AE426" si="105">+D427+D428+D429</f>
        <v>15.779185250804971</v>
      </c>
      <c r="E426" s="33">
        <f t="shared" si="105"/>
        <v>16.800071911193662</v>
      </c>
      <c r="F426" s="33">
        <f t="shared" si="105"/>
        <v>17.810679141625585</v>
      </c>
      <c r="G426" s="33">
        <f t="shared" si="105"/>
        <v>18.758863195290605</v>
      </c>
      <c r="H426" s="33">
        <f t="shared" si="105"/>
        <v>19.724803803952753</v>
      </c>
      <c r="I426" s="33">
        <f t="shared" si="105"/>
        <v>20.83571491476425</v>
      </c>
      <c r="J426" s="33">
        <f t="shared" si="105"/>
        <v>22.224510129846152</v>
      </c>
      <c r="K426" s="33">
        <f t="shared" si="105"/>
        <v>23.646191925465196</v>
      </c>
      <c r="L426" s="33">
        <f t="shared" si="105"/>
        <v>24.996148616055411</v>
      </c>
      <c r="M426" s="33">
        <f t="shared" si="105"/>
        <v>26.130967849263499</v>
      </c>
      <c r="N426" s="33">
        <f t="shared" si="105"/>
        <v>32.318148058125111</v>
      </c>
      <c r="O426" s="33">
        <f t="shared" si="105"/>
        <v>38.06277812090876</v>
      </c>
      <c r="P426" s="33">
        <f t="shared" si="105"/>
        <v>45.635285449218443</v>
      </c>
      <c r="Q426" s="33">
        <f t="shared" si="105"/>
        <v>54.013363956160902</v>
      </c>
      <c r="R426" s="33">
        <f t="shared" si="105"/>
        <v>62.202334281526824</v>
      </c>
      <c r="S426" s="33">
        <f t="shared" si="105"/>
        <v>69.178264322490577</v>
      </c>
      <c r="T426" s="33">
        <f t="shared" si="105"/>
        <v>75.802072185503363</v>
      </c>
      <c r="U426" s="33">
        <f t="shared" si="105"/>
        <v>82.544092331228313</v>
      </c>
      <c r="V426" s="33">
        <f t="shared" si="105"/>
        <v>89.447594353600721</v>
      </c>
      <c r="W426" s="33">
        <f t="shared" si="105"/>
        <v>95.681463502720035</v>
      </c>
      <c r="X426" s="33">
        <f t="shared" si="105"/>
        <v>104.74373946718899</v>
      </c>
      <c r="Y426" s="33">
        <f t="shared" si="105"/>
        <v>112.75655280472894</v>
      </c>
      <c r="Z426" s="33">
        <f t="shared" si="105"/>
        <v>120.51442120450947</v>
      </c>
      <c r="AA426" s="33">
        <f t="shared" si="105"/>
        <v>128.52611926697341</v>
      </c>
      <c r="AB426" s="33">
        <f t="shared" si="105"/>
        <v>139.90260152342734</v>
      </c>
      <c r="AC426" s="33">
        <f t="shared" si="105"/>
        <v>148.95287753785257</v>
      </c>
      <c r="AD426" s="33">
        <f t="shared" si="105"/>
        <v>156.94321158653565</v>
      </c>
      <c r="AE426" s="33">
        <f t="shared" si="105"/>
        <v>166.26550920857534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1.4004078075496691</v>
      </c>
      <c r="F427" s="94">
        <f>+'CO2'!F427+'abs CO2'!F427+'CH4'!F427*PCG!$C$5+N2O!F427*PCG!$C$6+HFC!F427+PFC!F427+'SF6'!F427</f>
        <v>2.6910098967895677</v>
      </c>
      <c r="G427" s="94">
        <f>+'CO2'!G427+'abs CO2'!G427+'CH4'!G427*PCG!$C$5+N2O!G427*PCG!$C$6+HFC!G427+PFC!G427+'SF6'!G427</f>
        <v>3.8535819113110352</v>
      </c>
      <c r="H427" s="94">
        <f>+'CO2'!H427+'abs CO2'!H427+'CH4'!H427*PCG!$C$5+N2O!H427*PCG!$C$6+HFC!H427+PFC!H427+'SF6'!H427</f>
        <v>4.9172892170908309</v>
      </c>
      <c r="I427" s="94">
        <f>+'CO2'!I427+'abs CO2'!I427+'CH4'!I427*PCG!$C$5+N2O!I427*PCG!$C$6+HFC!I427+PFC!I427+'SF6'!I427</f>
        <v>6.022965455761752</v>
      </c>
      <c r="J427" s="94">
        <f>+'CO2'!J427+'abs CO2'!J427+'CH4'!J427*PCG!$C$5+N2O!J427*PCG!$C$6+HFC!J427+PFC!J427+'SF6'!J427</f>
        <v>7.7608017450340583</v>
      </c>
      <c r="K427" s="94">
        <f>+'CO2'!K427+'abs CO2'!K427+'CH4'!K427*PCG!$C$5+N2O!K427*PCG!$C$6+HFC!K427+PFC!K427+'SF6'!K427</f>
        <v>9.520336948228735</v>
      </c>
      <c r="L427" s="94">
        <f>+'CO2'!L427+'abs CO2'!L427+'CH4'!L427*PCG!$C$5+N2O!L427*PCG!$C$6+HFC!L427+PFC!L427+'SF6'!L427</f>
        <v>11.268968957943585</v>
      </c>
      <c r="M427" s="94">
        <f>+'CO2'!M427+'abs CO2'!M427+'CH4'!M427*PCG!$C$5+N2O!M427*PCG!$C$6+HFC!M427+PFC!M427+'SF6'!M427</f>
        <v>13.221183117669948</v>
      </c>
      <c r="N427" s="94">
        <f>+'CO2'!N427+'abs CO2'!N427+'CH4'!N427*PCG!$C$5+N2O!N427*PCG!$C$6+HFC!N427+PFC!N427+'SF6'!N427</f>
        <v>17.835196767736505</v>
      </c>
      <c r="O427" s="94">
        <f>+'CO2'!O427+'abs CO2'!O427+'CH4'!O427*PCG!$C$5+N2O!O427*PCG!$C$6+HFC!O427+PFC!O427+'SF6'!O427</f>
        <v>22.474220221789853</v>
      </c>
      <c r="P427" s="94">
        <f>+'CO2'!P427+'abs CO2'!P427+'CH4'!P427*PCG!$C$5+N2O!P427*PCG!$C$6+HFC!P427+PFC!P427+'SF6'!P427</f>
        <v>28.361710424224146</v>
      </c>
      <c r="Q427" s="94">
        <f>+'CO2'!Q427+'abs CO2'!Q427+'CH4'!Q427*PCG!$C$5+N2O!Q427*PCG!$C$6+HFC!Q427+PFC!Q427+'SF6'!Q427</f>
        <v>35.211394862154023</v>
      </c>
      <c r="R427" s="94">
        <f>+'CO2'!R427+'abs CO2'!R427+'CH4'!R427*PCG!$C$5+N2O!R427*PCG!$C$6+HFC!R427+PFC!R427+'SF6'!R427</f>
        <v>42.469754085054021</v>
      </c>
      <c r="S427" s="94">
        <f>+'CO2'!S427+'abs CO2'!S427+'CH4'!S427*PCG!$C$5+N2O!S427*PCG!$C$6+HFC!S427+PFC!S427+'SF6'!S427</f>
        <v>49.010153431190687</v>
      </c>
      <c r="T427" s="94">
        <f>+'CO2'!T427+'abs CO2'!T427+'CH4'!T427*PCG!$C$5+N2O!T427*PCG!$C$6+HFC!T427+PFC!T427+'SF6'!T427</f>
        <v>54.266666145874922</v>
      </c>
      <c r="U427" s="94">
        <f>+'CO2'!U427+'abs CO2'!U427+'CH4'!U427*PCG!$C$5+N2O!U427*PCG!$C$6+HFC!U427+PFC!U427+'SF6'!U427</f>
        <v>60.095146277828619</v>
      </c>
      <c r="V427" s="94">
        <f>+'CO2'!V427+'abs CO2'!V427+'CH4'!V427*PCG!$C$5+N2O!V427*PCG!$C$6+HFC!V427+PFC!V427+'SF6'!V427</f>
        <v>65.168975168802262</v>
      </c>
      <c r="W427" s="94">
        <f>+'CO2'!W427+'abs CO2'!W427+'CH4'!W427*PCG!$C$5+N2O!W427*PCG!$C$6+HFC!W427+PFC!W427+'SF6'!W427</f>
        <v>71.576576086400863</v>
      </c>
      <c r="X427" s="94">
        <f>+'CO2'!X427+'abs CO2'!X427+'CH4'!X427*PCG!$C$5+N2O!X427*PCG!$C$6+HFC!X427+PFC!X427+'SF6'!X427</f>
        <v>79.925251979411456</v>
      </c>
      <c r="Y427" s="94">
        <f>+'CO2'!Y427+'abs CO2'!Y427+'CH4'!Y427*PCG!$C$5+N2O!Y427*PCG!$C$6+HFC!Y427+PFC!Y427+'SF6'!Y427</f>
        <v>86.712223585965248</v>
      </c>
      <c r="Z427" s="94">
        <f>+'CO2'!Z427+'abs CO2'!Z427+'CH4'!Z427*PCG!$C$5+N2O!Z427*PCG!$C$6+HFC!Z427+PFC!Z427+'SF6'!Z427</f>
        <v>94.872855250221676</v>
      </c>
      <c r="AA427" s="94">
        <f>+'CO2'!AA427+'abs CO2'!AA427+'CH4'!AA427*PCG!$C$5+N2O!AA427*PCG!$C$6+HFC!AA427+PFC!AA427+'SF6'!AA427</f>
        <v>101.631322863253</v>
      </c>
      <c r="AB427" s="94">
        <f>+'CO2'!AB427+'abs CO2'!AB427+'CH4'!AB427*PCG!$C$5+N2O!AB427*PCG!$C$6+HFC!AB427+PFC!AB427+'SF6'!AB427</f>
        <v>112.7610334701741</v>
      </c>
      <c r="AC427" s="94">
        <f>+'CO2'!AC427+'abs CO2'!AC427+'CH4'!AC427*PCG!$C$5+N2O!AC427*PCG!$C$6+HFC!AC427+PFC!AC427+'SF6'!AC427</f>
        <v>119.4301096369104</v>
      </c>
      <c r="AD427" s="94">
        <f>+'CO2'!AD427+'abs CO2'!AD427+'CH4'!AD427*PCG!$C$5+N2O!AD427*PCG!$C$6+HFC!AD427+PFC!AD427+'SF6'!AD427</f>
        <v>126.92771481005107</v>
      </c>
      <c r="AE427" s="94">
        <f>+'CO2'!AE427+'abs CO2'!AE427+'CH4'!AE427*PCG!$C$5+N2O!AE427*PCG!$C$6+HFC!AE427+PFC!AE427+'SF6'!AE427</f>
        <v>138.71989348537045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2.9418547961098418</v>
      </c>
      <c r="D428" s="94">
        <f>+'CO2'!D428+'abs CO2'!D428+'CH4'!D428*PCG!$C$5+N2O!D428*PCG!$C$6+HFC!D428+PFC!D428+'SF6'!D428</f>
        <v>3.0230828639821192</v>
      </c>
      <c r="E428" s="94">
        <f>+'CO2'!E428+'abs CO2'!E428+'CH4'!E428*PCG!$C$5+N2O!E428*PCG!$C$6+HFC!E428+PFC!E428+'SF6'!E428</f>
        <v>3.0786611305638556</v>
      </c>
      <c r="F428" s="94">
        <f>+'CO2'!F428+'abs CO2'!F428+'CH4'!F428*PCG!$C$5+N2O!F428*PCG!$C$6+HFC!F428+PFC!F428+'SF6'!F428</f>
        <v>3.0846536785538037</v>
      </c>
      <c r="G428" s="94">
        <f>+'CO2'!G428+'abs CO2'!G428+'CH4'!G428*PCG!$C$5+N2O!G428*PCG!$C$6+HFC!G428+PFC!G428+'SF6'!G428</f>
        <v>3.0740907785834009</v>
      </c>
      <c r="H428" s="94">
        <f>+'CO2'!H428+'abs CO2'!H428+'CH4'!H428*PCG!$C$5+N2O!H428*PCG!$C$6+HFC!H428+PFC!H428+'SF6'!H428</f>
        <v>3.0528126043123396</v>
      </c>
      <c r="I428" s="94">
        <f>+'CO2'!I428+'abs CO2'!I428+'CH4'!I428*PCG!$C$5+N2O!I428*PCG!$C$6+HFC!I428+PFC!I428+'SF6'!I428</f>
        <v>3.0488745774893293</v>
      </c>
      <c r="J428" s="94">
        <f>+'CO2'!J428+'abs CO2'!J428+'CH4'!J428*PCG!$C$5+N2O!J428*PCG!$C$6+HFC!J428+PFC!J428+'SF6'!J428</f>
        <v>3.0059185660210019</v>
      </c>
      <c r="K428" s="94">
        <f>+'CO2'!K428+'abs CO2'!K428+'CH4'!K428*PCG!$C$5+N2O!K428*PCG!$C$6+HFC!K428+PFC!K428+'SF6'!K428</f>
        <v>2.9669619567038468</v>
      </c>
      <c r="L428" s="94">
        <f>+'CO2'!L428+'abs CO2'!L428+'CH4'!L428*PCG!$C$5+N2O!L428*PCG!$C$6+HFC!L428+PFC!L428+'SF6'!L428</f>
        <v>2.9433062161231049</v>
      </c>
      <c r="M428" s="94">
        <f>+'CO2'!M428+'abs CO2'!M428+'CH4'!M428*PCG!$C$5+N2O!M428*PCG!$C$6+HFC!M428+PFC!M428+'SF6'!M428</f>
        <v>2.7448220811050592</v>
      </c>
      <c r="N428" s="94">
        <f>+'CO2'!N428+'abs CO2'!N428+'CH4'!N428*PCG!$C$5+N2O!N428*PCG!$C$6+HFC!N428+PFC!N428+'SF6'!N428</f>
        <v>3.1483539972682375</v>
      </c>
      <c r="O428" s="94">
        <f>+'CO2'!O428+'abs CO2'!O428+'CH4'!O428*PCG!$C$5+N2O!O428*PCG!$C$6+HFC!O428+PFC!O428+'SF6'!O428</f>
        <v>3.3405916756451446</v>
      </c>
      <c r="P428" s="94">
        <f>+'CO2'!P428+'abs CO2'!P428+'CH4'!P428*PCG!$C$5+N2O!P428*PCG!$C$6+HFC!P428+PFC!P428+'SF6'!P428</f>
        <v>3.6683988376987497</v>
      </c>
      <c r="Q428" s="94">
        <f>+'CO2'!Q428+'abs CO2'!Q428+'CH4'!Q428*PCG!$C$5+N2O!Q428*PCG!$C$6+HFC!Q428+PFC!Q428+'SF6'!Q428</f>
        <v>3.9797238360577096</v>
      </c>
      <c r="R428" s="94">
        <f>+'CO2'!R428+'abs CO2'!R428+'CH4'!R428*PCG!$C$5+N2O!R428*PCG!$C$6+HFC!R428+PFC!R428+'SF6'!R428</f>
        <v>4.1266334306281607</v>
      </c>
      <c r="S428" s="94">
        <f>+'CO2'!S428+'abs CO2'!S428+'CH4'!S428*PCG!$C$5+N2O!S428*PCG!$C$6+HFC!S428+PFC!S428+'SF6'!S428</f>
        <v>4.1932742801491605</v>
      </c>
      <c r="T428" s="94">
        <f>+'CO2'!T428+'abs CO2'!T428+'CH4'!T428*PCG!$C$5+N2O!T428*PCG!$C$6+HFC!T428+PFC!T428+'SF6'!T428</f>
        <v>4.6380669061414377</v>
      </c>
      <c r="U428" s="94">
        <f>+'CO2'!U428+'abs CO2'!U428+'CH4'!U428*PCG!$C$5+N2O!U428*PCG!$C$6+HFC!U428+PFC!U428+'SF6'!U428</f>
        <v>5.1451185694645236</v>
      </c>
      <c r="V428" s="94">
        <f>+'CO2'!V428+'abs CO2'!V428+'CH4'!V428*PCG!$C$5+N2O!V428*PCG!$C$6+HFC!V428+PFC!V428+'SF6'!V428</f>
        <v>5.2433864729989414</v>
      </c>
      <c r="W428" s="94">
        <f>+'CO2'!W428+'abs CO2'!W428+'CH4'!W428*PCG!$C$5+N2O!W428*PCG!$C$6+HFC!W428+PFC!W428+'SF6'!W428</f>
        <v>4.7985747142601527</v>
      </c>
      <c r="X428" s="94">
        <f>+'CO2'!X428+'abs CO2'!X428+'CH4'!X428*PCG!$C$5+N2O!X428*PCG!$C$6+HFC!X428+PFC!X428+'SF6'!X428</f>
        <v>4.794395541052487</v>
      </c>
      <c r="Y428" s="94">
        <f>+'CO2'!Y428+'abs CO2'!Y428+'CH4'!Y428*PCG!$C$5+N2O!Y428*PCG!$C$6+HFC!Y428+PFC!Y428+'SF6'!Y428</f>
        <v>4.839169345998573</v>
      </c>
      <c r="Z428" s="94">
        <f>+'CO2'!Z428+'abs CO2'!Z428+'CH4'!Z428*PCG!$C$5+N2O!Z428*PCG!$C$6+HFC!Z428+PFC!Z428+'SF6'!Z428</f>
        <v>4.7592156291084518</v>
      </c>
      <c r="AA428" s="94">
        <f>+'CO2'!AA428+'abs CO2'!AA428+'CH4'!AA428*PCG!$C$5+N2O!AA428*PCG!$C$6+HFC!AA428+PFC!AA428+'SF6'!AA428</f>
        <v>4.8280144861243697</v>
      </c>
      <c r="AB428" s="94">
        <f>+'CO2'!AB428+'abs CO2'!AB428+'CH4'!AB428*PCG!$C$5+N2O!AB428*PCG!$C$6+HFC!AB428+PFC!AB428+'SF6'!AB428</f>
        <v>3.9231266056850687</v>
      </c>
      <c r="AC428" s="94">
        <f>+'CO2'!AC428+'abs CO2'!AC428+'CH4'!AC428*PCG!$C$5+N2O!AC428*PCG!$C$6+HFC!AC428+PFC!AC428+'SF6'!AC428</f>
        <v>4.0018592922297094</v>
      </c>
      <c r="AD428" s="94">
        <f>+'CO2'!AD428+'abs CO2'!AD428+'CH4'!AD428*PCG!$C$5+N2O!AD428*PCG!$C$6+HFC!AD428+PFC!AD428+'SF6'!AD428</f>
        <v>3.8410559430491529</v>
      </c>
      <c r="AE428" s="94">
        <f>+'CO2'!AE428+'abs CO2'!AE428+'CH4'!AE428*PCG!$C$5+N2O!AE428*PCG!$C$6+HFC!AE428+PFC!AE428+'SF6'!AE428</f>
        <v>4.5528553813792305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12.408079269709212</v>
      </c>
      <c r="D429" s="94">
        <f>+'CO2'!D429+'abs CO2'!D429+'CH4'!D429*PCG!$C$5+N2O!D429*PCG!$C$6+HFC!D429+PFC!D429+'SF6'!D429</f>
        <v>12.756102386822853</v>
      </c>
      <c r="E429" s="94">
        <f>+'CO2'!E429+'abs CO2'!E429+'CH4'!E429*PCG!$C$5+N2O!E429*PCG!$C$6+HFC!E429+PFC!E429+'SF6'!E429</f>
        <v>12.321002973080136</v>
      </c>
      <c r="F429" s="94">
        <f>+'CO2'!F429+'abs CO2'!F429+'CH4'!F429*PCG!$C$5+N2O!F429*PCG!$C$6+HFC!F429+PFC!F429+'SF6'!F429</f>
        <v>12.035015566282215</v>
      </c>
      <c r="G429" s="94">
        <f>+'CO2'!G429+'abs CO2'!G429+'CH4'!G429*PCG!$C$5+N2O!G429*PCG!$C$6+HFC!G429+PFC!G429+'SF6'!G429</f>
        <v>11.831190505396169</v>
      </c>
      <c r="H429" s="94">
        <f>+'CO2'!H429+'abs CO2'!H429+'CH4'!H429*PCG!$C$5+N2O!H429*PCG!$C$6+HFC!H429+PFC!H429+'SF6'!H429</f>
        <v>11.754701982549582</v>
      </c>
      <c r="I429" s="94">
        <f>+'CO2'!I429+'abs CO2'!I429+'CH4'!I429*PCG!$C$5+N2O!I429*PCG!$C$6+HFC!I429+PFC!I429+'SF6'!I429</f>
        <v>11.763874881513168</v>
      </c>
      <c r="J429" s="94">
        <f>+'CO2'!J429+'abs CO2'!J429+'CH4'!J429*PCG!$C$5+N2O!J429*PCG!$C$6+HFC!J429+PFC!J429+'SF6'!J429</f>
        <v>11.45778981879109</v>
      </c>
      <c r="K429" s="94">
        <f>+'CO2'!K429+'abs CO2'!K429+'CH4'!K429*PCG!$C$5+N2O!K429*PCG!$C$6+HFC!K429+PFC!K429+'SF6'!K429</f>
        <v>11.158893020532613</v>
      </c>
      <c r="L429" s="94">
        <f>+'CO2'!L429+'abs CO2'!L429+'CH4'!L429*PCG!$C$5+N2O!L429*PCG!$C$6+HFC!L429+PFC!L429+'SF6'!L429</f>
        <v>10.783873441988721</v>
      </c>
      <c r="M429" s="94">
        <f>+'CO2'!M429+'abs CO2'!M429+'CH4'!M429*PCG!$C$5+N2O!M429*PCG!$C$6+HFC!M429+PFC!M429+'SF6'!M429</f>
        <v>10.164962650488489</v>
      </c>
      <c r="N429" s="94">
        <f>+'CO2'!N429+'abs CO2'!N429+'CH4'!N429*PCG!$C$5+N2O!N429*PCG!$C$6+HFC!N429+PFC!N429+'SF6'!N429</f>
        <v>11.334597293120368</v>
      </c>
      <c r="O429" s="94">
        <f>+'CO2'!O429+'abs CO2'!O429+'CH4'!O429*PCG!$C$5+N2O!O429*PCG!$C$6+HFC!O429+PFC!O429+'SF6'!O429</f>
        <v>12.247966223473762</v>
      </c>
      <c r="P429" s="94">
        <f>+'CO2'!P429+'abs CO2'!P429+'CH4'!P429*PCG!$C$5+N2O!P429*PCG!$C$6+HFC!P429+PFC!P429+'SF6'!P429</f>
        <v>13.60517618729555</v>
      </c>
      <c r="Q429" s="94">
        <f>+'CO2'!Q429+'abs CO2'!Q429+'CH4'!Q429*PCG!$C$5+N2O!Q429*PCG!$C$6+HFC!Q429+PFC!Q429+'SF6'!Q429</f>
        <v>14.822245257949174</v>
      </c>
      <c r="R429" s="94">
        <f>+'CO2'!R429+'abs CO2'!R429+'CH4'!R429*PCG!$C$5+N2O!R429*PCG!$C$6+HFC!R429+PFC!R429+'SF6'!R429</f>
        <v>15.605946765844644</v>
      </c>
      <c r="S429" s="94">
        <f>+'CO2'!S429+'abs CO2'!S429+'CH4'!S429*PCG!$C$5+N2O!S429*PCG!$C$6+HFC!S429+PFC!S429+'SF6'!S429</f>
        <v>15.974836611150728</v>
      </c>
      <c r="T429" s="94">
        <f>+'CO2'!T429+'abs CO2'!T429+'CH4'!T429*PCG!$C$5+N2O!T429*PCG!$C$6+HFC!T429+PFC!T429+'SF6'!T429</f>
        <v>16.897339133487005</v>
      </c>
      <c r="U429" s="94">
        <f>+'CO2'!U429+'abs CO2'!U429+'CH4'!U429*PCG!$C$5+N2O!U429*PCG!$C$6+HFC!U429+PFC!U429+'SF6'!U429</f>
        <v>17.303827483935173</v>
      </c>
      <c r="V429" s="94">
        <f>+'CO2'!V429+'abs CO2'!V429+'CH4'!V429*PCG!$C$5+N2O!V429*PCG!$C$6+HFC!V429+PFC!V429+'SF6'!V429</f>
        <v>19.03523271179953</v>
      </c>
      <c r="W429" s="94">
        <f>+'CO2'!W429+'abs CO2'!W429+'CH4'!W429*PCG!$C$5+N2O!W429*PCG!$C$6+HFC!W429+PFC!W429+'SF6'!W429</f>
        <v>19.306312702059021</v>
      </c>
      <c r="X429" s="94">
        <f>+'CO2'!X429+'abs CO2'!X429+'CH4'!X429*PCG!$C$5+N2O!X429*PCG!$C$6+HFC!X429+PFC!X429+'SF6'!X429</f>
        <v>20.024091946725047</v>
      </c>
      <c r="Y429" s="94">
        <f>+'CO2'!Y429+'abs CO2'!Y429+'CH4'!Y429*PCG!$C$5+N2O!Y429*PCG!$C$6+HFC!Y429+PFC!Y429+'SF6'!Y429</f>
        <v>21.205159872765122</v>
      </c>
      <c r="Z429" s="94">
        <f>+'CO2'!Z429+'abs CO2'!Z429+'CH4'!Z429*PCG!$C$5+N2O!Z429*PCG!$C$6+HFC!Z429+PFC!Z429+'SF6'!Z429</f>
        <v>20.882350325179345</v>
      </c>
      <c r="AA429" s="94">
        <f>+'CO2'!AA429+'abs CO2'!AA429+'CH4'!AA429*PCG!$C$5+N2O!AA429*PCG!$C$6+HFC!AA429+PFC!AA429+'SF6'!AA429</f>
        <v>22.066781917596018</v>
      </c>
      <c r="AB429" s="94">
        <f>+'CO2'!AB429+'abs CO2'!AB429+'CH4'!AB429*PCG!$C$5+N2O!AB429*PCG!$C$6+HFC!AB429+PFC!AB429+'SF6'!AB429</f>
        <v>23.218441447568168</v>
      </c>
      <c r="AC429" s="94">
        <f>+'CO2'!AC429+'abs CO2'!AC429+'CH4'!AC429*PCG!$C$5+N2O!AC429*PCG!$C$6+HFC!AC429+PFC!AC429+'SF6'!AC429</f>
        <v>25.52090860871245</v>
      </c>
      <c r="AD429" s="94">
        <f>+'CO2'!AD429+'abs CO2'!AD429+'CH4'!AD429*PCG!$C$5+N2O!AD429*PCG!$C$6+HFC!AD429+PFC!AD429+'SF6'!AD429</f>
        <v>26.174440833435426</v>
      </c>
      <c r="AE429" s="94">
        <f>+'CO2'!AE429+'abs CO2'!AE429+'CH4'!AE429*PCG!$C$5+N2O!AE429*PCG!$C$6+HFC!AE429+PFC!AE429+'SF6'!AE429</f>
        <v>22.992760341825647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0</v>
      </c>
      <c r="D430" s="94">
        <f>+'CO2'!D430+'abs CO2'!D430+'CH4'!D430*PCG!$C$5+N2O!D430*PCG!$C$6+HFC!D430+PFC!D430+'SF6'!D430</f>
        <v>0</v>
      </c>
      <c r="E430" s="94">
        <f>+'CO2'!E430+'abs CO2'!E430+'CH4'!E430*PCG!$C$5+N2O!E430*PCG!$C$6+HFC!E430+PFC!E430+'SF6'!E430</f>
        <v>0</v>
      </c>
      <c r="F430" s="94">
        <f>+'CO2'!F430+'abs CO2'!F430+'CH4'!F430*PCG!$C$5+N2O!F430*PCG!$C$6+HFC!F430+PFC!F430+'SF6'!F430</f>
        <v>0</v>
      </c>
      <c r="G430" s="94">
        <f>+'CO2'!G430+'abs CO2'!G430+'CH4'!G430*PCG!$C$5+N2O!G430*PCG!$C$6+HFC!G430+PFC!G430+'SF6'!G430</f>
        <v>0</v>
      </c>
      <c r="H430" s="94">
        <f>+'CO2'!H430+'abs CO2'!H430+'CH4'!H430*PCG!$C$5+N2O!H430*PCG!$C$6+HFC!H430+PFC!H430+'SF6'!H430</f>
        <v>0</v>
      </c>
      <c r="I430" s="94">
        <f>+'CO2'!I430+'abs CO2'!I430+'CH4'!I430*PCG!$C$5+N2O!I430*PCG!$C$6+HFC!I430+PFC!I430+'SF6'!I430</f>
        <v>0</v>
      </c>
      <c r="J430" s="94">
        <f>+'CO2'!J430+'abs CO2'!J430+'CH4'!J430*PCG!$C$5+N2O!J430*PCG!$C$6+HFC!J430+PFC!J430+'SF6'!J430</f>
        <v>0</v>
      </c>
      <c r="K430" s="94">
        <f>+'CO2'!K430+'abs CO2'!K430+'CH4'!K430*PCG!$C$5+N2O!K430*PCG!$C$6+HFC!K430+PFC!K430+'SF6'!K430</f>
        <v>0</v>
      </c>
      <c r="L430" s="94">
        <f>+'CO2'!L430+'abs CO2'!L430+'CH4'!L430*PCG!$C$5+N2O!L430*PCG!$C$6+HFC!L430+PFC!L430+'SF6'!L430</f>
        <v>0</v>
      </c>
      <c r="M430" s="94">
        <f>+'CO2'!M430+'abs CO2'!M430+'CH4'!M430*PCG!$C$5+N2O!M430*PCG!$C$6+HFC!M430+PFC!M430+'SF6'!M430</f>
        <v>0</v>
      </c>
      <c r="N430" s="94">
        <f>+'CO2'!N430+'abs CO2'!N430+'CH4'!N430*PCG!$C$5+N2O!N430*PCG!$C$6+HFC!N430+PFC!N430+'SF6'!N430</f>
        <v>0</v>
      </c>
      <c r="O430" s="94">
        <f>+'CO2'!O430+'abs CO2'!O430+'CH4'!O430*PCG!$C$5+N2O!O430*PCG!$C$6+HFC!O430+PFC!O430+'SF6'!O430</f>
        <v>0</v>
      </c>
      <c r="P430" s="94">
        <f>+'CO2'!P430+'abs CO2'!P430+'CH4'!P430*PCG!$C$5+N2O!P430*PCG!$C$6+HFC!P430+PFC!P430+'SF6'!P430</f>
        <v>0</v>
      </c>
      <c r="Q430" s="94">
        <f>+'CO2'!Q430+'abs CO2'!Q430+'CH4'!Q430*PCG!$C$5+N2O!Q430*PCG!$C$6+HFC!Q430+PFC!Q430+'SF6'!Q430</f>
        <v>0</v>
      </c>
      <c r="R430" s="94">
        <f>+'CO2'!R430+'abs CO2'!R430+'CH4'!R430*PCG!$C$5+N2O!R430*PCG!$C$6+HFC!R430+PFC!R430+'SF6'!R430</f>
        <v>0</v>
      </c>
      <c r="S430" s="94">
        <f>+'CO2'!S430+'abs CO2'!S430+'CH4'!S430*PCG!$C$5+N2O!S430*PCG!$C$6+HFC!S430+PFC!S430+'SF6'!S430</f>
        <v>0</v>
      </c>
      <c r="T430" s="94">
        <f>+'CO2'!T430+'abs CO2'!T430+'CH4'!T430*PCG!$C$5+N2O!T430*PCG!$C$6+HFC!T430+PFC!T430+'SF6'!T430</f>
        <v>0</v>
      </c>
      <c r="U430" s="94">
        <f>+'CO2'!U430+'abs CO2'!U430+'CH4'!U430*PCG!$C$5+N2O!U430*PCG!$C$6+HFC!U430+PFC!U430+'SF6'!U430</f>
        <v>0</v>
      </c>
      <c r="V430" s="94">
        <f>+'CO2'!V430+'abs CO2'!V430+'CH4'!V430*PCG!$C$5+N2O!V430*PCG!$C$6+HFC!V430+PFC!V430+'SF6'!V430</f>
        <v>10.143959065999997</v>
      </c>
      <c r="W430" s="94">
        <f>+'CO2'!W430+'abs CO2'!W430+'CH4'!W430*PCG!$C$5+N2O!W430*PCG!$C$6+HFC!W430+PFC!W430+'SF6'!W430</f>
        <v>10.143959066000001</v>
      </c>
      <c r="X430" s="94">
        <f>+'CO2'!X430+'abs CO2'!X430+'CH4'!X430*PCG!$C$5+N2O!X430*PCG!$C$6+HFC!X430+PFC!X430+'SF6'!X430</f>
        <v>10.143959066000004</v>
      </c>
      <c r="Y430" s="94">
        <f>+'CO2'!Y430+'abs CO2'!Y430+'CH4'!Y430*PCG!$C$5+N2O!Y430*PCG!$C$6+HFC!Y430+PFC!Y430+'SF6'!Y430</f>
        <v>10.143959065999999</v>
      </c>
      <c r="Z430" s="94">
        <f>+'CO2'!Z430+'abs CO2'!Z430+'CH4'!Z430*PCG!$C$5+N2O!Z430*PCG!$C$6+HFC!Z430+PFC!Z430+'SF6'!Z430</f>
        <v>10.143959066000001</v>
      </c>
      <c r="AA430" s="94">
        <f>+'CO2'!AA430+'abs CO2'!AA430+'CH4'!AA430*PCG!$C$5+N2O!AA430*PCG!$C$6+HFC!AA430+PFC!AA430+'SF6'!AA430</f>
        <v>10.143959065999999</v>
      </c>
      <c r="AB430" s="94">
        <f>+'CO2'!AB430+'abs CO2'!AB430+'CH4'!AB430*PCG!$C$5+N2O!AB430*PCG!$C$6+HFC!AB430+PFC!AB430+'SF6'!AB430</f>
        <v>16.332045714799996</v>
      </c>
      <c r="AC430" s="94">
        <f>+'CO2'!AC430+'abs CO2'!AC430+'CH4'!AC430*PCG!$C$5+N2O!AC430*PCG!$C$6+HFC!AC430+PFC!AC430+'SF6'!AC430</f>
        <v>14.114290847400007</v>
      </c>
      <c r="AD430" s="94">
        <f>+'CO2'!AD430+'abs CO2'!AD430+'CH4'!AD430*PCG!$C$5+N2O!AD430*PCG!$C$6+HFC!AD430+PFC!AD430+'SF6'!AD430</f>
        <v>17.207652899999978</v>
      </c>
      <c r="AE430" s="94">
        <f>+'CO2'!AE430+'abs CO2'!AE430+'CH4'!AE430*PCG!$C$5+N2O!AE430*PCG!$C$6+HFC!AE430+PFC!AE430+'SF6'!AE430</f>
        <v>14.321200687999999</v>
      </c>
    </row>
    <row r="431" spans="1:31" x14ac:dyDescent="0.2">
      <c r="A431" s="80" t="s">
        <v>730</v>
      </c>
      <c r="B431" s="4" t="s">
        <v>731</v>
      </c>
      <c r="C431" s="33">
        <f>+C432+C433</f>
        <v>1.9468994997906792</v>
      </c>
      <c r="D431" s="33">
        <f t="shared" ref="D431:AE431" si="106">+D432+D433</f>
        <v>1.9826049487028443</v>
      </c>
      <c r="E431" s="33">
        <f t="shared" si="106"/>
        <v>1.931513909261229</v>
      </c>
      <c r="F431" s="33">
        <f t="shared" si="106"/>
        <v>1.960360942784628</v>
      </c>
      <c r="G431" s="33">
        <f t="shared" si="106"/>
        <v>1.977002448294306</v>
      </c>
      <c r="H431" s="33">
        <f t="shared" si="106"/>
        <v>2.0247678915774325</v>
      </c>
      <c r="I431" s="33">
        <f t="shared" si="106"/>
        <v>2.0737943496057998</v>
      </c>
      <c r="J431" s="33">
        <f t="shared" si="106"/>
        <v>2.1284981526218387</v>
      </c>
      <c r="K431" s="33">
        <f t="shared" si="106"/>
        <v>2.1562951080128823</v>
      </c>
      <c r="L431" s="33">
        <f t="shared" si="106"/>
        <v>2.1398153360708161</v>
      </c>
      <c r="M431" s="33">
        <f t="shared" si="106"/>
        <v>2.1753279536950729</v>
      </c>
      <c r="N431" s="33">
        <f t="shared" si="106"/>
        <v>2.196155135836428</v>
      </c>
      <c r="O431" s="33">
        <f t="shared" si="106"/>
        <v>2.6773571643248113</v>
      </c>
      <c r="P431" s="33">
        <f t="shared" si="106"/>
        <v>3.004668866410853</v>
      </c>
      <c r="Q431" s="33">
        <f t="shared" si="106"/>
        <v>3.068345896361742</v>
      </c>
      <c r="R431" s="33">
        <f t="shared" si="106"/>
        <v>2.9114003049397277</v>
      </c>
      <c r="S431" s="33">
        <f t="shared" si="106"/>
        <v>3.018087128871294</v>
      </c>
      <c r="T431" s="33">
        <f t="shared" si="106"/>
        <v>3.0680315582243347</v>
      </c>
      <c r="U431" s="33">
        <f t="shared" si="106"/>
        <v>3.2247362087769904</v>
      </c>
      <c r="V431" s="33">
        <f t="shared" si="106"/>
        <v>3.2519364059913478</v>
      </c>
      <c r="W431" s="33">
        <f t="shared" si="106"/>
        <v>3.4165019160817374</v>
      </c>
      <c r="X431" s="33">
        <f t="shared" si="106"/>
        <v>3.3482491139950148</v>
      </c>
      <c r="Y431" s="33">
        <f t="shared" si="106"/>
        <v>3.4771424730818112</v>
      </c>
      <c r="Z431" s="33">
        <f t="shared" si="106"/>
        <v>3.6491691175196341</v>
      </c>
      <c r="AA431" s="33">
        <f t="shared" si="106"/>
        <v>4.3102168806748775</v>
      </c>
      <c r="AB431" s="33">
        <f t="shared" si="106"/>
        <v>4.1079227810362928</v>
      </c>
      <c r="AC431" s="33">
        <f t="shared" si="106"/>
        <v>4.1466336647486797</v>
      </c>
      <c r="AD431" s="33">
        <f t="shared" si="106"/>
        <v>4.3623525802276966</v>
      </c>
      <c r="AE431" s="33">
        <f t="shared" si="106"/>
        <v>4.3425871505699556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0</v>
      </c>
      <c r="D432" s="94">
        <f>+'CO2'!D432+'abs CO2'!D432+'CH4'!D432*PCG!$C$5+N2O!D432*PCG!$C$6+HFC!D432+PFC!D432+'SF6'!D432</f>
        <v>0</v>
      </c>
      <c r="E432" s="94">
        <f>+'CO2'!E432+'abs CO2'!E432+'CH4'!E432*PCG!$C$5+N2O!E432*PCG!$C$6+HFC!E432+PFC!E432+'SF6'!E432</f>
        <v>0</v>
      </c>
      <c r="F432" s="94">
        <f>+'CO2'!F432+'abs CO2'!F432+'CH4'!F432*PCG!$C$5+N2O!F432*PCG!$C$6+HFC!F432+PFC!F432+'SF6'!F432</f>
        <v>0</v>
      </c>
      <c r="G432" s="94">
        <f>+'CO2'!G432+'abs CO2'!G432+'CH4'!G432*PCG!$C$5+N2O!G432*PCG!$C$6+HFC!G432+PFC!G432+'SF6'!G432</f>
        <v>0</v>
      </c>
      <c r="H432" s="94">
        <f>+'CO2'!H432+'abs CO2'!H432+'CH4'!H432*PCG!$C$5+N2O!H432*PCG!$C$6+HFC!H432+PFC!H432+'SF6'!H432</f>
        <v>0</v>
      </c>
      <c r="I432" s="94">
        <f>+'CO2'!I432+'abs CO2'!I432+'CH4'!I432*PCG!$C$5+N2O!I432*PCG!$C$6+HFC!I432+PFC!I432+'SF6'!I432</f>
        <v>0</v>
      </c>
      <c r="J432" s="94">
        <f>+'CO2'!J432+'abs CO2'!J432+'CH4'!J432*PCG!$C$5+N2O!J432*PCG!$C$6+HFC!J432+PFC!J432+'SF6'!J432</f>
        <v>0</v>
      </c>
      <c r="K432" s="94">
        <f>+'CO2'!K432+'abs CO2'!K432+'CH4'!K432*PCG!$C$5+N2O!K432*PCG!$C$6+HFC!K432+PFC!K432+'SF6'!K432</f>
        <v>0</v>
      </c>
      <c r="L432" s="94">
        <f>+'CO2'!L432+'abs CO2'!L432+'CH4'!L432*PCG!$C$5+N2O!L432*PCG!$C$6+HFC!L432+PFC!L432+'SF6'!L432</f>
        <v>0</v>
      </c>
      <c r="M432" s="94">
        <f>+'CO2'!M432+'abs CO2'!M432+'CH4'!M432*PCG!$C$5+N2O!M432*PCG!$C$6+HFC!M432+PFC!M432+'SF6'!M432</f>
        <v>0</v>
      </c>
      <c r="N432" s="94">
        <f>+'CO2'!N432+'abs CO2'!N432+'CH4'!N432*PCG!$C$5+N2O!N432*PCG!$C$6+HFC!N432+PFC!N432+'SF6'!N432</f>
        <v>0</v>
      </c>
      <c r="O432" s="94">
        <f>+'CO2'!O432+'abs CO2'!O432+'CH4'!O432*PCG!$C$5+N2O!O432*PCG!$C$6+HFC!O432+PFC!O432+'SF6'!O432</f>
        <v>0</v>
      </c>
      <c r="P432" s="94">
        <f>+'CO2'!P432+'abs CO2'!P432+'CH4'!P432*PCG!$C$5+N2O!P432*PCG!$C$6+HFC!P432+PFC!P432+'SF6'!P432</f>
        <v>0</v>
      </c>
      <c r="Q432" s="94">
        <f>+'CO2'!Q432+'abs CO2'!Q432+'CH4'!Q432*PCG!$C$5+N2O!Q432*PCG!$C$6+HFC!Q432+PFC!Q432+'SF6'!Q432</f>
        <v>0</v>
      </c>
      <c r="R432" s="94">
        <f>+'CO2'!R432+'abs CO2'!R432+'CH4'!R432*PCG!$C$5+N2O!R432*PCG!$C$6+HFC!R432+PFC!R432+'SF6'!R432</f>
        <v>0</v>
      </c>
      <c r="S432" s="94">
        <f>+'CO2'!S432+'abs CO2'!S432+'CH4'!S432*PCG!$C$5+N2O!S432*PCG!$C$6+HFC!S432+PFC!S432+'SF6'!S432</f>
        <v>0</v>
      </c>
      <c r="T432" s="94">
        <f>+'CO2'!T432+'abs CO2'!T432+'CH4'!T432*PCG!$C$5+N2O!T432*PCG!$C$6+HFC!T432+PFC!T432+'SF6'!T432</f>
        <v>0</v>
      </c>
      <c r="U432" s="94">
        <f>+'CO2'!U432+'abs CO2'!U432+'CH4'!U432*PCG!$C$5+N2O!U432*PCG!$C$6+HFC!U432+PFC!U432+'SF6'!U432</f>
        <v>0</v>
      </c>
      <c r="V432" s="94">
        <f>+'CO2'!V432+'abs CO2'!V432+'CH4'!V432*PCG!$C$5+N2O!V432*PCG!$C$6+HFC!V432+PFC!V432+'SF6'!V432</f>
        <v>0</v>
      </c>
      <c r="W432" s="94">
        <f>+'CO2'!W432+'abs CO2'!W432+'CH4'!W432*PCG!$C$5+N2O!W432*PCG!$C$6+HFC!W432+PFC!W432+'SF6'!W432</f>
        <v>0</v>
      </c>
      <c r="X432" s="94">
        <f>+'CO2'!X432+'abs CO2'!X432+'CH4'!X432*PCG!$C$5+N2O!X432*PCG!$C$6+HFC!X432+PFC!X432+'SF6'!X432</f>
        <v>0</v>
      </c>
      <c r="Y432" s="94">
        <f>+'CO2'!Y432+'abs CO2'!Y432+'CH4'!Y432*PCG!$C$5+N2O!Y432*PCG!$C$6+HFC!Y432+PFC!Y432+'SF6'!Y432</f>
        <v>0</v>
      </c>
      <c r="Z432" s="94">
        <f>+'CO2'!Z432+'abs CO2'!Z432+'CH4'!Z432*PCG!$C$5+N2O!Z432*PCG!$C$6+HFC!Z432+PFC!Z432+'SF6'!Z432</f>
        <v>0</v>
      </c>
      <c r="AA432" s="94">
        <f>+'CO2'!AA432+'abs CO2'!AA432+'CH4'!AA432*PCG!$C$5+N2O!AA432*PCG!$C$6+HFC!AA432+PFC!AA432+'SF6'!AA432</f>
        <v>0</v>
      </c>
      <c r="AB432" s="94">
        <f>+'CO2'!AB432+'abs CO2'!AB432+'CH4'!AB432*PCG!$C$5+N2O!AB432*PCG!$C$6+HFC!AB432+PFC!AB432+'SF6'!AB432</f>
        <v>0</v>
      </c>
      <c r="AC432" s="94">
        <f>+'CO2'!AC432+'abs CO2'!AC432+'CH4'!AC432*PCG!$C$5+N2O!AC432*PCG!$C$6+HFC!AC432+PFC!AC432+'SF6'!AC432</f>
        <v>0</v>
      </c>
      <c r="AD432" s="94">
        <f>+'CO2'!AD432+'abs CO2'!AD432+'CH4'!AD432*PCG!$C$5+N2O!AD432*PCG!$C$6+HFC!AD432+PFC!AD432+'SF6'!AD432</f>
        <v>0</v>
      </c>
      <c r="AE432" s="94">
        <f>+'CO2'!AE432+'abs CO2'!AE432+'CH4'!AE432*PCG!$C$5+N2O!AE432*PCG!$C$6+HFC!AE432+PFC!AE432+'SF6'!AE432</f>
        <v>0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1.9468994997906792</v>
      </c>
      <c r="D433" s="94">
        <f>+'CO2'!D433+'abs CO2'!D433+'CH4'!D433*PCG!$C$5+N2O!D433*PCG!$C$6+HFC!D433+PFC!D433+'SF6'!D433</f>
        <v>1.9826049487028443</v>
      </c>
      <c r="E433" s="94">
        <f>+'CO2'!E433+'abs CO2'!E433+'CH4'!E433*PCG!$C$5+N2O!E433*PCG!$C$6+HFC!E433+PFC!E433+'SF6'!E433</f>
        <v>1.931513909261229</v>
      </c>
      <c r="F433" s="94">
        <f>+'CO2'!F433+'abs CO2'!F433+'CH4'!F433*PCG!$C$5+N2O!F433*PCG!$C$6+HFC!F433+PFC!F433+'SF6'!F433</f>
        <v>1.960360942784628</v>
      </c>
      <c r="G433" s="94">
        <f>+'CO2'!G433+'abs CO2'!G433+'CH4'!G433*PCG!$C$5+N2O!G433*PCG!$C$6+HFC!G433+PFC!G433+'SF6'!G433</f>
        <v>1.977002448294306</v>
      </c>
      <c r="H433" s="94">
        <f>+'CO2'!H433+'abs CO2'!H433+'CH4'!H433*PCG!$C$5+N2O!H433*PCG!$C$6+HFC!H433+PFC!H433+'SF6'!H433</f>
        <v>2.0247678915774325</v>
      </c>
      <c r="I433" s="94">
        <f>+'CO2'!I433+'abs CO2'!I433+'CH4'!I433*PCG!$C$5+N2O!I433*PCG!$C$6+HFC!I433+PFC!I433+'SF6'!I433</f>
        <v>2.0737943496057998</v>
      </c>
      <c r="J433" s="94">
        <f>+'CO2'!J433+'abs CO2'!J433+'CH4'!J433*PCG!$C$5+N2O!J433*PCG!$C$6+HFC!J433+PFC!J433+'SF6'!J433</f>
        <v>2.1284981526218387</v>
      </c>
      <c r="K433" s="94">
        <f>+'CO2'!K433+'abs CO2'!K433+'CH4'!K433*PCG!$C$5+N2O!K433*PCG!$C$6+HFC!K433+PFC!K433+'SF6'!K433</f>
        <v>2.1562951080128823</v>
      </c>
      <c r="L433" s="94">
        <f>+'CO2'!L433+'abs CO2'!L433+'CH4'!L433*PCG!$C$5+N2O!L433*PCG!$C$6+HFC!L433+PFC!L433+'SF6'!L433</f>
        <v>2.1398153360708161</v>
      </c>
      <c r="M433" s="94">
        <f>+'CO2'!M433+'abs CO2'!M433+'CH4'!M433*PCG!$C$5+N2O!M433*PCG!$C$6+HFC!M433+PFC!M433+'SF6'!M433</f>
        <v>2.1753279536950729</v>
      </c>
      <c r="N433" s="94">
        <f>+'CO2'!N433+'abs CO2'!N433+'CH4'!N433*PCG!$C$5+N2O!N433*PCG!$C$6+HFC!N433+PFC!N433+'SF6'!N433</f>
        <v>2.196155135836428</v>
      </c>
      <c r="O433" s="94">
        <f>+'CO2'!O433+'abs CO2'!O433+'CH4'!O433*PCG!$C$5+N2O!O433*PCG!$C$6+HFC!O433+PFC!O433+'SF6'!O433</f>
        <v>2.6773571643248113</v>
      </c>
      <c r="P433" s="94">
        <f>+'CO2'!P433+'abs CO2'!P433+'CH4'!P433*PCG!$C$5+N2O!P433*PCG!$C$6+HFC!P433+PFC!P433+'SF6'!P433</f>
        <v>3.004668866410853</v>
      </c>
      <c r="Q433" s="94">
        <f>+'CO2'!Q433+'abs CO2'!Q433+'CH4'!Q433*PCG!$C$5+N2O!Q433*PCG!$C$6+HFC!Q433+PFC!Q433+'SF6'!Q433</f>
        <v>3.068345896361742</v>
      </c>
      <c r="R433" s="94">
        <f>+'CO2'!R433+'abs CO2'!R433+'CH4'!R433*PCG!$C$5+N2O!R433*PCG!$C$6+HFC!R433+PFC!R433+'SF6'!R433</f>
        <v>2.9114003049397277</v>
      </c>
      <c r="S433" s="94">
        <f>+'CO2'!S433+'abs CO2'!S433+'CH4'!S433*PCG!$C$5+N2O!S433*PCG!$C$6+HFC!S433+PFC!S433+'SF6'!S433</f>
        <v>3.018087128871294</v>
      </c>
      <c r="T433" s="94">
        <f>+'CO2'!T433+'abs CO2'!T433+'CH4'!T433*PCG!$C$5+N2O!T433*PCG!$C$6+HFC!T433+PFC!T433+'SF6'!T433</f>
        <v>3.0680315582243347</v>
      </c>
      <c r="U433" s="94">
        <f>+'CO2'!U433+'abs CO2'!U433+'CH4'!U433*PCG!$C$5+N2O!U433*PCG!$C$6+HFC!U433+PFC!U433+'SF6'!U433</f>
        <v>3.2247362087769904</v>
      </c>
      <c r="V433" s="94">
        <f>+'CO2'!V433+'abs CO2'!V433+'CH4'!V433*PCG!$C$5+N2O!V433*PCG!$C$6+HFC!V433+PFC!V433+'SF6'!V433</f>
        <v>3.2519364059913478</v>
      </c>
      <c r="W433" s="94">
        <f>+'CO2'!W433+'abs CO2'!W433+'CH4'!W433*PCG!$C$5+N2O!W433*PCG!$C$6+HFC!W433+PFC!W433+'SF6'!W433</f>
        <v>3.4165019160817374</v>
      </c>
      <c r="X433" s="94">
        <f>+'CO2'!X433+'abs CO2'!X433+'CH4'!X433*PCG!$C$5+N2O!X433*PCG!$C$6+HFC!X433+PFC!X433+'SF6'!X433</f>
        <v>3.3482491139950148</v>
      </c>
      <c r="Y433" s="94">
        <f>+'CO2'!Y433+'abs CO2'!Y433+'CH4'!Y433*PCG!$C$5+N2O!Y433*PCG!$C$6+HFC!Y433+PFC!Y433+'SF6'!Y433</f>
        <v>3.4771424730818112</v>
      </c>
      <c r="Z433" s="94">
        <f>+'CO2'!Z433+'abs CO2'!Z433+'CH4'!Z433*PCG!$C$5+N2O!Z433*PCG!$C$6+HFC!Z433+PFC!Z433+'SF6'!Z433</f>
        <v>3.6491691175196341</v>
      </c>
      <c r="AA433" s="94">
        <f>+'CO2'!AA433+'abs CO2'!AA433+'CH4'!AA433*PCG!$C$5+N2O!AA433*PCG!$C$6+HFC!AA433+PFC!AA433+'SF6'!AA433</f>
        <v>4.3102168806748775</v>
      </c>
      <c r="AB433" s="94">
        <f>+'CO2'!AB433+'abs CO2'!AB433+'CH4'!AB433*PCG!$C$5+N2O!AB433*PCG!$C$6+HFC!AB433+PFC!AB433+'SF6'!AB433</f>
        <v>4.1079227810362928</v>
      </c>
      <c r="AC433" s="94">
        <f>+'CO2'!AC433+'abs CO2'!AC433+'CH4'!AC433*PCG!$C$5+N2O!AC433*PCG!$C$6+HFC!AC433+PFC!AC433+'SF6'!AC433</f>
        <v>4.1466336647486797</v>
      </c>
      <c r="AD433" s="94">
        <f>+'CO2'!AD433+'abs CO2'!AD433+'CH4'!AD433*PCG!$C$5+N2O!AD433*PCG!$C$6+HFC!AD433+PFC!AD433+'SF6'!AD433</f>
        <v>4.3623525802276966</v>
      </c>
      <c r="AE433" s="94">
        <f>+'CO2'!AE433+'abs CO2'!AE433+'CH4'!AE433*PCG!$C$5+N2O!AE433*PCG!$C$6+HFC!AE433+PFC!AE433+'SF6'!AE433</f>
        <v>4.3425871505699556</v>
      </c>
    </row>
    <row r="434" spans="1:31" x14ac:dyDescent="0.2">
      <c r="A434" s="80" t="s">
        <v>736</v>
      </c>
      <c r="B434" s="4" t="s">
        <v>737</v>
      </c>
      <c r="C434" s="33">
        <f>+C435+C436</f>
        <v>66.2553263108571</v>
      </c>
      <c r="D434" s="33">
        <f t="shared" ref="D434:AE434" si="107">+D435+D436</f>
        <v>59.152270999037341</v>
      </c>
      <c r="E434" s="33">
        <f t="shared" si="107"/>
        <v>53.625795992166083</v>
      </c>
      <c r="F434" s="33">
        <f t="shared" si="107"/>
        <v>55.82456897470869</v>
      </c>
      <c r="G434" s="33">
        <f t="shared" si="107"/>
        <v>58.207215308197384</v>
      </c>
      <c r="H434" s="33">
        <f t="shared" si="107"/>
        <v>65.248169026179099</v>
      </c>
      <c r="I434" s="33">
        <f t="shared" si="107"/>
        <v>70.08637999730891</v>
      </c>
      <c r="J434" s="33">
        <f t="shared" si="107"/>
        <v>67.851697404741145</v>
      </c>
      <c r="K434" s="33">
        <f t="shared" si="107"/>
        <v>64.247800808033844</v>
      </c>
      <c r="L434" s="33">
        <f t="shared" si="107"/>
        <v>62.093010700671051</v>
      </c>
      <c r="M434" s="33">
        <f t="shared" si="107"/>
        <v>60.871518501734961</v>
      </c>
      <c r="N434" s="33">
        <f t="shared" si="107"/>
        <v>60.741935108373539</v>
      </c>
      <c r="O434" s="33">
        <f t="shared" si="107"/>
        <v>48.855045610608883</v>
      </c>
      <c r="P434" s="33">
        <f t="shared" si="107"/>
        <v>50.237870245244963</v>
      </c>
      <c r="Q434" s="33">
        <f t="shared" si="107"/>
        <v>59.895325806919637</v>
      </c>
      <c r="R434" s="33">
        <f t="shared" si="107"/>
        <v>59.034894790410206</v>
      </c>
      <c r="S434" s="33">
        <f t="shared" si="107"/>
        <v>70.890865205179892</v>
      </c>
      <c r="T434" s="33">
        <f t="shared" si="107"/>
        <v>68.99976301736082</v>
      </c>
      <c r="U434" s="33">
        <f t="shared" si="107"/>
        <v>62.914781539235506</v>
      </c>
      <c r="V434" s="33">
        <f t="shared" si="107"/>
        <v>51.837207046128256</v>
      </c>
      <c r="W434" s="33">
        <f t="shared" si="107"/>
        <v>55.24420724642998</v>
      </c>
      <c r="X434" s="33">
        <f t="shared" si="107"/>
        <v>55.235688357689739</v>
      </c>
      <c r="Y434" s="33">
        <f t="shared" si="107"/>
        <v>48.875785360736586</v>
      </c>
      <c r="Z434" s="33">
        <f t="shared" si="107"/>
        <v>49.897459941889757</v>
      </c>
      <c r="AA434" s="33">
        <f t="shared" si="107"/>
        <v>56.065057370165299</v>
      </c>
      <c r="AB434" s="33">
        <f t="shared" si="107"/>
        <v>62.959669890775245</v>
      </c>
      <c r="AC434" s="33">
        <f t="shared" si="107"/>
        <v>58.722778684903886</v>
      </c>
      <c r="AD434" s="33">
        <f t="shared" si="107"/>
        <v>57.633074455495034</v>
      </c>
      <c r="AE434" s="33">
        <f t="shared" si="107"/>
        <v>56.215906968800638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64.487676841626296</v>
      </c>
      <c r="D435" s="94">
        <f>+'CO2'!D435+'abs CO2'!D435+'CH4'!D435*PCG!$C$5+N2O!D435*PCG!$C$6+HFC!D435+PFC!D435+'SF6'!D435</f>
        <v>57.151673106443511</v>
      </c>
      <c r="E435" s="94">
        <f>+'CO2'!E435+'abs CO2'!E435+'CH4'!E435*PCG!$C$5+N2O!E435*PCG!$C$6+HFC!E435+PFC!E435+'SF6'!E435</f>
        <v>51.256176798430751</v>
      </c>
      <c r="F435" s="94">
        <f>+'CO2'!F435+'abs CO2'!F435+'CH4'!F435*PCG!$C$5+N2O!F435*PCG!$C$6+HFC!F435+PFC!F435+'SF6'!F435</f>
        <v>53.557324882929024</v>
      </c>
      <c r="G435" s="94">
        <f>+'CO2'!G435+'abs CO2'!G435+'CH4'!G435*PCG!$C$5+N2O!G435*PCG!$C$6+HFC!G435+PFC!G435+'SF6'!G435</f>
        <v>55.770309509401116</v>
      </c>
      <c r="H435" s="94">
        <f>+'CO2'!H435+'abs CO2'!H435+'CH4'!H435*PCG!$C$5+N2O!H435*PCG!$C$6+HFC!H435+PFC!H435+'SF6'!H435</f>
        <v>61.585663626057979</v>
      </c>
      <c r="I435" s="94">
        <f>+'CO2'!I435+'abs CO2'!I435+'CH4'!I435*PCG!$C$5+N2O!I435*PCG!$C$6+HFC!I435+PFC!I435+'SF6'!I435</f>
        <v>65.004691642396068</v>
      </c>
      <c r="J435" s="94">
        <f>+'CO2'!J435+'abs CO2'!J435+'CH4'!J435*PCG!$C$5+N2O!J435*PCG!$C$6+HFC!J435+PFC!J435+'SF6'!J435</f>
        <v>61.966763365053438</v>
      </c>
      <c r="K435" s="94">
        <f>+'CO2'!K435+'abs CO2'!K435+'CH4'!K435*PCG!$C$5+N2O!K435*PCG!$C$6+HFC!K435+PFC!K435+'SF6'!K435</f>
        <v>58.445368902204883</v>
      </c>
      <c r="L435" s="94">
        <f>+'CO2'!L435+'abs CO2'!L435+'CH4'!L435*PCG!$C$5+N2O!L435*PCG!$C$6+HFC!L435+PFC!L435+'SF6'!L435</f>
        <v>56.660150006495996</v>
      </c>
      <c r="M435" s="94">
        <f>+'CO2'!M435+'abs CO2'!M435+'CH4'!M435*PCG!$C$5+N2O!M435*PCG!$C$6+HFC!M435+PFC!M435+'SF6'!M435</f>
        <v>54.71784230136128</v>
      </c>
      <c r="N435" s="94">
        <f>+'CO2'!N435+'abs CO2'!N435+'CH4'!N435*PCG!$C$5+N2O!N435*PCG!$C$6+HFC!N435+PFC!N435+'SF6'!N435</f>
        <v>56.064199474326315</v>
      </c>
      <c r="O435" s="94">
        <f>+'CO2'!O435+'abs CO2'!O435+'CH4'!O435*PCG!$C$5+N2O!O435*PCG!$C$6+HFC!O435+PFC!O435+'SF6'!O435</f>
        <v>44.421031822702822</v>
      </c>
      <c r="P435" s="94">
        <f>+'CO2'!P435+'abs CO2'!P435+'CH4'!P435*PCG!$C$5+N2O!P435*PCG!$C$6+HFC!P435+PFC!P435+'SF6'!P435</f>
        <v>45.808637007909347</v>
      </c>
      <c r="Q435" s="94">
        <f>+'CO2'!Q435+'abs CO2'!Q435+'CH4'!Q435*PCG!$C$5+N2O!Q435*PCG!$C$6+HFC!Q435+PFC!Q435+'SF6'!Q435</f>
        <v>54.188946076324711</v>
      </c>
      <c r="R435" s="94">
        <f>+'CO2'!R435+'abs CO2'!R435+'CH4'!R435*PCG!$C$5+N2O!R435*PCG!$C$6+HFC!R435+PFC!R435+'SF6'!R435</f>
        <v>52.179555112278649</v>
      </c>
      <c r="S435" s="94">
        <f>+'CO2'!S435+'abs CO2'!S435+'CH4'!S435*PCG!$C$5+N2O!S435*PCG!$C$6+HFC!S435+PFC!S435+'SF6'!S435</f>
        <v>57.126474489460506</v>
      </c>
      <c r="T435" s="94">
        <f>+'CO2'!T435+'abs CO2'!T435+'CH4'!T435*PCG!$C$5+N2O!T435*PCG!$C$6+HFC!T435+PFC!T435+'SF6'!T435</f>
        <v>54.091256233006149</v>
      </c>
      <c r="U435" s="94">
        <f>+'CO2'!U435+'abs CO2'!U435+'CH4'!U435*PCG!$C$5+N2O!U435*PCG!$C$6+HFC!U435+PFC!U435+'SF6'!U435</f>
        <v>49.64702221123656</v>
      </c>
      <c r="V435" s="94">
        <f>+'CO2'!V435+'abs CO2'!V435+'CH4'!V435*PCG!$C$5+N2O!V435*PCG!$C$6+HFC!V435+PFC!V435+'SF6'!V435</f>
        <v>49.291924961155495</v>
      </c>
      <c r="W435" s="94">
        <f>+'CO2'!W435+'abs CO2'!W435+'CH4'!W435*PCG!$C$5+N2O!W435*PCG!$C$6+HFC!W435+PFC!W435+'SF6'!W435</f>
        <v>44.727130540068146</v>
      </c>
      <c r="X435" s="94">
        <f>+'CO2'!X435+'abs CO2'!X435+'CH4'!X435*PCG!$C$5+N2O!X435*PCG!$C$6+HFC!X435+PFC!X435+'SF6'!X435</f>
        <v>44.215195080184756</v>
      </c>
      <c r="Y435" s="94">
        <f>+'CO2'!Y435+'abs CO2'!Y435+'CH4'!Y435*PCG!$C$5+N2O!Y435*PCG!$C$6+HFC!Y435+PFC!Y435+'SF6'!Y435</f>
        <v>41.262747288892939</v>
      </c>
      <c r="Z435" s="94">
        <f>+'CO2'!Z435+'abs CO2'!Z435+'CH4'!Z435*PCG!$C$5+N2O!Z435*PCG!$C$6+HFC!Z435+PFC!Z435+'SF6'!Z435</f>
        <v>43.919136742586801</v>
      </c>
      <c r="AA435" s="94">
        <f>+'CO2'!AA435+'abs CO2'!AA435+'CH4'!AA435*PCG!$C$5+N2O!AA435*PCG!$C$6+HFC!AA435+PFC!AA435+'SF6'!AA435</f>
        <v>44.064466427815233</v>
      </c>
      <c r="AB435" s="94">
        <f>+'CO2'!AB435+'abs CO2'!AB435+'CH4'!AB435*PCG!$C$5+N2O!AB435*PCG!$C$6+HFC!AB435+PFC!AB435+'SF6'!AB435</f>
        <v>44.737245273286796</v>
      </c>
      <c r="AC435" s="94">
        <f>+'CO2'!AC435+'abs CO2'!AC435+'CH4'!AC435*PCG!$C$5+N2O!AC435*PCG!$C$6+HFC!AC435+PFC!AC435+'SF6'!AC435</f>
        <v>45.471903668534907</v>
      </c>
      <c r="AD435" s="94">
        <f>+'CO2'!AD435+'abs CO2'!AD435+'CH4'!AD435*PCG!$C$5+N2O!AD435*PCG!$C$6+HFC!AD435+PFC!AD435+'SF6'!AD435</f>
        <v>43.229299496989043</v>
      </c>
      <c r="AE435" s="94">
        <f>+'CO2'!AE435+'abs CO2'!AE435+'CH4'!AE435*PCG!$C$5+N2O!AE435*PCG!$C$6+HFC!AE435+PFC!AE435+'SF6'!AE435</f>
        <v>41.590069778746148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1.767649469230808</v>
      </c>
      <c r="D436" s="94">
        <f>+'CO2'!D436+'abs CO2'!D436+'CH4'!D436*PCG!$C$5+N2O!D436*PCG!$C$6+HFC!D436+PFC!D436+'SF6'!D436</f>
        <v>2.0005978925938281</v>
      </c>
      <c r="E436" s="94">
        <f>+'CO2'!E436+'abs CO2'!E436+'CH4'!E436*PCG!$C$5+N2O!E436*PCG!$C$6+HFC!E436+PFC!E436+'SF6'!E436</f>
        <v>2.3696191937353328</v>
      </c>
      <c r="F436" s="94">
        <f>+'CO2'!F436+'abs CO2'!F436+'CH4'!F436*PCG!$C$5+N2O!F436*PCG!$C$6+HFC!F436+PFC!F436+'SF6'!F436</f>
        <v>2.2672440917796646</v>
      </c>
      <c r="G436" s="94">
        <f>+'CO2'!G436+'abs CO2'!G436+'CH4'!G436*PCG!$C$5+N2O!G436*PCG!$C$6+HFC!G436+PFC!G436+'SF6'!G436</f>
        <v>2.4369057987962686</v>
      </c>
      <c r="H436" s="94">
        <f>+'CO2'!H436+'abs CO2'!H436+'CH4'!H436*PCG!$C$5+N2O!H436*PCG!$C$6+HFC!H436+PFC!H436+'SF6'!H436</f>
        <v>3.6625054001211201</v>
      </c>
      <c r="I436" s="94">
        <f>+'CO2'!I436+'abs CO2'!I436+'CH4'!I436*PCG!$C$5+N2O!I436*PCG!$C$6+HFC!I436+PFC!I436+'SF6'!I436</f>
        <v>5.0816883549128384</v>
      </c>
      <c r="J436" s="94">
        <f>+'CO2'!J436+'abs CO2'!J436+'CH4'!J436*PCG!$C$5+N2O!J436*PCG!$C$6+HFC!J436+PFC!J436+'SF6'!J436</f>
        <v>5.8849340396877139</v>
      </c>
      <c r="K436" s="94">
        <f>+'CO2'!K436+'abs CO2'!K436+'CH4'!K436*PCG!$C$5+N2O!K436*PCG!$C$6+HFC!K436+PFC!K436+'SF6'!K436</f>
        <v>5.802431905828966</v>
      </c>
      <c r="L436" s="94">
        <f>+'CO2'!L436+'abs CO2'!L436+'CH4'!L436*PCG!$C$5+N2O!L436*PCG!$C$6+HFC!L436+PFC!L436+'SF6'!L436</f>
        <v>5.4328606941750524</v>
      </c>
      <c r="M436" s="94">
        <f>+'CO2'!M436+'abs CO2'!M436+'CH4'!M436*PCG!$C$5+N2O!M436*PCG!$C$6+HFC!M436+PFC!M436+'SF6'!M436</f>
        <v>6.1536762003736838</v>
      </c>
      <c r="N436" s="94">
        <f>+'CO2'!N436+'abs CO2'!N436+'CH4'!N436*PCG!$C$5+N2O!N436*PCG!$C$6+HFC!N436+PFC!N436+'SF6'!N436</f>
        <v>4.6777356340472238</v>
      </c>
      <c r="O436" s="94">
        <f>+'CO2'!O436+'abs CO2'!O436+'CH4'!O436*PCG!$C$5+N2O!O436*PCG!$C$6+HFC!O436+PFC!O436+'SF6'!O436</f>
        <v>4.4340137879060615</v>
      </c>
      <c r="P436" s="94">
        <f>+'CO2'!P436+'abs CO2'!P436+'CH4'!P436*PCG!$C$5+N2O!P436*PCG!$C$6+HFC!P436+PFC!P436+'SF6'!P436</f>
        <v>4.4292332373356187</v>
      </c>
      <c r="Q436" s="94">
        <f>+'CO2'!Q436+'abs CO2'!Q436+'CH4'!Q436*PCG!$C$5+N2O!Q436*PCG!$C$6+HFC!Q436+PFC!Q436+'SF6'!Q436</f>
        <v>5.706379730594926</v>
      </c>
      <c r="R436" s="94">
        <f>+'CO2'!R436+'abs CO2'!R436+'CH4'!R436*PCG!$C$5+N2O!R436*PCG!$C$6+HFC!R436+PFC!R436+'SF6'!R436</f>
        <v>6.8553396781315543</v>
      </c>
      <c r="S436" s="94">
        <f>+'CO2'!S436+'abs CO2'!S436+'CH4'!S436*PCG!$C$5+N2O!S436*PCG!$C$6+HFC!S436+PFC!S436+'SF6'!S436</f>
        <v>13.764390715719379</v>
      </c>
      <c r="T436" s="94">
        <f>+'CO2'!T436+'abs CO2'!T436+'CH4'!T436*PCG!$C$5+N2O!T436*PCG!$C$6+HFC!T436+PFC!T436+'SF6'!T436</f>
        <v>14.908506784354669</v>
      </c>
      <c r="U436" s="94">
        <f>+'CO2'!U436+'abs CO2'!U436+'CH4'!U436*PCG!$C$5+N2O!U436*PCG!$C$6+HFC!U436+PFC!U436+'SF6'!U436</f>
        <v>13.267759327998943</v>
      </c>
      <c r="V436" s="94">
        <f>+'CO2'!V436+'abs CO2'!V436+'CH4'!V436*PCG!$C$5+N2O!V436*PCG!$C$6+HFC!V436+PFC!V436+'SF6'!V436</f>
        <v>2.5452820849727646</v>
      </c>
      <c r="W436" s="94">
        <f>+'CO2'!W436+'abs CO2'!W436+'CH4'!W436*PCG!$C$5+N2O!W436*PCG!$C$6+HFC!W436+PFC!W436+'SF6'!W436</f>
        <v>10.517076706361832</v>
      </c>
      <c r="X436" s="94">
        <f>+'CO2'!X436+'abs CO2'!X436+'CH4'!X436*PCG!$C$5+N2O!X436*PCG!$C$6+HFC!X436+PFC!X436+'SF6'!X436</f>
        <v>11.020493277504981</v>
      </c>
      <c r="Y436" s="94">
        <f>+'CO2'!Y436+'abs CO2'!Y436+'CH4'!Y436*PCG!$C$5+N2O!Y436*PCG!$C$6+HFC!Y436+PFC!Y436+'SF6'!Y436</f>
        <v>7.6130380718436461</v>
      </c>
      <c r="Z436" s="94">
        <f>+'CO2'!Z436+'abs CO2'!Z436+'CH4'!Z436*PCG!$C$5+N2O!Z436*PCG!$C$6+HFC!Z436+PFC!Z436+'SF6'!Z436</f>
        <v>5.978323199302956</v>
      </c>
      <c r="AA436" s="94">
        <f>+'CO2'!AA436+'abs CO2'!AA436+'CH4'!AA436*PCG!$C$5+N2O!AA436*PCG!$C$6+HFC!AA436+PFC!AA436+'SF6'!AA436</f>
        <v>12.000590942350065</v>
      </c>
      <c r="AB436" s="94">
        <f>+'CO2'!AB436+'abs CO2'!AB436+'CH4'!AB436*PCG!$C$5+N2O!AB436*PCG!$C$6+HFC!AB436+PFC!AB436+'SF6'!AB436</f>
        <v>18.222424617488446</v>
      </c>
      <c r="AC436" s="94">
        <f>+'CO2'!AC436+'abs CO2'!AC436+'CH4'!AC436*PCG!$C$5+N2O!AC436*PCG!$C$6+HFC!AC436+PFC!AC436+'SF6'!AC436</f>
        <v>13.250875016368976</v>
      </c>
      <c r="AD436" s="94">
        <f>+'CO2'!AD436+'abs CO2'!AD436+'CH4'!AD436*PCG!$C$5+N2O!AD436*PCG!$C$6+HFC!AD436+PFC!AD436+'SF6'!AD436</f>
        <v>14.403774958505988</v>
      </c>
      <c r="AE436" s="94">
        <f>+'CO2'!AE436+'abs CO2'!AE436+'CH4'!AE436*PCG!$C$5+N2O!AE436*PCG!$C$6+HFC!AE436+PFC!AE436+'SF6'!AE436</f>
        <v>14.625837190054492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  <c r="AE445" s="103"/>
    </row>
    <row r="453" spans="1:31" x14ac:dyDescent="0.2">
      <c r="A453" s="5" t="s">
        <v>229</v>
      </c>
      <c r="C453" s="71">
        <f>+C455-C4</f>
        <v>0</v>
      </c>
      <c r="D453" s="71">
        <f t="shared" ref="D453:AE453" si="109">+D455-D4</f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-969.53098321836876</v>
      </c>
      <c r="D455" s="28">
        <f t="shared" si="110"/>
        <v>-669.10063240507202</v>
      </c>
      <c r="E455" s="28">
        <f t="shared" si="110"/>
        <v>-1120.4838528231585</v>
      </c>
      <c r="F455" s="28">
        <f t="shared" si="110"/>
        <v>-1377.4873291381882</v>
      </c>
      <c r="G455" s="28">
        <f t="shared" si="110"/>
        <v>-1798.801066751729</v>
      </c>
      <c r="H455" s="28">
        <f t="shared" si="110"/>
        <v>-903.66286357511558</v>
      </c>
      <c r="I455" s="28">
        <f t="shared" si="110"/>
        <v>-1584.2350128588316</v>
      </c>
      <c r="J455" s="28">
        <f t="shared" si="110"/>
        <v>-1782.0148273985126</v>
      </c>
      <c r="K455" s="28">
        <f t="shared" si="110"/>
        <v>-2480.775915477228</v>
      </c>
      <c r="L455" s="28">
        <f t="shared" si="110"/>
        <v>-3154.7102302288372</v>
      </c>
      <c r="M455" s="28">
        <f t="shared" si="110"/>
        <v>-3143.7319996766778</v>
      </c>
      <c r="N455" s="28">
        <f t="shared" si="110"/>
        <v>-3334.7380551021297</v>
      </c>
      <c r="O455" s="28">
        <f t="shared" si="110"/>
        <v>-3712.6871820533906</v>
      </c>
      <c r="P455" s="28">
        <f t="shared" si="110"/>
        <v>-4545.44514662659</v>
      </c>
      <c r="Q455" s="28">
        <f t="shared" si="110"/>
        <v>-3069.2837630530935</v>
      </c>
      <c r="R455" s="28">
        <f t="shared" si="110"/>
        <v>-3720.8076790504106</v>
      </c>
      <c r="S455" s="28">
        <f t="shared" si="110"/>
        <v>-4119.9745555605468</v>
      </c>
      <c r="T455" s="28">
        <f t="shared" si="110"/>
        <v>-3066.5248257598805</v>
      </c>
      <c r="U455" s="28">
        <f t="shared" si="110"/>
        <v>-3263.9211965364561</v>
      </c>
      <c r="V455" s="28">
        <f t="shared" si="110"/>
        <v>-4463.3677289464231</v>
      </c>
      <c r="W455" s="28">
        <f t="shared" si="110"/>
        <v>-5246.4342222084315</v>
      </c>
      <c r="X455" s="28">
        <f t="shared" si="110"/>
        <v>-5233.822748785562</v>
      </c>
      <c r="Y455" s="28">
        <f t="shared" si="110"/>
        <v>-5078.8719409643418</v>
      </c>
      <c r="Z455" s="28">
        <f t="shared" si="110"/>
        <v>-4886.2519223138133</v>
      </c>
      <c r="AA455" s="28">
        <f t="shared" si="110"/>
        <v>-6575.1830883822486</v>
      </c>
      <c r="AB455" s="28">
        <f t="shared" si="110"/>
        <v>-6202.622570437391</v>
      </c>
      <c r="AC455" s="28">
        <f t="shared" si="110"/>
        <v>-6342.7711795987971</v>
      </c>
      <c r="AD455" s="28">
        <f t="shared" si="110"/>
        <v>-5455.0672256531398</v>
      </c>
      <c r="AE455" s="28">
        <f t="shared" si="110"/>
        <v>-5995.6366708931728</v>
      </c>
    </row>
    <row r="456" spans="1:31" x14ac:dyDescent="0.2">
      <c r="A456" s="6" t="s">
        <v>19</v>
      </c>
      <c r="B456" s="7" t="s">
        <v>20</v>
      </c>
      <c r="C456" s="28">
        <f>+C457+C463+C467</f>
        <v>265.03067789800616</v>
      </c>
      <c r="D456" s="28">
        <f t="shared" ref="D456:AE456" si="111">+D457+D463+D467</f>
        <v>260.53050318923181</v>
      </c>
      <c r="E456" s="28">
        <f t="shared" si="111"/>
        <v>288.10747059997391</v>
      </c>
      <c r="F456" s="28">
        <f t="shared" si="111"/>
        <v>307.09171002991263</v>
      </c>
      <c r="G456" s="28">
        <f t="shared" si="111"/>
        <v>333.59148664529783</v>
      </c>
      <c r="H456" s="28">
        <f t="shared" si="111"/>
        <v>332.40010539430511</v>
      </c>
      <c r="I456" s="28">
        <f t="shared" si="111"/>
        <v>405.79178497010719</v>
      </c>
      <c r="J456" s="28">
        <f t="shared" si="111"/>
        <v>469.91852699940671</v>
      </c>
      <c r="K456" s="28">
        <f t="shared" si="111"/>
        <v>458.98966467075775</v>
      </c>
      <c r="L456" s="28">
        <f t="shared" si="111"/>
        <v>487.25700420446759</v>
      </c>
      <c r="M456" s="28">
        <f t="shared" si="111"/>
        <v>482.84882268044396</v>
      </c>
      <c r="N456" s="28">
        <f t="shared" si="111"/>
        <v>457.0537152893267</v>
      </c>
      <c r="O456" s="28">
        <f t="shared" si="111"/>
        <v>462.32729181734726</v>
      </c>
      <c r="P456" s="28">
        <f t="shared" si="111"/>
        <v>416.39152514155592</v>
      </c>
      <c r="Q456" s="28">
        <f t="shared" si="111"/>
        <v>502.54414753354763</v>
      </c>
      <c r="R456" s="28">
        <f t="shared" si="111"/>
        <v>528.66345642312149</v>
      </c>
      <c r="S456" s="28">
        <f t="shared" si="111"/>
        <v>501.77362849589576</v>
      </c>
      <c r="T456" s="28">
        <f t="shared" si="111"/>
        <v>757.36584390685073</v>
      </c>
      <c r="U456" s="28">
        <f t="shared" si="111"/>
        <v>702.8341657481626</v>
      </c>
      <c r="V456" s="28">
        <f t="shared" si="111"/>
        <v>612.71648863424332</v>
      </c>
      <c r="W456" s="28">
        <f t="shared" si="111"/>
        <v>591.07224625035769</v>
      </c>
      <c r="X456" s="28">
        <f t="shared" si="111"/>
        <v>756.36121203086464</v>
      </c>
      <c r="Y456" s="28">
        <f t="shared" si="111"/>
        <v>749.29672251125453</v>
      </c>
      <c r="Z456" s="28">
        <f t="shared" si="111"/>
        <v>724.24523112351392</v>
      </c>
      <c r="AA456" s="28">
        <f t="shared" si="111"/>
        <v>753.65861495029219</v>
      </c>
      <c r="AB456" s="28">
        <f t="shared" si="111"/>
        <v>782.63108545570867</v>
      </c>
      <c r="AC456" s="28">
        <f t="shared" si="111"/>
        <v>739.16375373052267</v>
      </c>
      <c r="AD456" s="28">
        <f t="shared" si="111"/>
        <v>739.11661336012696</v>
      </c>
      <c r="AE456" s="28">
        <f t="shared" si="111"/>
        <v>846.4908570149679</v>
      </c>
    </row>
    <row r="457" spans="1:31" x14ac:dyDescent="0.2">
      <c r="A457" s="8" t="s">
        <v>23</v>
      </c>
      <c r="B457" s="4" t="s">
        <v>24</v>
      </c>
      <c r="C457" s="21">
        <f>+C458+C459+C460+C461+C462</f>
        <v>265.03067789800616</v>
      </c>
      <c r="D457" s="21">
        <f t="shared" ref="D457:AE457" si="112">+D458+D459+D460+D461+D462</f>
        <v>260.53050318923181</v>
      </c>
      <c r="E457" s="21">
        <f t="shared" si="112"/>
        <v>288.10747059997391</v>
      </c>
      <c r="F457" s="21">
        <f t="shared" si="112"/>
        <v>307.09171002991263</v>
      </c>
      <c r="G457" s="21">
        <f t="shared" si="112"/>
        <v>333.59148664529783</v>
      </c>
      <c r="H457" s="21">
        <f t="shared" si="112"/>
        <v>332.40010539430511</v>
      </c>
      <c r="I457" s="21">
        <f t="shared" si="112"/>
        <v>405.79178497010719</v>
      </c>
      <c r="J457" s="21">
        <f t="shared" si="112"/>
        <v>469.91852699940671</v>
      </c>
      <c r="K457" s="21">
        <f t="shared" si="112"/>
        <v>458.98966467075775</v>
      </c>
      <c r="L457" s="21">
        <f t="shared" si="112"/>
        <v>487.25700420446759</v>
      </c>
      <c r="M457" s="21">
        <f t="shared" si="112"/>
        <v>482.84882268044396</v>
      </c>
      <c r="N457" s="21">
        <f t="shared" si="112"/>
        <v>457.0537152893267</v>
      </c>
      <c r="O457" s="21">
        <f t="shared" si="112"/>
        <v>462.32729181734726</v>
      </c>
      <c r="P457" s="21">
        <f t="shared" si="112"/>
        <v>416.39152514155592</v>
      </c>
      <c r="Q457" s="21">
        <f t="shared" si="112"/>
        <v>502.54414753354763</v>
      </c>
      <c r="R457" s="21">
        <f t="shared" si="112"/>
        <v>528.66345642312149</v>
      </c>
      <c r="S457" s="21">
        <f t="shared" si="112"/>
        <v>501.77362849589576</v>
      </c>
      <c r="T457" s="21">
        <f t="shared" si="112"/>
        <v>757.36584390685073</v>
      </c>
      <c r="U457" s="21">
        <f t="shared" si="112"/>
        <v>702.8341657481626</v>
      </c>
      <c r="V457" s="21">
        <f t="shared" si="112"/>
        <v>612.71648863424332</v>
      </c>
      <c r="W457" s="21">
        <f t="shared" si="112"/>
        <v>591.07224625035769</v>
      </c>
      <c r="X457" s="21">
        <f t="shared" si="112"/>
        <v>756.36121203086464</v>
      </c>
      <c r="Y457" s="21">
        <f t="shared" si="112"/>
        <v>749.29672251125453</v>
      </c>
      <c r="Z457" s="21">
        <f t="shared" si="112"/>
        <v>724.24523112351392</v>
      </c>
      <c r="AA457" s="21">
        <f t="shared" si="112"/>
        <v>753.65861495029219</v>
      </c>
      <c r="AB457" s="21">
        <f t="shared" si="112"/>
        <v>782.63108545570867</v>
      </c>
      <c r="AC457" s="21">
        <f t="shared" si="112"/>
        <v>739.16375373052267</v>
      </c>
      <c r="AD457" s="21">
        <f t="shared" si="112"/>
        <v>739.11661336012696</v>
      </c>
      <c r="AE457" s="21">
        <f t="shared" si="112"/>
        <v>846.4908570149679</v>
      </c>
    </row>
    <row r="458" spans="1:31" x14ac:dyDescent="0.2">
      <c r="A458" s="8" t="s">
        <v>25</v>
      </c>
      <c r="B458" s="4" t="s">
        <v>26</v>
      </c>
      <c r="C458" s="37">
        <f>+C8</f>
        <v>28.607239732689553</v>
      </c>
      <c r="D458" s="37">
        <f t="shared" ref="D458:AE458" si="113">+D8</f>
        <v>18.013341253834103</v>
      </c>
      <c r="E458" s="37">
        <f t="shared" si="113"/>
        <v>10.931966806760801</v>
      </c>
      <c r="F458" s="37">
        <f t="shared" si="113"/>
        <v>13.293319516860173</v>
      </c>
      <c r="G458" s="37">
        <f t="shared" si="113"/>
        <v>18.992479838440403</v>
      </c>
      <c r="H458" s="37">
        <f t="shared" si="113"/>
        <v>12.636928518501598</v>
      </c>
      <c r="I458" s="37">
        <f t="shared" si="113"/>
        <v>33.22285954065277</v>
      </c>
      <c r="J458" s="37">
        <f t="shared" si="113"/>
        <v>29.755679984720306</v>
      </c>
      <c r="K458" s="37">
        <f t="shared" si="113"/>
        <v>26.274867352423556</v>
      </c>
      <c r="L458" s="37">
        <f t="shared" si="113"/>
        <v>43.277778390400613</v>
      </c>
      <c r="M458" s="37">
        <f t="shared" si="113"/>
        <v>22.989865649504569</v>
      </c>
      <c r="N458" s="37">
        <f t="shared" si="113"/>
        <v>0.22520290056659067</v>
      </c>
      <c r="O458" s="37">
        <f t="shared" si="113"/>
        <v>0</v>
      </c>
      <c r="P458" s="37">
        <f t="shared" si="113"/>
        <v>0</v>
      </c>
      <c r="Q458" s="37">
        <f t="shared" si="113"/>
        <v>0.58933548607790531</v>
      </c>
      <c r="R458" s="37">
        <f t="shared" si="113"/>
        <v>29.848748100984988</v>
      </c>
      <c r="S458" s="37">
        <f t="shared" si="113"/>
        <v>11.023412749412577</v>
      </c>
      <c r="T458" s="37">
        <f t="shared" si="113"/>
        <v>241.75656201306566</v>
      </c>
      <c r="U458" s="37">
        <f t="shared" si="113"/>
        <v>168.76667883271111</v>
      </c>
      <c r="V458" s="37">
        <f t="shared" si="113"/>
        <v>77.621567551141766</v>
      </c>
      <c r="W458" s="37">
        <f t="shared" si="113"/>
        <v>48.774351328790239</v>
      </c>
      <c r="X458" s="37">
        <f t="shared" si="113"/>
        <v>165.83490383590535</v>
      </c>
      <c r="Y458" s="37">
        <f t="shared" si="113"/>
        <v>103.86057539982187</v>
      </c>
      <c r="Z458" s="37">
        <f t="shared" si="113"/>
        <v>84.232378687100677</v>
      </c>
      <c r="AA458" s="37">
        <f t="shared" si="113"/>
        <v>75.637950976613212</v>
      </c>
      <c r="AB458" s="37">
        <f t="shared" si="113"/>
        <v>82.680428147574347</v>
      </c>
      <c r="AC458" s="37">
        <f t="shared" si="113"/>
        <v>73.87422501286855</v>
      </c>
      <c r="AD458" s="37">
        <f t="shared" si="113"/>
        <v>31.523784637404386</v>
      </c>
      <c r="AE458" s="37">
        <f t="shared" si="113"/>
        <v>14.194039499833915</v>
      </c>
    </row>
    <row r="459" spans="1:31" x14ac:dyDescent="0.2">
      <c r="A459" s="8" t="s">
        <v>43</v>
      </c>
      <c r="B459" s="4" t="s">
        <v>44</v>
      </c>
      <c r="C459" s="37">
        <f>+C17</f>
        <v>54.605517601547035</v>
      </c>
      <c r="D459" s="37">
        <f t="shared" ref="D459:AE459" si="114">+D17</f>
        <v>50.733136595132088</v>
      </c>
      <c r="E459" s="37">
        <f t="shared" si="114"/>
        <v>67.794686280204331</v>
      </c>
      <c r="F459" s="37">
        <f t="shared" si="114"/>
        <v>66.886169806053388</v>
      </c>
      <c r="G459" s="37">
        <f t="shared" si="114"/>
        <v>66.081636893506897</v>
      </c>
      <c r="H459" s="37">
        <f t="shared" si="114"/>
        <v>60.578598167788009</v>
      </c>
      <c r="I459" s="37">
        <f t="shared" si="114"/>
        <v>91.097868658008167</v>
      </c>
      <c r="J459" s="37">
        <f t="shared" si="114"/>
        <v>136.67411466095541</v>
      </c>
      <c r="K459" s="37">
        <f t="shared" si="114"/>
        <v>132.71745273055623</v>
      </c>
      <c r="L459" s="37">
        <f t="shared" si="114"/>
        <v>135.33425438950499</v>
      </c>
      <c r="M459" s="37">
        <f t="shared" si="114"/>
        <v>134.06298343644102</v>
      </c>
      <c r="N459" s="37">
        <f t="shared" si="114"/>
        <v>140.29723298177129</v>
      </c>
      <c r="O459" s="37">
        <f t="shared" si="114"/>
        <v>128.31341403119794</v>
      </c>
      <c r="P459" s="37">
        <f t="shared" si="114"/>
        <v>99.224711456195649</v>
      </c>
      <c r="Q459" s="37">
        <f t="shared" si="114"/>
        <v>170.37517957758217</v>
      </c>
      <c r="R459" s="37">
        <f t="shared" si="114"/>
        <v>153.67824526709506</v>
      </c>
      <c r="S459" s="37">
        <f t="shared" si="114"/>
        <v>147.17243325095856</v>
      </c>
      <c r="T459" s="37">
        <f t="shared" si="114"/>
        <v>156.75340920895974</v>
      </c>
      <c r="U459" s="37">
        <f t="shared" si="114"/>
        <v>146.76441806446519</v>
      </c>
      <c r="V459" s="37">
        <f t="shared" si="114"/>
        <v>134.1022898582379</v>
      </c>
      <c r="W459" s="37">
        <f t="shared" si="114"/>
        <v>106.89515814188852</v>
      </c>
      <c r="X459" s="37">
        <f t="shared" si="114"/>
        <v>131.57385080179199</v>
      </c>
      <c r="Y459" s="37">
        <f t="shared" si="114"/>
        <v>196.75394772802207</v>
      </c>
      <c r="Z459" s="37">
        <f t="shared" si="114"/>
        <v>182.80104418553063</v>
      </c>
      <c r="AA459" s="37">
        <f t="shared" si="114"/>
        <v>241.66471969357957</v>
      </c>
      <c r="AB459" s="37">
        <f t="shared" si="114"/>
        <v>233.46997018242615</v>
      </c>
      <c r="AC459" s="37">
        <f t="shared" si="114"/>
        <v>152.77065112410997</v>
      </c>
      <c r="AD459" s="37">
        <f t="shared" si="114"/>
        <v>162.24004811820964</v>
      </c>
      <c r="AE459" s="37">
        <f t="shared" si="114"/>
        <v>246.03142557082529</v>
      </c>
    </row>
    <row r="460" spans="1:31" x14ac:dyDescent="0.2">
      <c r="A460" s="9" t="s">
        <v>71</v>
      </c>
      <c r="B460" s="4" t="s">
        <v>72</v>
      </c>
      <c r="C460" s="37">
        <f>+C31</f>
        <v>102.26916916816069</v>
      </c>
      <c r="D460" s="37">
        <f t="shared" ref="D460:AE460" si="115">+D31</f>
        <v>105.38818443431654</v>
      </c>
      <c r="E460" s="37">
        <f t="shared" si="115"/>
        <v>115.20642925745341</v>
      </c>
      <c r="F460" s="37">
        <f t="shared" si="115"/>
        <v>129.11210170740503</v>
      </c>
      <c r="G460" s="37">
        <f t="shared" si="115"/>
        <v>145.77349848966523</v>
      </c>
      <c r="H460" s="37">
        <f t="shared" si="115"/>
        <v>160.92487051053752</v>
      </c>
      <c r="I460" s="37">
        <f t="shared" si="115"/>
        <v>175.87701073757691</v>
      </c>
      <c r="J460" s="37">
        <f t="shared" si="115"/>
        <v>183.55466985244644</v>
      </c>
      <c r="K460" s="37">
        <f t="shared" si="115"/>
        <v>195.84160434962672</v>
      </c>
      <c r="L460" s="37">
        <f t="shared" si="115"/>
        <v>205.42013122080243</v>
      </c>
      <c r="M460" s="37">
        <f t="shared" si="115"/>
        <v>209.09582103497678</v>
      </c>
      <c r="N460" s="37">
        <f t="shared" si="115"/>
        <v>201.84652797462849</v>
      </c>
      <c r="O460" s="37">
        <f t="shared" si="115"/>
        <v>217.11413991337781</v>
      </c>
      <c r="P460" s="37">
        <f t="shared" si="115"/>
        <v>211.57787752143275</v>
      </c>
      <c r="Q460" s="37">
        <f t="shared" si="115"/>
        <v>208.61672620294837</v>
      </c>
      <c r="R460" s="37">
        <f t="shared" si="115"/>
        <v>233.15471368212343</v>
      </c>
      <c r="S460" s="37">
        <f t="shared" si="115"/>
        <v>237.66966634952587</v>
      </c>
      <c r="T460" s="37">
        <f t="shared" si="115"/>
        <v>248.53530121459423</v>
      </c>
      <c r="U460" s="37">
        <f t="shared" si="115"/>
        <v>271.40868138678667</v>
      </c>
      <c r="V460" s="37">
        <f t="shared" si="115"/>
        <v>281.59071611270747</v>
      </c>
      <c r="W460" s="37">
        <f t="shared" si="115"/>
        <v>289.58470197281287</v>
      </c>
      <c r="X460" s="37">
        <f t="shared" si="115"/>
        <v>307.22469866270978</v>
      </c>
      <c r="Y460" s="37">
        <f t="shared" si="115"/>
        <v>309.53885130843679</v>
      </c>
      <c r="Z460" s="37">
        <f t="shared" si="115"/>
        <v>332.58953524564618</v>
      </c>
      <c r="AA460" s="37">
        <f t="shared" si="115"/>
        <v>314.00462980323266</v>
      </c>
      <c r="AB460" s="37">
        <f t="shared" si="115"/>
        <v>353.92688309985522</v>
      </c>
      <c r="AC460" s="37">
        <f t="shared" si="115"/>
        <v>380.9236445586925</v>
      </c>
      <c r="AD460" s="37">
        <f t="shared" si="115"/>
        <v>398.96263465906782</v>
      </c>
      <c r="AE460" s="37">
        <f t="shared" si="115"/>
        <v>436.43415196022659</v>
      </c>
    </row>
    <row r="461" spans="1:31" x14ac:dyDescent="0.2">
      <c r="A461" s="8" t="s">
        <v>115</v>
      </c>
      <c r="B461" s="4" t="s">
        <v>116</v>
      </c>
      <c r="C461" s="37">
        <f>+C53</f>
        <v>79.548751395608875</v>
      </c>
      <c r="D461" s="37">
        <f t="shared" ref="D461:AE461" si="116">+D53</f>
        <v>86.395840905949058</v>
      </c>
      <c r="E461" s="37">
        <f t="shared" si="116"/>
        <v>94.174388255555343</v>
      </c>
      <c r="F461" s="37">
        <f t="shared" si="116"/>
        <v>97.800118999594062</v>
      </c>
      <c r="G461" s="37">
        <f t="shared" si="116"/>
        <v>102.74387142368529</v>
      </c>
      <c r="H461" s="37">
        <f t="shared" si="116"/>
        <v>98.25970819747802</v>
      </c>
      <c r="I461" s="37">
        <f t="shared" si="116"/>
        <v>105.59404603386932</v>
      </c>
      <c r="J461" s="37">
        <f t="shared" si="116"/>
        <v>119.9340625012845</v>
      </c>
      <c r="K461" s="37">
        <f t="shared" si="116"/>
        <v>104.15574023815122</v>
      </c>
      <c r="L461" s="37">
        <f t="shared" si="116"/>
        <v>103.22484020375957</v>
      </c>
      <c r="M461" s="37">
        <f t="shared" si="116"/>
        <v>116.70015255952158</v>
      </c>
      <c r="N461" s="37">
        <f t="shared" si="116"/>
        <v>114.68475143236031</v>
      </c>
      <c r="O461" s="37">
        <f t="shared" si="116"/>
        <v>116.89973787277151</v>
      </c>
      <c r="P461" s="37">
        <f t="shared" si="116"/>
        <v>105.58893616392753</v>
      </c>
      <c r="Q461" s="37">
        <f t="shared" si="116"/>
        <v>122.96290626693917</v>
      </c>
      <c r="R461" s="37">
        <f t="shared" si="116"/>
        <v>111.98174937291799</v>
      </c>
      <c r="S461" s="37">
        <f t="shared" si="116"/>
        <v>105.90811614599875</v>
      </c>
      <c r="T461" s="37">
        <f t="shared" si="116"/>
        <v>110.32057147023116</v>
      </c>
      <c r="U461" s="37">
        <f t="shared" si="116"/>
        <v>115.89438746419955</v>
      </c>
      <c r="V461" s="37">
        <f t="shared" si="116"/>
        <v>119.4019151121562</v>
      </c>
      <c r="W461" s="37">
        <f t="shared" si="116"/>
        <v>145.70676457040395</v>
      </c>
      <c r="X461" s="37">
        <f t="shared" si="116"/>
        <v>151.60977370529588</v>
      </c>
      <c r="Y461" s="37">
        <f t="shared" si="116"/>
        <v>138.42514823787221</v>
      </c>
      <c r="Z461" s="37">
        <f t="shared" si="116"/>
        <v>124.03859510213725</v>
      </c>
      <c r="AA461" s="37">
        <f t="shared" si="116"/>
        <v>121.68991671983706</v>
      </c>
      <c r="AB461" s="37">
        <f t="shared" si="116"/>
        <v>112.06016368217703</v>
      </c>
      <c r="AC461" s="37">
        <f t="shared" si="116"/>
        <v>131.55577164524755</v>
      </c>
      <c r="AD461" s="37">
        <f t="shared" si="116"/>
        <v>146.296075175342</v>
      </c>
      <c r="AE461" s="37">
        <f t="shared" si="116"/>
        <v>149.79415935119502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7">+D60</f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0.11127023646214228</v>
      </c>
      <c r="X462" s="37">
        <f t="shared" si="117"/>
        <v>0.11798502516157391</v>
      </c>
      <c r="Y462" s="37">
        <f t="shared" si="117"/>
        <v>0.71819983710151136</v>
      </c>
      <c r="Z462" s="37">
        <f t="shared" si="117"/>
        <v>0.58367790309924417</v>
      </c>
      <c r="AA462" s="37">
        <f t="shared" si="117"/>
        <v>0.66139775702974279</v>
      </c>
      <c r="AB462" s="37">
        <f t="shared" si="117"/>
        <v>0.49364034367585408</v>
      </c>
      <c r="AC462" s="37">
        <f t="shared" si="117"/>
        <v>3.9461389604108624E-2</v>
      </c>
      <c r="AD462" s="37">
        <f t="shared" si="117"/>
        <v>9.4070770103145893E-2</v>
      </c>
      <c r="AE462" s="37">
        <f t="shared" si="117"/>
        <v>3.7080632887113676E-2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8">+D464+D465+D466</f>
        <v>0</v>
      </c>
      <c r="E463" s="21">
        <f t="shared" si="118"/>
        <v>0</v>
      </c>
      <c r="F463" s="21">
        <f t="shared" si="118"/>
        <v>0</v>
      </c>
      <c r="G463" s="21">
        <f t="shared" si="118"/>
        <v>0</v>
      </c>
      <c r="H463" s="21">
        <f t="shared" si="118"/>
        <v>0</v>
      </c>
      <c r="I463" s="21">
        <f t="shared" si="118"/>
        <v>0</v>
      </c>
      <c r="J463" s="21">
        <f t="shared" si="118"/>
        <v>0</v>
      </c>
      <c r="K463" s="21">
        <f t="shared" si="118"/>
        <v>0</v>
      </c>
      <c r="L463" s="21">
        <f t="shared" si="118"/>
        <v>0</v>
      </c>
      <c r="M463" s="21">
        <f t="shared" si="118"/>
        <v>0</v>
      </c>
      <c r="N463" s="21">
        <f t="shared" si="118"/>
        <v>0</v>
      </c>
      <c r="O463" s="21">
        <f t="shared" si="118"/>
        <v>0</v>
      </c>
      <c r="P463" s="21">
        <f t="shared" si="118"/>
        <v>0</v>
      </c>
      <c r="Q463" s="21">
        <f t="shared" si="118"/>
        <v>0</v>
      </c>
      <c r="R463" s="21">
        <f t="shared" si="118"/>
        <v>0</v>
      </c>
      <c r="S463" s="21">
        <f t="shared" si="118"/>
        <v>0</v>
      </c>
      <c r="T463" s="21">
        <f t="shared" si="118"/>
        <v>0</v>
      </c>
      <c r="U463" s="21">
        <f t="shared" si="118"/>
        <v>0</v>
      </c>
      <c r="V463" s="21">
        <f t="shared" si="118"/>
        <v>0</v>
      </c>
      <c r="W463" s="21">
        <f t="shared" si="118"/>
        <v>0</v>
      </c>
      <c r="X463" s="21">
        <f t="shared" si="118"/>
        <v>0</v>
      </c>
      <c r="Y463" s="21">
        <f t="shared" si="118"/>
        <v>0</v>
      </c>
      <c r="Z463" s="21">
        <f t="shared" si="118"/>
        <v>0</v>
      </c>
      <c r="AA463" s="21">
        <f t="shared" si="118"/>
        <v>0</v>
      </c>
      <c r="AB463" s="21">
        <f t="shared" si="118"/>
        <v>0</v>
      </c>
      <c r="AC463" s="21">
        <f t="shared" si="118"/>
        <v>0</v>
      </c>
      <c r="AD463" s="21">
        <f t="shared" si="118"/>
        <v>0</v>
      </c>
      <c r="AE463" s="21">
        <f t="shared" si="118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9">+D68</f>
        <v>0</v>
      </c>
      <c r="E464" s="37">
        <f t="shared" si="119"/>
        <v>0</v>
      </c>
      <c r="F464" s="37">
        <f t="shared" si="119"/>
        <v>0</v>
      </c>
      <c r="G464" s="37">
        <f t="shared" si="119"/>
        <v>0</v>
      </c>
      <c r="H464" s="37">
        <f t="shared" si="119"/>
        <v>0</v>
      </c>
      <c r="I464" s="37">
        <f t="shared" si="119"/>
        <v>0</v>
      </c>
      <c r="J464" s="37">
        <f t="shared" si="119"/>
        <v>0</v>
      </c>
      <c r="K464" s="37">
        <f t="shared" si="119"/>
        <v>0</v>
      </c>
      <c r="L464" s="37">
        <f t="shared" si="119"/>
        <v>0</v>
      </c>
      <c r="M464" s="37">
        <f t="shared" si="119"/>
        <v>0</v>
      </c>
      <c r="N464" s="37">
        <f t="shared" si="119"/>
        <v>0</v>
      </c>
      <c r="O464" s="37">
        <f t="shared" si="119"/>
        <v>0</v>
      </c>
      <c r="P464" s="37">
        <f t="shared" si="119"/>
        <v>0</v>
      </c>
      <c r="Q464" s="37">
        <f t="shared" si="119"/>
        <v>0</v>
      </c>
      <c r="R464" s="37">
        <f t="shared" si="119"/>
        <v>0</v>
      </c>
      <c r="S464" s="37">
        <f t="shared" si="119"/>
        <v>0</v>
      </c>
      <c r="T464" s="37">
        <f t="shared" si="119"/>
        <v>0</v>
      </c>
      <c r="U464" s="37">
        <f t="shared" si="119"/>
        <v>0</v>
      </c>
      <c r="V464" s="37">
        <f t="shared" si="119"/>
        <v>0</v>
      </c>
      <c r="W464" s="37">
        <f t="shared" si="119"/>
        <v>0</v>
      </c>
      <c r="X464" s="37">
        <f t="shared" si="119"/>
        <v>0</v>
      </c>
      <c r="Y464" s="37">
        <f t="shared" si="119"/>
        <v>0</v>
      </c>
      <c r="Z464" s="37">
        <f t="shared" si="119"/>
        <v>0</v>
      </c>
      <c r="AA464" s="37">
        <f t="shared" si="119"/>
        <v>0</v>
      </c>
      <c r="AB464" s="37">
        <f t="shared" si="119"/>
        <v>0</v>
      </c>
      <c r="AC464" s="37">
        <f t="shared" si="119"/>
        <v>0</v>
      </c>
      <c r="AD464" s="37">
        <f t="shared" si="119"/>
        <v>0</v>
      </c>
      <c r="AE464" s="37">
        <f t="shared" si="119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0">+D80</f>
        <v>0</v>
      </c>
      <c r="E465" s="37">
        <f t="shared" si="120"/>
        <v>0</v>
      </c>
      <c r="F465" s="37">
        <f t="shared" si="120"/>
        <v>0</v>
      </c>
      <c r="G465" s="37">
        <f t="shared" si="120"/>
        <v>0</v>
      </c>
      <c r="H465" s="37">
        <f t="shared" si="120"/>
        <v>0</v>
      </c>
      <c r="I465" s="37">
        <f t="shared" si="120"/>
        <v>0</v>
      </c>
      <c r="J465" s="37">
        <f t="shared" si="120"/>
        <v>0</v>
      </c>
      <c r="K465" s="37">
        <f t="shared" si="120"/>
        <v>0</v>
      </c>
      <c r="L465" s="37">
        <f t="shared" si="120"/>
        <v>0</v>
      </c>
      <c r="M465" s="37">
        <f t="shared" si="120"/>
        <v>0</v>
      </c>
      <c r="N465" s="37">
        <f t="shared" si="120"/>
        <v>0</v>
      </c>
      <c r="O465" s="37">
        <f t="shared" si="120"/>
        <v>0</v>
      </c>
      <c r="P465" s="37">
        <f t="shared" si="120"/>
        <v>0</v>
      </c>
      <c r="Q465" s="37">
        <f t="shared" si="120"/>
        <v>0</v>
      </c>
      <c r="R465" s="37">
        <f t="shared" si="120"/>
        <v>0</v>
      </c>
      <c r="S465" s="37">
        <f t="shared" si="120"/>
        <v>0</v>
      </c>
      <c r="T465" s="37">
        <f t="shared" si="120"/>
        <v>0</v>
      </c>
      <c r="U465" s="37">
        <f t="shared" si="120"/>
        <v>0</v>
      </c>
      <c r="V465" s="37">
        <f t="shared" si="120"/>
        <v>0</v>
      </c>
      <c r="W465" s="37">
        <f t="shared" si="120"/>
        <v>0</v>
      </c>
      <c r="X465" s="37">
        <f t="shared" si="120"/>
        <v>0</v>
      </c>
      <c r="Y465" s="37">
        <f t="shared" si="120"/>
        <v>0</v>
      </c>
      <c r="Z465" s="37">
        <f t="shared" si="120"/>
        <v>0</v>
      </c>
      <c r="AA465" s="37">
        <f t="shared" si="120"/>
        <v>0</v>
      </c>
      <c r="AB465" s="37">
        <f t="shared" si="120"/>
        <v>0</v>
      </c>
      <c r="AC465" s="37">
        <f t="shared" si="120"/>
        <v>0</v>
      </c>
      <c r="AD465" s="37">
        <f t="shared" si="120"/>
        <v>0</v>
      </c>
      <c r="AE465" s="37">
        <f t="shared" si="120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1">+D102</f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3">+D103</f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4">+D107</f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0.51014859026974535</v>
      </c>
      <c r="D471" s="28">
        <f t="shared" ref="D471:AE471" si="126">+D472+D478+D489+D497+D502+D508+D515+D520</f>
        <v>0.50846022035891403</v>
      </c>
      <c r="E471" s="28">
        <f t="shared" si="126"/>
        <v>0.53402185155334059</v>
      </c>
      <c r="F471" s="28">
        <f t="shared" si="126"/>
        <v>0.53750034088466037</v>
      </c>
      <c r="G471" s="28">
        <f t="shared" si="126"/>
        <v>0.62227497932322029</v>
      </c>
      <c r="H471" s="28">
        <f t="shared" si="126"/>
        <v>0.70578442023137777</v>
      </c>
      <c r="I471" s="28">
        <f t="shared" si="126"/>
        <v>0.89781878848565178</v>
      </c>
      <c r="J471" s="28">
        <f t="shared" si="126"/>
        <v>1.2815352938485911</v>
      </c>
      <c r="K471" s="28">
        <f t="shared" si="126"/>
        <v>1.3020050314987643</v>
      </c>
      <c r="L471" s="28">
        <f t="shared" si="126"/>
        <v>2.9192279235254088</v>
      </c>
      <c r="M471" s="28">
        <f t="shared" si="126"/>
        <v>3.8506516858963424</v>
      </c>
      <c r="N471" s="28">
        <f t="shared" si="126"/>
        <v>7.7398262426820308</v>
      </c>
      <c r="O471" s="28">
        <f t="shared" si="126"/>
        <v>7.6989480486242803</v>
      </c>
      <c r="P471" s="28">
        <f t="shared" si="126"/>
        <v>11.33080032803289</v>
      </c>
      <c r="Q471" s="28">
        <f t="shared" si="126"/>
        <v>14.261659817989097</v>
      </c>
      <c r="R471" s="28">
        <f t="shared" si="126"/>
        <v>16.199018558632201</v>
      </c>
      <c r="S471" s="28">
        <f t="shared" si="126"/>
        <v>19.282568376505179</v>
      </c>
      <c r="T471" s="28">
        <f t="shared" si="126"/>
        <v>22.196471898319007</v>
      </c>
      <c r="U471" s="28">
        <f t="shared" si="126"/>
        <v>28.748146874402231</v>
      </c>
      <c r="V471" s="28">
        <f t="shared" si="126"/>
        <v>27.953650390714845</v>
      </c>
      <c r="W471" s="28">
        <f t="shared" si="126"/>
        <v>40.721804501221079</v>
      </c>
      <c r="X471" s="28">
        <f t="shared" si="126"/>
        <v>49.689839882251114</v>
      </c>
      <c r="Y471" s="28">
        <f t="shared" si="126"/>
        <v>59.485259040850679</v>
      </c>
      <c r="Z471" s="28">
        <f t="shared" si="126"/>
        <v>64.4315489585763</v>
      </c>
      <c r="AA471" s="28">
        <f t="shared" si="126"/>
        <v>73.697226364506378</v>
      </c>
      <c r="AB471" s="28">
        <f t="shared" si="126"/>
        <v>80.78497684722484</v>
      </c>
      <c r="AC471" s="28">
        <f t="shared" si="126"/>
        <v>92.434344014007777</v>
      </c>
      <c r="AD471" s="28">
        <f t="shared" si="126"/>
        <v>104.64390336892183</v>
      </c>
      <c r="AE471" s="28">
        <f t="shared" si="126"/>
        <v>116.58053311525239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7">+D473+D474+D475+D476+D477</f>
        <v>0</v>
      </c>
      <c r="E472" s="21">
        <f t="shared" si="127"/>
        <v>0</v>
      </c>
      <c r="F472" s="21">
        <f t="shared" si="127"/>
        <v>0</v>
      </c>
      <c r="G472" s="21">
        <f t="shared" si="127"/>
        <v>0</v>
      </c>
      <c r="H472" s="21">
        <f t="shared" si="127"/>
        <v>0</v>
      </c>
      <c r="I472" s="21">
        <f t="shared" si="127"/>
        <v>0</v>
      </c>
      <c r="J472" s="21">
        <f t="shared" si="127"/>
        <v>0</v>
      </c>
      <c r="K472" s="21">
        <f t="shared" si="127"/>
        <v>0</v>
      </c>
      <c r="L472" s="21">
        <f t="shared" si="127"/>
        <v>0</v>
      </c>
      <c r="M472" s="21">
        <f t="shared" si="127"/>
        <v>0</v>
      </c>
      <c r="N472" s="21">
        <f t="shared" si="127"/>
        <v>0</v>
      </c>
      <c r="O472" s="21">
        <f t="shared" si="127"/>
        <v>0</v>
      </c>
      <c r="P472" s="21">
        <f t="shared" si="127"/>
        <v>0</v>
      </c>
      <c r="Q472" s="21">
        <f t="shared" si="127"/>
        <v>0</v>
      </c>
      <c r="R472" s="21">
        <f t="shared" si="127"/>
        <v>0</v>
      </c>
      <c r="S472" s="21">
        <f t="shared" si="127"/>
        <v>0</v>
      </c>
      <c r="T472" s="21">
        <f t="shared" si="127"/>
        <v>0</v>
      </c>
      <c r="U472" s="21">
        <f t="shared" si="127"/>
        <v>0</v>
      </c>
      <c r="V472" s="21">
        <f t="shared" si="127"/>
        <v>0</v>
      </c>
      <c r="W472" s="21">
        <f t="shared" si="127"/>
        <v>0</v>
      </c>
      <c r="X472" s="21">
        <f t="shared" si="127"/>
        <v>0</v>
      </c>
      <c r="Y472" s="21">
        <f t="shared" si="127"/>
        <v>0</v>
      </c>
      <c r="Z472" s="21">
        <f t="shared" si="127"/>
        <v>0</v>
      </c>
      <c r="AA472" s="21">
        <f t="shared" si="127"/>
        <v>0</v>
      </c>
      <c r="AB472" s="21">
        <f t="shared" si="127"/>
        <v>0</v>
      </c>
      <c r="AC472" s="21">
        <f t="shared" si="127"/>
        <v>0</v>
      </c>
      <c r="AD472" s="21">
        <f t="shared" si="127"/>
        <v>0</v>
      </c>
      <c r="AE472" s="21">
        <f t="shared" si="127"/>
        <v>0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0</v>
      </c>
      <c r="D473" s="37">
        <f t="shared" si="128"/>
        <v>0</v>
      </c>
      <c r="E473" s="37">
        <f t="shared" si="128"/>
        <v>0</v>
      </c>
      <c r="F473" s="37">
        <f t="shared" si="128"/>
        <v>0</v>
      </c>
      <c r="G473" s="37">
        <f t="shared" si="128"/>
        <v>0</v>
      </c>
      <c r="H473" s="37">
        <f t="shared" si="128"/>
        <v>0</v>
      </c>
      <c r="I473" s="37">
        <f t="shared" si="128"/>
        <v>0</v>
      </c>
      <c r="J473" s="37">
        <f t="shared" si="128"/>
        <v>0</v>
      </c>
      <c r="K473" s="37">
        <f t="shared" si="128"/>
        <v>0</v>
      </c>
      <c r="L473" s="37">
        <f t="shared" si="128"/>
        <v>0</v>
      </c>
      <c r="M473" s="37">
        <f t="shared" si="128"/>
        <v>0</v>
      </c>
      <c r="N473" s="37">
        <f t="shared" si="128"/>
        <v>0</v>
      </c>
      <c r="O473" s="37">
        <f t="shared" si="128"/>
        <v>0</v>
      </c>
      <c r="P473" s="37">
        <f t="shared" si="128"/>
        <v>0</v>
      </c>
      <c r="Q473" s="37">
        <f t="shared" si="128"/>
        <v>0</v>
      </c>
      <c r="R473" s="37">
        <f t="shared" si="128"/>
        <v>0</v>
      </c>
      <c r="S473" s="37">
        <f t="shared" ref="D473:AE476" si="129">+S113</f>
        <v>0</v>
      </c>
      <c r="T473" s="37">
        <f t="shared" si="129"/>
        <v>0</v>
      </c>
      <c r="U473" s="37">
        <f t="shared" si="129"/>
        <v>0</v>
      </c>
      <c r="V473" s="37">
        <f t="shared" si="129"/>
        <v>0</v>
      </c>
      <c r="W473" s="37">
        <f t="shared" si="129"/>
        <v>0</v>
      </c>
      <c r="X473" s="37">
        <f t="shared" si="129"/>
        <v>0</v>
      </c>
      <c r="Y473" s="37">
        <f t="shared" si="129"/>
        <v>0</v>
      </c>
      <c r="Z473" s="37">
        <f t="shared" si="129"/>
        <v>0</v>
      </c>
      <c r="AA473" s="37">
        <f t="shared" si="129"/>
        <v>0</v>
      </c>
      <c r="AB473" s="37">
        <f t="shared" si="129"/>
        <v>0</v>
      </c>
      <c r="AC473" s="37">
        <f t="shared" si="129"/>
        <v>0</v>
      </c>
      <c r="AD473" s="37">
        <f t="shared" si="129"/>
        <v>0</v>
      </c>
      <c r="AE473" s="37">
        <f t="shared" si="129"/>
        <v>0</v>
      </c>
    </row>
    <row r="474" spans="1:31" x14ac:dyDescent="0.2">
      <c r="A474" s="9" t="s">
        <v>254</v>
      </c>
      <c r="B474" s="4" t="s">
        <v>255</v>
      </c>
      <c r="C474" s="37">
        <f t="shared" si="128"/>
        <v>0</v>
      </c>
      <c r="D474" s="37">
        <f t="shared" si="129"/>
        <v>0</v>
      </c>
      <c r="E474" s="37">
        <f t="shared" si="129"/>
        <v>0</v>
      </c>
      <c r="F474" s="37">
        <f t="shared" si="129"/>
        <v>0</v>
      </c>
      <c r="G474" s="37">
        <f t="shared" si="129"/>
        <v>0</v>
      </c>
      <c r="H474" s="37">
        <f t="shared" si="129"/>
        <v>0</v>
      </c>
      <c r="I474" s="37">
        <f t="shared" si="129"/>
        <v>0</v>
      </c>
      <c r="J474" s="37">
        <f t="shared" si="129"/>
        <v>0</v>
      </c>
      <c r="K474" s="37">
        <f t="shared" si="129"/>
        <v>0</v>
      </c>
      <c r="L474" s="37">
        <f t="shared" si="129"/>
        <v>0</v>
      </c>
      <c r="M474" s="37">
        <f t="shared" si="129"/>
        <v>0</v>
      </c>
      <c r="N474" s="37">
        <f t="shared" si="129"/>
        <v>0</v>
      </c>
      <c r="O474" s="37">
        <f t="shared" si="129"/>
        <v>0</v>
      </c>
      <c r="P474" s="37">
        <f t="shared" si="129"/>
        <v>0</v>
      </c>
      <c r="Q474" s="37">
        <f t="shared" si="129"/>
        <v>0</v>
      </c>
      <c r="R474" s="37">
        <f t="shared" si="129"/>
        <v>0</v>
      </c>
      <c r="S474" s="37">
        <f t="shared" si="129"/>
        <v>0</v>
      </c>
      <c r="T474" s="37">
        <f t="shared" si="129"/>
        <v>0</v>
      </c>
      <c r="U474" s="37">
        <f t="shared" si="129"/>
        <v>0</v>
      </c>
      <c r="V474" s="37">
        <f t="shared" si="129"/>
        <v>0</v>
      </c>
      <c r="W474" s="37">
        <f t="shared" si="129"/>
        <v>0</v>
      </c>
      <c r="X474" s="37">
        <f t="shared" si="129"/>
        <v>0</v>
      </c>
      <c r="Y474" s="37">
        <f t="shared" si="129"/>
        <v>0</v>
      </c>
      <c r="Z474" s="37">
        <f t="shared" si="129"/>
        <v>0</v>
      </c>
      <c r="AA474" s="37">
        <f t="shared" si="129"/>
        <v>0</v>
      </c>
      <c r="AB474" s="37">
        <f t="shared" si="129"/>
        <v>0</v>
      </c>
      <c r="AC474" s="37">
        <f t="shared" si="129"/>
        <v>0</v>
      </c>
      <c r="AD474" s="37">
        <f t="shared" si="129"/>
        <v>0</v>
      </c>
      <c r="AE474" s="37">
        <f t="shared" si="129"/>
        <v>0</v>
      </c>
    </row>
    <row r="475" spans="1:31" x14ac:dyDescent="0.2">
      <c r="A475" s="9" t="s">
        <v>256</v>
      </c>
      <c r="B475" s="4" t="s">
        <v>257</v>
      </c>
      <c r="C475" s="37">
        <f t="shared" si="128"/>
        <v>0</v>
      </c>
      <c r="D475" s="37">
        <f t="shared" si="129"/>
        <v>0</v>
      </c>
      <c r="E475" s="37">
        <f t="shared" si="129"/>
        <v>0</v>
      </c>
      <c r="F475" s="37">
        <f t="shared" si="129"/>
        <v>0</v>
      </c>
      <c r="G475" s="37">
        <f t="shared" si="129"/>
        <v>0</v>
      </c>
      <c r="H475" s="37">
        <f t="shared" si="129"/>
        <v>0</v>
      </c>
      <c r="I475" s="37">
        <f t="shared" si="129"/>
        <v>0</v>
      </c>
      <c r="J475" s="37">
        <f t="shared" si="129"/>
        <v>0</v>
      </c>
      <c r="K475" s="37">
        <f t="shared" si="129"/>
        <v>0</v>
      </c>
      <c r="L475" s="37">
        <f t="shared" si="129"/>
        <v>0</v>
      </c>
      <c r="M475" s="37">
        <f t="shared" si="129"/>
        <v>0</v>
      </c>
      <c r="N475" s="37">
        <f t="shared" si="129"/>
        <v>0</v>
      </c>
      <c r="O475" s="37">
        <f t="shared" si="129"/>
        <v>0</v>
      </c>
      <c r="P475" s="37">
        <f t="shared" si="129"/>
        <v>0</v>
      </c>
      <c r="Q475" s="37">
        <f t="shared" si="129"/>
        <v>0</v>
      </c>
      <c r="R475" s="37">
        <f t="shared" si="129"/>
        <v>0</v>
      </c>
      <c r="S475" s="37">
        <f t="shared" si="129"/>
        <v>0</v>
      </c>
      <c r="T475" s="37">
        <f t="shared" si="129"/>
        <v>0</v>
      </c>
      <c r="U475" s="37">
        <f t="shared" si="129"/>
        <v>0</v>
      </c>
      <c r="V475" s="37">
        <f t="shared" si="129"/>
        <v>0</v>
      </c>
      <c r="W475" s="37">
        <f t="shared" si="129"/>
        <v>0</v>
      </c>
      <c r="X475" s="37">
        <f t="shared" si="129"/>
        <v>0</v>
      </c>
      <c r="Y475" s="37">
        <f t="shared" si="129"/>
        <v>0</v>
      </c>
      <c r="Z475" s="37">
        <f t="shared" si="129"/>
        <v>0</v>
      </c>
      <c r="AA475" s="37">
        <f t="shared" si="129"/>
        <v>0</v>
      </c>
      <c r="AB475" s="37">
        <f t="shared" si="129"/>
        <v>0</v>
      </c>
      <c r="AC475" s="37">
        <f t="shared" si="129"/>
        <v>0</v>
      </c>
      <c r="AD475" s="37">
        <f t="shared" si="129"/>
        <v>0</v>
      </c>
      <c r="AE475" s="37">
        <f t="shared" si="129"/>
        <v>0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0</v>
      </c>
      <c r="D478" s="21">
        <f t="shared" si="131"/>
        <v>0</v>
      </c>
      <c r="E478" s="21">
        <f t="shared" si="131"/>
        <v>0</v>
      </c>
      <c r="F478" s="21">
        <f t="shared" si="131"/>
        <v>0</v>
      </c>
      <c r="G478" s="21">
        <f t="shared" si="131"/>
        <v>0</v>
      </c>
      <c r="H478" s="21">
        <f t="shared" si="131"/>
        <v>0</v>
      </c>
      <c r="I478" s="21">
        <f t="shared" si="131"/>
        <v>0</v>
      </c>
      <c r="J478" s="21">
        <f t="shared" si="131"/>
        <v>0</v>
      </c>
      <c r="K478" s="21">
        <f t="shared" si="131"/>
        <v>0</v>
      </c>
      <c r="L478" s="21">
        <f t="shared" si="131"/>
        <v>0</v>
      </c>
      <c r="M478" s="21">
        <f t="shared" si="131"/>
        <v>0</v>
      </c>
      <c r="N478" s="21">
        <f t="shared" si="131"/>
        <v>0</v>
      </c>
      <c r="O478" s="21">
        <f t="shared" si="131"/>
        <v>0</v>
      </c>
      <c r="P478" s="21">
        <f t="shared" si="131"/>
        <v>0</v>
      </c>
      <c r="Q478" s="21">
        <f t="shared" si="131"/>
        <v>0</v>
      </c>
      <c r="R478" s="21">
        <f t="shared" si="131"/>
        <v>0</v>
      </c>
      <c r="S478" s="21">
        <f t="shared" si="131"/>
        <v>0</v>
      </c>
      <c r="T478" s="21">
        <f t="shared" si="131"/>
        <v>0</v>
      </c>
      <c r="U478" s="21">
        <f t="shared" si="131"/>
        <v>0</v>
      </c>
      <c r="V478" s="21">
        <f t="shared" si="131"/>
        <v>0</v>
      </c>
      <c r="W478" s="21">
        <f t="shared" si="131"/>
        <v>0</v>
      </c>
      <c r="X478" s="21">
        <f t="shared" si="131"/>
        <v>0</v>
      </c>
      <c r="Y478" s="21">
        <f t="shared" si="131"/>
        <v>0</v>
      </c>
      <c r="Z478" s="21">
        <f t="shared" si="131"/>
        <v>0</v>
      </c>
      <c r="AA478" s="21">
        <f t="shared" si="131"/>
        <v>0</v>
      </c>
      <c r="AB478" s="21">
        <f t="shared" si="131"/>
        <v>0</v>
      </c>
      <c r="AC478" s="21">
        <f t="shared" si="131"/>
        <v>0</v>
      </c>
      <c r="AD478" s="21">
        <f t="shared" si="131"/>
        <v>0</v>
      </c>
      <c r="AE478" s="21">
        <f t="shared" si="131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0</v>
      </c>
      <c r="D486" s="37">
        <f t="shared" si="132"/>
        <v>0</v>
      </c>
      <c r="E486" s="37">
        <f t="shared" si="132"/>
        <v>0</v>
      </c>
      <c r="F486" s="37">
        <f t="shared" si="132"/>
        <v>0</v>
      </c>
      <c r="G486" s="37">
        <f t="shared" si="132"/>
        <v>0</v>
      </c>
      <c r="H486" s="37">
        <f t="shared" si="132"/>
        <v>0</v>
      </c>
      <c r="I486" s="37">
        <f t="shared" si="132"/>
        <v>0</v>
      </c>
      <c r="J486" s="37">
        <f t="shared" si="132"/>
        <v>0</v>
      </c>
      <c r="K486" s="37">
        <f t="shared" si="132"/>
        <v>0</v>
      </c>
      <c r="L486" s="37">
        <f t="shared" si="132"/>
        <v>0</v>
      </c>
      <c r="M486" s="37">
        <f t="shared" si="132"/>
        <v>0</v>
      </c>
      <c r="N486" s="37">
        <f t="shared" si="132"/>
        <v>0</v>
      </c>
      <c r="O486" s="37">
        <f t="shared" si="132"/>
        <v>0</v>
      </c>
      <c r="P486" s="37">
        <f t="shared" si="132"/>
        <v>0</v>
      </c>
      <c r="Q486" s="37">
        <f t="shared" si="132"/>
        <v>0</v>
      </c>
      <c r="R486" s="37">
        <f t="shared" si="132"/>
        <v>0</v>
      </c>
      <c r="S486" s="37">
        <f t="shared" si="132"/>
        <v>0</v>
      </c>
      <c r="T486" s="37">
        <f t="shared" si="132"/>
        <v>0</v>
      </c>
      <c r="U486" s="37">
        <f t="shared" si="132"/>
        <v>0</v>
      </c>
      <c r="V486" s="37">
        <f t="shared" si="132"/>
        <v>0</v>
      </c>
      <c r="W486" s="37">
        <f t="shared" si="132"/>
        <v>0</v>
      </c>
      <c r="X486" s="37">
        <f t="shared" si="132"/>
        <v>0</v>
      </c>
      <c r="Y486" s="37">
        <f t="shared" si="132"/>
        <v>0</v>
      </c>
      <c r="Z486" s="37">
        <f t="shared" si="132"/>
        <v>0</v>
      </c>
      <c r="AA486" s="37">
        <f t="shared" si="132"/>
        <v>0</v>
      </c>
      <c r="AB486" s="37">
        <f t="shared" si="132"/>
        <v>0</v>
      </c>
      <c r="AC486" s="37">
        <f t="shared" si="132"/>
        <v>0</v>
      </c>
      <c r="AD486" s="37">
        <f t="shared" si="132"/>
        <v>0</v>
      </c>
      <c r="AE486" s="37">
        <f t="shared" si="132"/>
        <v>0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7">+D490+D491+D492+D493+D494+D495+D496</f>
        <v>0</v>
      </c>
      <c r="E489" s="21">
        <f t="shared" si="137"/>
        <v>0</v>
      </c>
      <c r="F489" s="21">
        <f t="shared" si="137"/>
        <v>0</v>
      </c>
      <c r="G489" s="21">
        <f t="shared" si="137"/>
        <v>0</v>
      </c>
      <c r="H489" s="21">
        <f t="shared" si="137"/>
        <v>0</v>
      </c>
      <c r="I489" s="21">
        <f t="shared" si="137"/>
        <v>0</v>
      </c>
      <c r="J489" s="21">
        <f t="shared" si="137"/>
        <v>0</v>
      </c>
      <c r="K489" s="21">
        <f t="shared" si="137"/>
        <v>0</v>
      </c>
      <c r="L489" s="21">
        <f t="shared" si="137"/>
        <v>0</v>
      </c>
      <c r="M489" s="21">
        <f t="shared" si="137"/>
        <v>0</v>
      </c>
      <c r="N489" s="21">
        <f t="shared" si="137"/>
        <v>0</v>
      </c>
      <c r="O489" s="21">
        <f t="shared" si="137"/>
        <v>0</v>
      </c>
      <c r="P489" s="21">
        <f t="shared" si="137"/>
        <v>0</v>
      </c>
      <c r="Q489" s="21">
        <f t="shared" si="137"/>
        <v>0</v>
      </c>
      <c r="R489" s="21">
        <f t="shared" si="137"/>
        <v>0</v>
      </c>
      <c r="S489" s="21">
        <f t="shared" si="137"/>
        <v>0</v>
      </c>
      <c r="T489" s="21">
        <f t="shared" si="137"/>
        <v>0</v>
      </c>
      <c r="U489" s="21">
        <f t="shared" si="137"/>
        <v>0</v>
      </c>
      <c r="V489" s="21">
        <f t="shared" si="137"/>
        <v>0</v>
      </c>
      <c r="W489" s="21">
        <f t="shared" si="137"/>
        <v>0</v>
      </c>
      <c r="X489" s="21">
        <f t="shared" si="137"/>
        <v>0</v>
      </c>
      <c r="Y489" s="21">
        <f t="shared" si="137"/>
        <v>0</v>
      </c>
      <c r="Z489" s="21">
        <f t="shared" si="137"/>
        <v>0</v>
      </c>
      <c r="AA489" s="21">
        <f t="shared" si="137"/>
        <v>0</v>
      </c>
      <c r="AB489" s="21">
        <f t="shared" si="137"/>
        <v>0</v>
      </c>
      <c r="AC489" s="21">
        <f t="shared" si="137"/>
        <v>0</v>
      </c>
      <c r="AD489" s="21">
        <f t="shared" si="137"/>
        <v>0</v>
      </c>
      <c r="AE489" s="21">
        <f t="shared" si="137"/>
        <v>0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0</v>
      </c>
      <c r="D490" s="37">
        <f t="shared" si="138"/>
        <v>0</v>
      </c>
      <c r="E490" s="37">
        <f t="shared" si="138"/>
        <v>0</v>
      </c>
      <c r="F490" s="37">
        <f t="shared" si="138"/>
        <v>0</v>
      </c>
      <c r="G490" s="37">
        <f t="shared" si="138"/>
        <v>0</v>
      </c>
      <c r="H490" s="37">
        <f t="shared" si="138"/>
        <v>0</v>
      </c>
      <c r="I490" s="37">
        <f t="shared" si="138"/>
        <v>0</v>
      </c>
      <c r="J490" s="37">
        <f t="shared" si="138"/>
        <v>0</v>
      </c>
      <c r="K490" s="37">
        <f t="shared" si="138"/>
        <v>0</v>
      </c>
      <c r="L490" s="37">
        <f t="shared" si="138"/>
        <v>0</v>
      </c>
      <c r="M490" s="37">
        <f t="shared" si="138"/>
        <v>0</v>
      </c>
      <c r="N490" s="37">
        <f t="shared" si="138"/>
        <v>0</v>
      </c>
      <c r="O490" s="37">
        <f t="shared" si="138"/>
        <v>0</v>
      </c>
      <c r="P490" s="37">
        <f t="shared" si="138"/>
        <v>0</v>
      </c>
      <c r="Q490" s="37">
        <f t="shared" si="138"/>
        <v>0</v>
      </c>
      <c r="R490" s="37">
        <f t="shared" si="138"/>
        <v>0</v>
      </c>
      <c r="S490" s="37">
        <f t="shared" ref="D490:AE496" si="139">+S142</f>
        <v>0</v>
      </c>
      <c r="T490" s="37">
        <f t="shared" si="139"/>
        <v>0</v>
      </c>
      <c r="U490" s="37">
        <f t="shared" si="139"/>
        <v>0</v>
      </c>
      <c r="V490" s="37">
        <f t="shared" si="139"/>
        <v>0</v>
      </c>
      <c r="W490" s="37">
        <f t="shared" si="139"/>
        <v>0</v>
      </c>
      <c r="X490" s="37">
        <f t="shared" si="139"/>
        <v>0</v>
      </c>
      <c r="Y490" s="37">
        <f t="shared" si="139"/>
        <v>0</v>
      </c>
      <c r="Z490" s="37">
        <f t="shared" si="139"/>
        <v>0</v>
      </c>
      <c r="AA490" s="37">
        <f t="shared" si="139"/>
        <v>0</v>
      </c>
      <c r="AB490" s="37">
        <f t="shared" si="139"/>
        <v>0</v>
      </c>
      <c r="AC490" s="37">
        <f t="shared" si="139"/>
        <v>0</v>
      </c>
      <c r="AD490" s="37">
        <f t="shared" si="139"/>
        <v>0</v>
      </c>
      <c r="AE490" s="37">
        <f t="shared" si="139"/>
        <v>0</v>
      </c>
    </row>
    <row r="491" spans="1:31" x14ac:dyDescent="0.2">
      <c r="A491" s="9" t="s">
        <v>310</v>
      </c>
      <c r="B491" s="4" t="s">
        <v>311</v>
      </c>
      <c r="C491" s="37">
        <f t="shared" si="138"/>
        <v>0</v>
      </c>
      <c r="D491" s="37">
        <f t="shared" si="139"/>
        <v>0</v>
      </c>
      <c r="E491" s="37">
        <f t="shared" si="139"/>
        <v>0</v>
      </c>
      <c r="F491" s="37">
        <f t="shared" si="139"/>
        <v>0</v>
      </c>
      <c r="G491" s="37">
        <f t="shared" si="139"/>
        <v>0</v>
      </c>
      <c r="H491" s="37">
        <f t="shared" si="139"/>
        <v>0</v>
      </c>
      <c r="I491" s="37">
        <f t="shared" si="139"/>
        <v>0</v>
      </c>
      <c r="J491" s="37">
        <f t="shared" si="139"/>
        <v>0</v>
      </c>
      <c r="K491" s="37">
        <f t="shared" si="139"/>
        <v>0</v>
      </c>
      <c r="L491" s="37">
        <f t="shared" si="139"/>
        <v>0</v>
      </c>
      <c r="M491" s="37">
        <f t="shared" si="139"/>
        <v>0</v>
      </c>
      <c r="N491" s="37">
        <f t="shared" si="139"/>
        <v>0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0.49510177698244207</v>
      </c>
      <c r="D497" s="21">
        <f t="shared" ref="D497:AE497" si="140">+D498+D499+D501</f>
        <v>0.49339142314925133</v>
      </c>
      <c r="E497" s="21">
        <f t="shared" si="140"/>
        <v>0.51878397807858001</v>
      </c>
      <c r="F497" s="21">
        <f t="shared" si="140"/>
        <v>0.52139821684435739</v>
      </c>
      <c r="G497" s="21">
        <f t="shared" si="140"/>
        <v>0.54478541061662233</v>
      </c>
      <c r="H497" s="21">
        <f t="shared" si="140"/>
        <v>0.55324769310732091</v>
      </c>
      <c r="I497" s="21">
        <f t="shared" si="140"/>
        <v>0.57569508191581475</v>
      </c>
      <c r="J497" s="21">
        <f t="shared" si="140"/>
        <v>0.58449804427924557</v>
      </c>
      <c r="K497" s="21">
        <f t="shared" si="140"/>
        <v>0.58861375067183563</v>
      </c>
      <c r="L497" s="21">
        <f t="shared" si="140"/>
        <v>0.54251612952830575</v>
      </c>
      <c r="M497" s="21">
        <f t="shared" si="140"/>
        <v>0.61743933422217612</v>
      </c>
      <c r="N497" s="21">
        <f t="shared" si="140"/>
        <v>0.63062893348855242</v>
      </c>
      <c r="O497" s="21">
        <f t="shared" si="140"/>
        <v>0.67413022476026141</v>
      </c>
      <c r="P497" s="21">
        <f t="shared" si="140"/>
        <v>0.66315977093458467</v>
      </c>
      <c r="Q497" s="21">
        <f t="shared" si="140"/>
        <v>0.68540233469377587</v>
      </c>
      <c r="R497" s="21">
        <f t="shared" si="140"/>
        <v>0.75089132642914369</v>
      </c>
      <c r="S497" s="21">
        <f t="shared" si="140"/>
        <v>0.79455041482680255</v>
      </c>
      <c r="T497" s="21">
        <f t="shared" si="140"/>
        <v>0.80960014123528246</v>
      </c>
      <c r="U497" s="21">
        <f t="shared" si="140"/>
        <v>0.88302829817241635</v>
      </c>
      <c r="V497" s="21">
        <f t="shared" si="140"/>
        <v>0.90538709009078855</v>
      </c>
      <c r="W497" s="21">
        <f t="shared" si="140"/>
        <v>1.0003510687306505</v>
      </c>
      <c r="X497" s="21">
        <f t="shared" si="140"/>
        <v>1.1780999049097043</v>
      </c>
      <c r="Y497" s="21">
        <f t="shared" si="140"/>
        <v>1.2044984891455717</v>
      </c>
      <c r="Z497" s="21">
        <f t="shared" si="140"/>
        <v>1.2437149328065169</v>
      </c>
      <c r="AA497" s="21">
        <f t="shared" si="140"/>
        <v>1.2272792581585643</v>
      </c>
      <c r="AB497" s="21">
        <f t="shared" si="140"/>
        <v>1.2863556654271118</v>
      </c>
      <c r="AC497" s="21">
        <f t="shared" si="140"/>
        <v>1.4987801906096481</v>
      </c>
      <c r="AD497" s="21">
        <f t="shared" si="140"/>
        <v>1.540295755777956</v>
      </c>
      <c r="AE497" s="21">
        <f t="shared" si="140"/>
        <v>1.7104413770114959</v>
      </c>
    </row>
    <row r="498" spans="1:31" x14ac:dyDescent="0.2">
      <c r="A498" s="9" t="s">
        <v>323</v>
      </c>
      <c r="B498" s="4" t="s">
        <v>324</v>
      </c>
      <c r="C498" s="37">
        <f>+C150</f>
        <v>0.41290147412399614</v>
      </c>
      <c r="D498" s="37">
        <f t="shared" ref="D498:AE498" si="141">+D150</f>
        <v>0.42106373751266901</v>
      </c>
      <c r="E498" s="37">
        <f t="shared" si="141"/>
        <v>0.42945561174240071</v>
      </c>
      <c r="F498" s="37">
        <f t="shared" si="141"/>
        <v>0.43808115548357202</v>
      </c>
      <c r="G498" s="37">
        <f t="shared" si="141"/>
        <v>0.44694464712958026</v>
      </c>
      <c r="H498" s="37">
        <f t="shared" si="141"/>
        <v>0.45605058802165638</v>
      </c>
      <c r="I498" s="37">
        <f t="shared" si="141"/>
        <v>0.4654037060611646</v>
      </c>
      <c r="J498" s="37">
        <f t="shared" si="141"/>
        <v>0.4750089597153499</v>
      </c>
      <c r="K498" s="37">
        <f t="shared" si="141"/>
        <v>0.48487154242340669</v>
      </c>
      <c r="L498" s="37">
        <f t="shared" si="141"/>
        <v>0.5145530322777796</v>
      </c>
      <c r="M498" s="37">
        <f t="shared" si="141"/>
        <v>0.51140395540341421</v>
      </c>
      <c r="N498" s="37">
        <f t="shared" si="141"/>
        <v>0.52232435091075025</v>
      </c>
      <c r="O498" s="37">
        <f t="shared" si="141"/>
        <v>0.55472788907297887</v>
      </c>
      <c r="P498" s="37">
        <f t="shared" si="141"/>
        <v>0.54954352503052284</v>
      </c>
      <c r="Q498" s="37">
        <f t="shared" si="141"/>
        <v>0.56636107007963399</v>
      </c>
      <c r="R498" s="37">
        <f t="shared" si="141"/>
        <v>0.6156675292951288</v>
      </c>
      <c r="S498" s="37">
        <f t="shared" si="141"/>
        <v>0.6734372354342506</v>
      </c>
      <c r="T498" s="37">
        <f t="shared" si="141"/>
        <v>0.69917134612141052</v>
      </c>
      <c r="U498" s="37">
        <f t="shared" si="141"/>
        <v>0.76945369614837911</v>
      </c>
      <c r="V498" s="37">
        <f t="shared" si="141"/>
        <v>0.82034243353242697</v>
      </c>
      <c r="W498" s="37">
        <f t="shared" si="141"/>
        <v>0.88287043179672309</v>
      </c>
      <c r="X498" s="37">
        <f t="shared" si="141"/>
        <v>1.0636023867475017</v>
      </c>
      <c r="Y498" s="37">
        <f t="shared" si="141"/>
        <v>1.0949028913732526</v>
      </c>
      <c r="Z498" s="37">
        <f t="shared" si="141"/>
        <v>1.0962956931952925</v>
      </c>
      <c r="AA498" s="37">
        <f t="shared" si="141"/>
        <v>1.1019243355751818</v>
      </c>
      <c r="AB498" s="37">
        <f t="shared" si="141"/>
        <v>1.1470789787032112</v>
      </c>
      <c r="AC498" s="37">
        <f t="shared" si="141"/>
        <v>1.3656067791355706</v>
      </c>
      <c r="AD498" s="37">
        <f t="shared" si="141"/>
        <v>1.4363173326970207</v>
      </c>
      <c r="AE498" s="37">
        <f t="shared" si="141"/>
        <v>1.5829137992214144</v>
      </c>
    </row>
    <row r="499" spans="1:31" x14ac:dyDescent="0.2">
      <c r="A499" s="9" t="s">
        <v>325</v>
      </c>
      <c r="B499" s="4" t="s">
        <v>326</v>
      </c>
      <c r="C499" s="37">
        <f>+C151</f>
        <v>8.2200302858445914E-2</v>
      </c>
      <c r="D499" s="37">
        <f t="shared" ref="D499:AE509" si="142">+D151</f>
        <v>7.2327685636582345E-2</v>
      </c>
      <c r="E499" s="37">
        <f t="shared" si="142"/>
        <v>8.9328366336179313E-2</v>
      </c>
      <c r="F499" s="37">
        <f t="shared" si="142"/>
        <v>8.3317061360785372E-2</v>
      </c>
      <c r="G499" s="37">
        <f t="shared" si="142"/>
        <v>9.7840763487042098E-2</v>
      </c>
      <c r="H499" s="37">
        <f t="shared" si="142"/>
        <v>9.7197105085664509E-2</v>
      </c>
      <c r="I499" s="37">
        <f t="shared" si="142"/>
        <v>0.11029137585465018</v>
      </c>
      <c r="J499" s="37">
        <f t="shared" si="142"/>
        <v>0.10948908456389561</v>
      </c>
      <c r="K499" s="37">
        <f t="shared" si="142"/>
        <v>0.10374220824842896</v>
      </c>
      <c r="L499" s="37">
        <f t="shared" si="142"/>
        <v>2.7963097250526113E-2</v>
      </c>
      <c r="M499" s="37">
        <f t="shared" si="142"/>
        <v>0.10603537881876191</v>
      </c>
      <c r="N499" s="37">
        <f t="shared" si="142"/>
        <v>0.10830458257780214</v>
      </c>
      <c r="O499" s="37">
        <f t="shared" si="142"/>
        <v>0.11940233568728259</v>
      </c>
      <c r="P499" s="37">
        <f t="shared" si="142"/>
        <v>0.11361624590406186</v>
      </c>
      <c r="Q499" s="37">
        <f t="shared" si="142"/>
        <v>0.1190412646141419</v>
      </c>
      <c r="R499" s="37">
        <f t="shared" si="142"/>
        <v>0.13522379713401489</v>
      </c>
      <c r="S499" s="37">
        <f t="shared" si="142"/>
        <v>0.12111317939255196</v>
      </c>
      <c r="T499" s="37">
        <f t="shared" si="142"/>
        <v>0.11042879511387199</v>
      </c>
      <c r="U499" s="37">
        <f t="shared" si="142"/>
        <v>0.11357460202403728</v>
      </c>
      <c r="V499" s="37">
        <f t="shared" si="142"/>
        <v>8.5044656558361617E-2</v>
      </c>
      <c r="W499" s="37">
        <f t="shared" si="142"/>
        <v>0.1174806369339275</v>
      </c>
      <c r="X499" s="37">
        <f t="shared" si="142"/>
        <v>0.11449751816220256</v>
      </c>
      <c r="Y499" s="37">
        <f t="shared" si="142"/>
        <v>0.10959559777231906</v>
      </c>
      <c r="Z499" s="37">
        <f t="shared" si="142"/>
        <v>0.14741923961122444</v>
      </c>
      <c r="AA499" s="37">
        <f t="shared" si="142"/>
        <v>0.1253549225833826</v>
      </c>
      <c r="AB499" s="37">
        <f t="shared" si="142"/>
        <v>0.13927668672390053</v>
      </c>
      <c r="AC499" s="37">
        <f t="shared" si="142"/>
        <v>0.13317341147407738</v>
      </c>
      <c r="AD499" s="37">
        <f t="shared" si="142"/>
        <v>0.10397842308093536</v>
      </c>
      <c r="AE499" s="37">
        <f t="shared" si="142"/>
        <v>0.12752757779008148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45">+D509+D510+D511+D512+D513+D514</f>
        <v>2.1983922359360902E-5</v>
      </c>
      <c r="E508" s="21">
        <f t="shared" si="145"/>
        <v>1.9106018745719452E-4</v>
      </c>
      <c r="F508" s="21">
        <f t="shared" si="145"/>
        <v>1.055310752999675E-3</v>
      </c>
      <c r="G508" s="21">
        <f t="shared" si="145"/>
        <v>6.2442755419294622E-2</v>
      </c>
      <c r="H508" s="21">
        <f t="shared" si="145"/>
        <v>0.13748991383675363</v>
      </c>
      <c r="I508" s="21">
        <f t="shared" si="145"/>
        <v>0.30707689328253368</v>
      </c>
      <c r="J508" s="21">
        <f t="shared" si="145"/>
        <v>0.68199043628204215</v>
      </c>
      <c r="K508" s="21">
        <f t="shared" si="145"/>
        <v>0.69834446753962531</v>
      </c>
      <c r="L508" s="21">
        <f t="shared" si="145"/>
        <v>2.3616649807097998</v>
      </c>
      <c r="M508" s="21">
        <f t="shared" si="145"/>
        <v>3.218165538386863</v>
      </c>
      <c r="N508" s="21">
        <f t="shared" si="145"/>
        <v>7.0941504959061756</v>
      </c>
      <c r="O508" s="21">
        <f t="shared" si="145"/>
        <v>7.0097710105767153</v>
      </c>
      <c r="P508" s="21">
        <f t="shared" si="145"/>
        <v>8.1851873074331429</v>
      </c>
      <c r="Q508" s="21">
        <f t="shared" si="145"/>
        <v>11.24248999250411</v>
      </c>
      <c r="R508" s="21">
        <f t="shared" si="145"/>
        <v>13.39104209486436</v>
      </c>
      <c r="S508" s="21">
        <f t="shared" si="145"/>
        <v>16.33792145814785</v>
      </c>
      <c r="T508" s="21">
        <f t="shared" si="145"/>
        <v>19.204541733755796</v>
      </c>
      <c r="U508" s="21">
        <f t="shared" si="145"/>
        <v>25.602643597569465</v>
      </c>
      <c r="V508" s="21">
        <f t="shared" si="145"/>
        <v>24.405586624478811</v>
      </c>
      <c r="W508" s="21">
        <f t="shared" si="145"/>
        <v>35.98057275420787</v>
      </c>
      <c r="X508" s="21">
        <f t="shared" si="145"/>
        <v>46.076237824709359</v>
      </c>
      <c r="Y508" s="21">
        <f t="shared" si="145"/>
        <v>55.616327496788855</v>
      </c>
      <c r="Z508" s="21">
        <f t="shared" si="145"/>
        <v>60.359113591006505</v>
      </c>
      <c r="AA508" s="21">
        <f t="shared" si="145"/>
        <v>69.680816139331327</v>
      </c>
      <c r="AB508" s="21">
        <f t="shared" si="145"/>
        <v>76.560895334293463</v>
      </c>
      <c r="AC508" s="21">
        <f t="shared" si="145"/>
        <v>88.476067727993609</v>
      </c>
      <c r="AD508" s="21">
        <f t="shared" si="145"/>
        <v>97.701064829947512</v>
      </c>
      <c r="AE508" s="21">
        <f t="shared" si="145"/>
        <v>109.73801036557043</v>
      </c>
    </row>
    <row r="509" spans="1:31" x14ac:dyDescent="0.2">
      <c r="A509" s="9" t="s">
        <v>343</v>
      </c>
      <c r="B509" s="4" t="s">
        <v>344</v>
      </c>
      <c r="C509" s="37">
        <f t="shared" si="143"/>
        <v>0</v>
      </c>
      <c r="D509" s="37">
        <f t="shared" si="142"/>
        <v>2.1983922359360902E-5</v>
      </c>
      <c r="E509" s="37">
        <f t="shared" si="142"/>
        <v>1.9106018745719452E-4</v>
      </c>
      <c r="F509" s="37">
        <f t="shared" si="142"/>
        <v>1.055310752999675E-3</v>
      </c>
      <c r="G509" s="37">
        <f t="shared" si="142"/>
        <v>6.2442755419294622E-2</v>
      </c>
      <c r="H509" s="37">
        <f t="shared" si="142"/>
        <v>0.13748991383675363</v>
      </c>
      <c r="I509" s="37">
        <f t="shared" si="142"/>
        <v>0.30707689328253368</v>
      </c>
      <c r="J509" s="37">
        <f t="shared" si="142"/>
        <v>0.67965700492177084</v>
      </c>
      <c r="K509" s="37">
        <f t="shared" si="142"/>
        <v>0.69021384013798148</v>
      </c>
      <c r="L509" s="37">
        <f t="shared" si="142"/>
        <v>2.3316223929450217</v>
      </c>
      <c r="M509" s="37">
        <f t="shared" si="142"/>
        <v>3.1598656032279551</v>
      </c>
      <c r="N509" s="37">
        <f t="shared" si="142"/>
        <v>7.0148056395924394</v>
      </c>
      <c r="O509" s="37">
        <f t="shared" si="142"/>
        <v>6.9182806007047306</v>
      </c>
      <c r="P509" s="37">
        <f t="shared" si="142"/>
        <v>8.0821394306148679</v>
      </c>
      <c r="Q509" s="37">
        <f t="shared" si="142"/>
        <v>11.053487545803918</v>
      </c>
      <c r="R509" s="37">
        <f t="shared" si="142"/>
        <v>13.011429262828608</v>
      </c>
      <c r="S509" s="37">
        <f t="shared" si="142"/>
        <v>15.999035424588209</v>
      </c>
      <c r="T509" s="37">
        <f t="shared" si="142"/>
        <v>18.917583175631481</v>
      </c>
      <c r="U509" s="37">
        <f t="shared" si="142"/>
        <v>24.903023621379525</v>
      </c>
      <c r="V509" s="37">
        <f t="shared" si="142"/>
        <v>23.444542444797484</v>
      </c>
      <c r="W509" s="37">
        <f t="shared" si="142"/>
        <v>34.02561552842046</v>
      </c>
      <c r="X509" s="37">
        <f t="shared" si="142"/>
        <v>44.617457278698893</v>
      </c>
      <c r="Y509" s="37">
        <f t="shared" si="142"/>
        <v>53.101726926256212</v>
      </c>
      <c r="Z509" s="37">
        <f t="shared" si="142"/>
        <v>57.917106022860118</v>
      </c>
      <c r="AA509" s="37">
        <f t="shared" si="142"/>
        <v>66.879237770664389</v>
      </c>
      <c r="AB509" s="37">
        <f t="shared" si="142"/>
        <v>73.799803129249455</v>
      </c>
      <c r="AC509" s="37">
        <f t="shared" si="142"/>
        <v>84.659122198527555</v>
      </c>
      <c r="AD509" s="37">
        <f t="shared" si="142"/>
        <v>93.928760197385614</v>
      </c>
      <c r="AE509" s="37">
        <f t="shared" si="142"/>
        <v>106.29542650511212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1.830350294956221E-4</v>
      </c>
      <c r="Q510" s="37">
        <f t="shared" si="146"/>
        <v>8.7784101050623106E-2</v>
      </c>
      <c r="R510" s="37">
        <f t="shared" si="146"/>
        <v>0.26442298381900264</v>
      </c>
      <c r="S510" s="37">
        <f t="shared" si="146"/>
        <v>0.19835816113772087</v>
      </c>
      <c r="T510" s="37">
        <f t="shared" si="146"/>
        <v>0.1298887156962083</v>
      </c>
      <c r="U510" s="37">
        <f t="shared" si="146"/>
        <v>0.35664830976862349</v>
      </c>
      <c r="V510" s="37">
        <f t="shared" si="146"/>
        <v>0.46092476697057644</v>
      </c>
      <c r="W510" s="37">
        <f t="shared" si="146"/>
        <v>1.3085843567089803</v>
      </c>
      <c r="X510" s="37">
        <f t="shared" si="146"/>
        <v>0.61582577757960322</v>
      </c>
      <c r="Y510" s="37">
        <f t="shared" si="146"/>
        <v>1.3081467678221035</v>
      </c>
      <c r="Z510" s="37">
        <f t="shared" si="146"/>
        <v>0.8963674354697424</v>
      </c>
      <c r="AA510" s="37">
        <f t="shared" si="146"/>
        <v>1.1699543153046772</v>
      </c>
      <c r="AB510" s="37">
        <f t="shared" si="146"/>
        <v>1.2553074236410613</v>
      </c>
      <c r="AC510" s="37">
        <f t="shared" si="146"/>
        <v>2.0000100377409464</v>
      </c>
      <c r="AD510" s="37">
        <f t="shared" si="146"/>
        <v>1.7501322307771039</v>
      </c>
      <c r="AE510" s="37">
        <f t="shared" si="146"/>
        <v>1.4392116240198964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2.3334313602713227E-3</v>
      </c>
      <c r="K511" s="37">
        <f t="shared" si="147"/>
        <v>5.5978290932654192E-3</v>
      </c>
      <c r="L511" s="37">
        <f t="shared" si="147"/>
        <v>1.1972967048961084E-2</v>
      </c>
      <c r="M511" s="37">
        <f t="shared" si="147"/>
        <v>2.1434314644966337E-2</v>
      </c>
      <c r="N511" s="37">
        <f t="shared" si="147"/>
        <v>3.4120008904651493E-2</v>
      </c>
      <c r="O511" s="37">
        <f t="shared" si="147"/>
        <v>4.7465654424870093E-2</v>
      </c>
      <c r="P511" s="37">
        <f t="shared" si="147"/>
        <v>7.8679696768495525E-2</v>
      </c>
      <c r="Q511" s="37">
        <f t="shared" si="147"/>
        <v>8.7830033094549564E-2</v>
      </c>
      <c r="R511" s="37">
        <f t="shared" si="147"/>
        <v>9.9575848732664396E-2</v>
      </c>
      <c r="S511" s="37">
        <f t="shared" si="146"/>
        <v>0.11951654452873867</v>
      </c>
      <c r="T511" s="37">
        <f t="shared" si="146"/>
        <v>0.14091689011621397</v>
      </c>
      <c r="U511" s="37">
        <f t="shared" si="146"/>
        <v>0.19897093456230341</v>
      </c>
      <c r="V511" s="37">
        <f t="shared" si="146"/>
        <v>0.22133433605448852</v>
      </c>
      <c r="W511" s="37">
        <f t="shared" si="146"/>
        <v>0.28654584856272103</v>
      </c>
      <c r="X511" s="37">
        <f t="shared" si="146"/>
        <v>0.39149661969765021</v>
      </c>
      <c r="Y511" s="37">
        <f t="shared" si="146"/>
        <v>0.60939033944633736</v>
      </c>
      <c r="Z511" s="37">
        <f t="shared" si="146"/>
        <v>0.73255183225538734</v>
      </c>
      <c r="AA511" s="37">
        <f t="shared" si="146"/>
        <v>0.8186397551326311</v>
      </c>
      <c r="AB511" s="37">
        <f t="shared" si="146"/>
        <v>0.81898241697912155</v>
      </c>
      <c r="AC511" s="37">
        <f t="shared" si="146"/>
        <v>0.90985113340758461</v>
      </c>
      <c r="AD511" s="37">
        <f t="shared" si="146"/>
        <v>0.93427365870634449</v>
      </c>
      <c r="AE511" s="37">
        <f t="shared" si="146"/>
        <v>0.93310260901897868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0.12068137961923137</v>
      </c>
      <c r="V512" s="37">
        <f t="shared" si="146"/>
        <v>0.25845087940800587</v>
      </c>
      <c r="W512" s="37">
        <f t="shared" si="146"/>
        <v>0.3012173803180534</v>
      </c>
      <c r="X512" s="37">
        <f t="shared" si="146"/>
        <v>0.3269253092856052</v>
      </c>
      <c r="Y512" s="37">
        <f t="shared" si="146"/>
        <v>0.3538959042797491</v>
      </c>
      <c r="Z512" s="37">
        <f t="shared" si="146"/>
        <v>0.39865633279406493</v>
      </c>
      <c r="AA512" s="37">
        <f t="shared" si="146"/>
        <v>0.38151499794644683</v>
      </c>
      <c r="AB512" s="37">
        <f t="shared" si="146"/>
        <v>0.27166004059040089</v>
      </c>
      <c r="AC512" s="37">
        <f t="shared" si="146"/>
        <v>0.47913991991473492</v>
      </c>
      <c r="AD512" s="37">
        <f t="shared" si="146"/>
        <v>0.61891300349945988</v>
      </c>
      <c r="AE512" s="37">
        <f t="shared" si="146"/>
        <v>0.45626010002460671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2.532798308378366E-3</v>
      </c>
      <c r="L513" s="37">
        <f t="shared" si="146"/>
        <v>1.8069620715817299E-2</v>
      </c>
      <c r="M513" s="37">
        <f t="shared" si="146"/>
        <v>3.6865620513941683E-2</v>
      </c>
      <c r="N513" s="37">
        <f t="shared" si="146"/>
        <v>4.5224847409084182E-2</v>
      </c>
      <c r="O513" s="37">
        <f t="shared" si="146"/>
        <v>4.4024755447115128E-2</v>
      </c>
      <c r="P513" s="37">
        <f t="shared" si="146"/>
        <v>2.4185145020282146E-2</v>
      </c>
      <c r="Q513" s="37">
        <f t="shared" si="146"/>
        <v>1.3388312555019382E-2</v>
      </c>
      <c r="R513" s="37">
        <f t="shared" si="146"/>
        <v>1.5613999484084201E-2</v>
      </c>
      <c r="S513" s="37">
        <f t="shared" si="146"/>
        <v>2.1011327893179357E-2</v>
      </c>
      <c r="T513" s="37">
        <f t="shared" si="146"/>
        <v>1.6152952311896007E-2</v>
      </c>
      <c r="U513" s="37">
        <f t="shared" si="146"/>
        <v>2.3319352239780978E-2</v>
      </c>
      <c r="V513" s="37">
        <f t="shared" si="146"/>
        <v>2.033419724825377E-2</v>
      </c>
      <c r="W513" s="37">
        <f t="shared" si="146"/>
        <v>5.8609640197661038E-2</v>
      </c>
      <c r="X513" s="37">
        <f t="shared" si="146"/>
        <v>0.12453283944760922</v>
      </c>
      <c r="Y513" s="37">
        <f t="shared" si="146"/>
        <v>0.24316755898446352</v>
      </c>
      <c r="Z513" s="37">
        <f t="shared" si="146"/>
        <v>0.41443196762719392</v>
      </c>
      <c r="AA513" s="37">
        <f t="shared" si="146"/>
        <v>0.43146930028317521</v>
      </c>
      <c r="AB513" s="37">
        <f t="shared" si="146"/>
        <v>0.41514232383341615</v>
      </c>
      <c r="AC513" s="37">
        <f t="shared" si="146"/>
        <v>0.42794443840278507</v>
      </c>
      <c r="AD513" s="37">
        <f t="shared" si="146"/>
        <v>0.46898573957899653</v>
      </c>
      <c r="AE513" s="37">
        <f t="shared" si="146"/>
        <v>0.61400952739484027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1.5046813287303338E-2</v>
      </c>
      <c r="D515" s="21">
        <f t="shared" ref="D515:AE515" si="148">+D516+D517+D518+D519</f>
        <v>1.504681328730334E-2</v>
      </c>
      <c r="E515" s="21">
        <f t="shared" si="148"/>
        <v>1.504681328730334E-2</v>
      </c>
      <c r="F515" s="21">
        <f t="shared" si="148"/>
        <v>1.5046813287303337E-2</v>
      </c>
      <c r="G515" s="21">
        <f t="shared" si="148"/>
        <v>1.5046813287303338E-2</v>
      </c>
      <c r="H515" s="21">
        <f t="shared" si="148"/>
        <v>1.5046813287303335E-2</v>
      </c>
      <c r="I515" s="21">
        <f t="shared" si="148"/>
        <v>1.5046813287303335E-2</v>
      </c>
      <c r="J515" s="21">
        <f t="shared" si="148"/>
        <v>1.5046813287303331E-2</v>
      </c>
      <c r="K515" s="21">
        <f t="shared" si="148"/>
        <v>1.5046813287303335E-2</v>
      </c>
      <c r="L515" s="21">
        <f t="shared" si="148"/>
        <v>1.5046813287303335E-2</v>
      </c>
      <c r="M515" s="21">
        <f t="shared" si="148"/>
        <v>1.5046813287303335E-2</v>
      </c>
      <c r="N515" s="21">
        <f t="shared" si="148"/>
        <v>1.5046813287303337E-2</v>
      </c>
      <c r="O515" s="21">
        <f t="shared" si="148"/>
        <v>1.5046813287303335E-2</v>
      </c>
      <c r="P515" s="21">
        <f t="shared" si="148"/>
        <v>2.4824532496651623</v>
      </c>
      <c r="Q515" s="21">
        <f t="shared" si="148"/>
        <v>2.3337674907912103</v>
      </c>
      <c r="R515" s="21">
        <f t="shared" si="148"/>
        <v>2.0570851373386967</v>
      </c>
      <c r="S515" s="21">
        <f t="shared" si="148"/>
        <v>2.1500965035305262</v>
      </c>
      <c r="T515" s="21">
        <f t="shared" si="148"/>
        <v>2.1823300233279292</v>
      </c>
      <c r="U515" s="21">
        <f t="shared" si="148"/>
        <v>2.2624749786603484</v>
      </c>
      <c r="V515" s="21">
        <f t="shared" si="148"/>
        <v>2.6426766761452471</v>
      </c>
      <c r="W515" s="21">
        <f t="shared" si="148"/>
        <v>3.7408806782825583</v>
      </c>
      <c r="X515" s="21">
        <f t="shared" si="148"/>
        <v>2.4355021526320439</v>
      </c>
      <c r="Y515" s="21">
        <f t="shared" si="148"/>
        <v>2.6644330549162536</v>
      </c>
      <c r="Z515" s="21">
        <f t="shared" si="148"/>
        <v>2.8287204347632766</v>
      </c>
      <c r="AA515" s="21">
        <f t="shared" si="148"/>
        <v>2.7891309670164928</v>
      </c>
      <c r="AB515" s="21">
        <f t="shared" si="148"/>
        <v>2.9377258475042622</v>
      </c>
      <c r="AC515" s="21">
        <f t="shared" si="148"/>
        <v>2.4594960954045235</v>
      </c>
      <c r="AD515" s="21">
        <f t="shared" si="148"/>
        <v>5.4025427831963553</v>
      </c>
      <c r="AE515" s="21">
        <f t="shared" si="148"/>
        <v>5.1320813726704735</v>
      </c>
    </row>
    <row r="516" spans="1:31" x14ac:dyDescent="0.2">
      <c r="A516" s="9" t="s">
        <v>360</v>
      </c>
      <c r="B516" s="4" t="s">
        <v>361</v>
      </c>
      <c r="C516" s="37">
        <f t="shared" si="147"/>
        <v>0</v>
      </c>
      <c r="D516" s="37">
        <f t="shared" si="146"/>
        <v>0</v>
      </c>
      <c r="E516" s="37">
        <f t="shared" si="146"/>
        <v>0</v>
      </c>
      <c r="F516" s="37">
        <f t="shared" si="146"/>
        <v>0</v>
      </c>
      <c r="G516" s="37">
        <f t="shared" si="146"/>
        <v>0</v>
      </c>
      <c r="H516" s="37">
        <f t="shared" si="146"/>
        <v>0</v>
      </c>
      <c r="I516" s="37">
        <f t="shared" si="146"/>
        <v>0</v>
      </c>
      <c r="J516" s="37">
        <f t="shared" si="146"/>
        <v>0</v>
      </c>
      <c r="K516" s="37">
        <f t="shared" si="146"/>
        <v>0</v>
      </c>
      <c r="L516" s="37">
        <f t="shared" si="146"/>
        <v>0</v>
      </c>
      <c r="M516" s="37">
        <f t="shared" si="146"/>
        <v>0</v>
      </c>
      <c r="N516" s="37">
        <f t="shared" si="146"/>
        <v>0</v>
      </c>
      <c r="O516" s="37">
        <f t="shared" si="146"/>
        <v>0</v>
      </c>
      <c r="P516" s="37">
        <f t="shared" si="146"/>
        <v>2.4675161079865013</v>
      </c>
      <c r="Q516" s="37">
        <f t="shared" si="146"/>
        <v>2.318941237345332</v>
      </c>
      <c r="R516" s="37">
        <f t="shared" si="146"/>
        <v>2.0423557992119239</v>
      </c>
      <c r="S516" s="37">
        <f t="shared" si="146"/>
        <v>2.1354595367175944</v>
      </c>
      <c r="T516" s="37">
        <f t="shared" si="146"/>
        <v>2.167781205047318</v>
      </c>
      <c r="U516" s="37">
        <f t="shared" si="146"/>
        <v>2.2480109526813878</v>
      </c>
      <c r="V516" s="37">
        <f t="shared" si="146"/>
        <v>2.6282908580441635</v>
      </c>
      <c r="W516" s="37">
        <f t="shared" si="146"/>
        <v>3.7265605763688758</v>
      </c>
      <c r="X516" s="37">
        <f t="shared" si="146"/>
        <v>2.4212489913544673</v>
      </c>
      <c r="Y516" s="37">
        <f t="shared" si="146"/>
        <v>2.6525962738564068</v>
      </c>
      <c r="Z516" s="37">
        <f t="shared" si="146"/>
        <v>2.8192727177242887</v>
      </c>
      <c r="AA516" s="37">
        <f t="shared" si="146"/>
        <v>2.7791254280078896</v>
      </c>
      <c r="AB516" s="37">
        <f t="shared" si="146"/>
        <v>2.9271739913633561</v>
      </c>
      <c r="AC516" s="37">
        <f t="shared" si="146"/>
        <v>2.4509994850367023</v>
      </c>
      <c r="AD516" s="37">
        <f t="shared" si="146"/>
        <v>5.3956646378575766</v>
      </c>
      <c r="AE516" s="37">
        <f t="shared" si="146"/>
        <v>5.1268171896567596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1.5046813287303338E-2</v>
      </c>
      <c r="D518" s="37">
        <f t="shared" ref="D518:AE518" si="150">+D182</f>
        <v>1.504681328730334E-2</v>
      </c>
      <c r="E518" s="37">
        <f t="shared" si="150"/>
        <v>1.504681328730334E-2</v>
      </c>
      <c r="F518" s="37">
        <f t="shared" si="150"/>
        <v>1.5046813287303337E-2</v>
      </c>
      <c r="G518" s="37">
        <f t="shared" si="150"/>
        <v>1.5046813287303338E-2</v>
      </c>
      <c r="H518" s="37">
        <f t="shared" si="150"/>
        <v>1.5046813287303335E-2</v>
      </c>
      <c r="I518" s="37">
        <f t="shared" si="150"/>
        <v>1.5046813287303335E-2</v>
      </c>
      <c r="J518" s="37">
        <f t="shared" si="150"/>
        <v>1.5046813287303331E-2</v>
      </c>
      <c r="K518" s="37">
        <f t="shared" si="150"/>
        <v>1.5046813287303335E-2</v>
      </c>
      <c r="L518" s="37">
        <f t="shared" si="150"/>
        <v>1.5046813287303335E-2</v>
      </c>
      <c r="M518" s="37">
        <f t="shared" si="150"/>
        <v>1.5046813287303335E-2</v>
      </c>
      <c r="N518" s="37">
        <f t="shared" si="150"/>
        <v>1.5046813287303337E-2</v>
      </c>
      <c r="O518" s="37">
        <f t="shared" si="150"/>
        <v>1.5046813287303335E-2</v>
      </c>
      <c r="P518" s="37">
        <f t="shared" si="150"/>
        <v>1.493714167866105E-2</v>
      </c>
      <c r="Q518" s="37">
        <f t="shared" si="150"/>
        <v>1.4826253445878462E-2</v>
      </c>
      <c r="R518" s="37">
        <f t="shared" si="150"/>
        <v>1.472933812677292E-2</v>
      </c>
      <c r="S518" s="37">
        <f t="shared" si="150"/>
        <v>1.4636966812931865E-2</v>
      </c>
      <c r="T518" s="37">
        <f t="shared" si="150"/>
        <v>1.4548818280611421E-2</v>
      </c>
      <c r="U518" s="37">
        <f t="shared" si="150"/>
        <v>1.4464025978960534E-2</v>
      </c>
      <c r="V518" s="37">
        <f t="shared" si="150"/>
        <v>1.4385818101083489E-2</v>
      </c>
      <c r="W518" s="37">
        <f t="shared" si="150"/>
        <v>1.4320101913682617E-2</v>
      </c>
      <c r="X518" s="37">
        <f t="shared" si="150"/>
        <v>1.4253161277576906E-2</v>
      </c>
      <c r="Y518" s="37">
        <f t="shared" si="150"/>
        <v>1.1836781059846594E-2</v>
      </c>
      <c r="Z518" s="37">
        <f t="shared" si="150"/>
        <v>9.4477170389877258E-3</v>
      </c>
      <c r="AA518" s="37">
        <f t="shared" si="150"/>
        <v>1.0005539008603317E-2</v>
      </c>
      <c r="AB518" s="37">
        <f t="shared" si="150"/>
        <v>1.055185614090608E-2</v>
      </c>
      <c r="AC518" s="37">
        <f t="shared" si="150"/>
        <v>8.4966103678212439E-3</v>
      </c>
      <c r="AD518" s="37">
        <f t="shared" si="150"/>
        <v>6.878145338779053E-3</v>
      </c>
      <c r="AE518" s="37">
        <f t="shared" si="150"/>
        <v>5.2641830137138872E-3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1433.8247378892895</v>
      </c>
      <c r="D524" s="28">
        <f t="shared" si="155"/>
        <v>1449.4277221440213</v>
      </c>
      <c r="E524" s="28">
        <f t="shared" si="155"/>
        <v>1493.7528435823467</v>
      </c>
      <c r="F524" s="28">
        <f t="shared" si="155"/>
        <v>1542.1210999802745</v>
      </c>
      <c r="G524" s="28">
        <f t="shared" si="155"/>
        <v>1589.8290203633217</v>
      </c>
      <c r="H524" s="28">
        <f t="shared" si="155"/>
        <v>1614.2899041524331</v>
      </c>
      <c r="I524" s="28">
        <f t="shared" si="155"/>
        <v>1630.8529456722947</v>
      </c>
      <c r="J524" s="28">
        <f t="shared" si="155"/>
        <v>1726.7295244325389</v>
      </c>
      <c r="K524" s="28">
        <f t="shared" si="155"/>
        <v>1727.4315940750644</v>
      </c>
      <c r="L524" s="28">
        <f t="shared" si="155"/>
        <v>1726.7768068796925</v>
      </c>
      <c r="M524" s="28">
        <f t="shared" si="155"/>
        <v>1712.0132803411004</v>
      </c>
      <c r="N524" s="28">
        <f t="shared" si="155"/>
        <v>1718.3926124993943</v>
      </c>
      <c r="O524" s="28">
        <f t="shared" si="155"/>
        <v>1724.5751915765725</v>
      </c>
      <c r="P524" s="28">
        <f t="shared" si="155"/>
        <v>1705.4924293870779</v>
      </c>
      <c r="Q524" s="28">
        <f t="shared" si="155"/>
        <v>1730.8777151631848</v>
      </c>
      <c r="R524" s="28">
        <f t="shared" si="155"/>
        <v>1715.7731625640365</v>
      </c>
      <c r="S524" s="28">
        <f t="shared" si="155"/>
        <v>1722.6598853522487</v>
      </c>
      <c r="T524" s="28">
        <f t="shared" si="155"/>
        <v>1733.9945025850977</v>
      </c>
      <c r="U524" s="28">
        <f t="shared" si="155"/>
        <v>1696.0002845552706</v>
      </c>
      <c r="V524" s="28">
        <f t="shared" si="155"/>
        <v>1637.7974907090529</v>
      </c>
      <c r="W524" s="28">
        <f t="shared" si="155"/>
        <v>1597.2604339143206</v>
      </c>
      <c r="X524" s="28">
        <f t="shared" si="155"/>
        <v>1539.0293316907889</v>
      </c>
      <c r="Y524" s="28">
        <f t="shared" si="155"/>
        <v>1571.2804428845172</v>
      </c>
      <c r="Z524" s="28">
        <f t="shared" si="155"/>
        <v>1626.5898555975982</v>
      </c>
      <c r="AA524" s="28">
        <f t="shared" si="155"/>
        <v>1538.0084151491226</v>
      </c>
      <c r="AB524" s="28">
        <f t="shared" si="155"/>
        <v>1454.8808407214824</v>
      </c>
      <c r="AC524" s="28">
        <f t="shared" si="155"/>
        <v>1482.4975966458601</v>
      </c>
      <c r="AD524" s="28">
        <f t="shared" si="155"/>
        <v>1515.3880904065079</v>
      </c>
      <c r="AE524" s="28">
        <f t="shared" si="155"/>
        <v>1550.560032978045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758.48739971358032</v>
      </c>
      <c r="D525" s="21">
        <f t="shared" si="156"/>
        <v>771.04167903557686</v>
      </c>
      <c r="E525" s="21">
        <f t="shared" si="156"/>
        <v>793.64890597617955</v>
      </c>
      <c r="F525" s="21">
        <f t="shared" si="156"/>
        <v>822.11386726331943</v>
      </c>
      <c r="G525" s="21">
        <f t="shared" si="156"/>
        <v>850.52027833988484</v>
      </c>
      <c r="H525" s="21">
        <f t="shared" si="156"/>
        <v>865.07123249309006</v>
      </c>
      <c r="I525" s="21">
        <f t="shared" si="156"/>
        <v>872.86289880669369</v>
      </c>
      <c r="J525" s="21">
        <f t="shared" si="156"/>
        <v>925.14712855504513</v>
      </c>
      <c r="K525" s="21">
        <f t="shared" si="156"/>
        <v>931.5203018790919</v>
      </c>
      <c r="L525" s="21">
        <f t="shared" si="156"/>
        <v>934.47667279599671</v>
      </c>
      <c r="M525" s="21">
        <f t="shared" si="156"/>
        <v>938.50896868929476</v>
      </c>
      <c r="N525" s="21">
        <f t="shared" si="156"/>
        <v>951.30217014069751</v>
      </c>
      <c r="O525" s="21">
        <f t="shared" si="156"/>
        <v>955.40561074705965</v>
      </c>
      <c r="P525" s="21">
        <f t="shared" si="156"/>
        <v>958.92981394411652</v>
      </c>
      <c r="Q525" s="21">
        <f t="shared" si="156"/>
        <v>968.43017966916909</v>
      </c>
      <c r="R525" s="21">
        <f t="shared" si="156"/>
        <v>976.21498983169488</v>
      </c>
      <c r="S525" s="21">
        <f t="shared" si="156"/>
        <v>985.89954021461483</v>
      </c>
      <c r="T525" s="21">
        <f t="shared" si="156"/>
        <v>993.60036505844903</v>
      </c>
      <c r="U525" s="21">
        <f t="shared" si="156"/>
        <v>965.18184702247731</v>
      </c>
      <c r="V525" s="21">
        <f t="shared" si="156"/>
        <v>925.07368716253302</v>
      </c>
      <c r="W525" s="21">
        <f t="shared" si="156"/>
        <v>899.85721819490493</v>
      </c>
      <c r="X525" s="21">
        <f t="shared" si="156"/>
        <v>874.03755277531593</v>
      </c>
      <c r="Y525" s="21">
        <f t="shared" si="156"/>
        <v>901.93511015838214</v>
      </c>
      <c r="Z525" s="21">
        <f t="shared" si="156"/>
        <v>930.35313044493148</v>
      </c>
      <c r="AA525" s="21">
        <f t="shared" si="156"/>
        <v>895.0658305286986</v>
      </c>
      <c r="AB525" s="21">
        <f t="shared" si="156"/>
        <v>855.79114746130222</v>
      </c>
      <c r="AC525" s="21">
        <f t="shared" si="156"/>
        <v>915.62632447820397</v>
      </c>
      <c r="AD525" s="21">
        <f t="shared" si="156"/>
        <v>974.96266579295491</v>
      </c>
      <c r="AE525" s="21">
        <f t="shared" si="156"/>
        <v>1034.3596370435687</v>
      </c>
    </row>
    <row r="526" spans="1:31" x14ac:dyDescent="0.2">
      <c r="A526" s="9" t="s">
        <v>394</v>
      </c>
      <c r="B526" s="4" t="s">
        <v>395</v>
      </c>
      <c r="C526" s="35">
        <f>+C193</f>
        <v>730.15337979491642</v>
      </c>
      <c r="D526" s="35">
        <f t="shared" ref="D526:AE526" si="157">+D193</f>
        <v>743.36637316834833</v>
      </c>
      <c r="E526" s="35">
        <f t="shared" si="157"/>
        <v>766.46722517110254</v>
      </c>
      <c r="F526" s="35">
        <f t="shared" si="157"/>
        <v>794.92519374912604</v>
      </c>
      <c r="G526" s="35">
        <f t="shared" si="157"/>
        <v>823.28864010306665</v>
      </c>
      <c r="H526" s="35">
        <f t="shared" si="157"/>
        <v>838.70872387177837</v>
      </c>
      <c r="I526" s="35">
        <f t="shared" si="157"/>
        <v>848.92706098239864</v>
      </c>
      <c r="J526" s="35">
        <f t="shared" si="157"/>
        <v>900.38665355504509</v>
      </c>
      <c r="K526" s="35">
        <f t="shared" si="157"/>
        <v>906.7912816445006</v>
      </c>
      <c r="L526" s="35">
        <f t="shared" si="157"/>
        <v>909.74772484591028</v>
      </c>
      <c r="M526" s="35">
        <f t="shared" si="157"/>
        <v>913.89110131877237</v>
      </c>
      <c r="N526" s="35">
        <f t="shared" si="157"/>
        <v>926.50497696988896</v>
      </c>
      <c r="O526" s="35">
        <f t="shared" si="157"/>
        <v>930.61958822556983</v>
      </c>
      <c r="P526" s="35">
        <f t="shared" si="157"/>
        <v>934.30294880340921</v>
      </c>
      <c r="Q526" s="35">
        <f t="shared" si="157"/>
        <v>943.85721150251152</v>
      </c>
      <c r="R526" s="35">
        <f t="shared" si="157"/>
        <v>951.65201848961806</v>
      </c>
      <c r="S526" s="35">
        <f t="shared" si="157"/>
        <v>961.32567120220278</v>
      </c>
      <c r="T526" s="35">
        <f t="shared" si="157"/>
        <v>969.12175255844909</v>
      </c>
      <c r="U526" s="35">
        <f t="shared" si="157"/>
        <v>940.62410293079176</v>
      </c>
      <c r="V526" s="35">
        <f t="shared" si="157"/>
        <v>900.43810457800134</v>
      </c>
      <c r="W526" s="35">
        <f t="shared" si="157"/>
        <v>875.10516736281465</v>
      </c>
      <c r="X526" s="35">
        <f t="shared" si="157"/>
        <v>845.95365097146919</v>
      </c>
      <c r="Y526" s="35">
        <f t="shared" si="157"/>
        <v>870.43213672555828</v>
      </c>
      <c r="Z526" s="35">
        <f t="shared" si="157"/>
        <v>895.70012328810515</v>
      </c>
      <c r="AA526" s="35">
        <f t="shared" si="157"/>
        <v>862.62645679281013</v>
      </c>
      <c r="AB526" s="35">
        <f t="shared" si="157"/>
        <v>825.42998296568499</v>
      </c>
      <c r="AC526" s="35">
        <f t="shared" si="157"/>
        <v>885.96172661918615</v>
      </c>
      <c r="AD526" s="35">
        <f t="shared" si="157"/>
        <v>946.0263780233397</v>
      </c>
      <c r="AE526" s="35">
        <f t="shared" si="157"/>
        <v>1006.0910294274934</v>
      </c>
    </row>
    <row r="527" spans="1:31" x14ac:dyDescent="0.2">
      <c r="A527" s="9" t="s">
        <v>410</v>
      </c>
      <c r="B527" s="4" t="s">
        <v>411</v>
      </c>
      <c r="C527" s="35">
        <f>+C201</f>
        <v>18.176744374819933</v>
      </c>
      <c r="D527" s="35">
        <f t="shared" ref="D527:AE527" si="158">+D201</f>
        <v>17.751490949300344</v>
      </c>
      <c r="E527" s="35">
        <f t="shared" si="158"/>
        <v>17.525082875528337</v>
      </c>
      <c r="F527" s="35">
        <f t="shared" si="158"/>
        <v>17.602054048434436</v>
      </c>
      <c r="G527" s="35">
        <f t="shared" si="158"/>
        <v>17.511880786009222</v>
      </c>
      <c r="H527" s="35">
        <f t="shared" si="158"/>
        <v>17.099276681132981</v>
      </c>
      <c r="I527" s="35">
        <f t="shared" si="158"/>
        <v>14.518387441924302</v>
      </c>
      <c r="J527" s="35">
        <f t="shared" si="158"/>
        <v>14.048125000000001</v>
      </c>
      <c r="K527" s="35">
        <f t="shared" si="158"/>
        <v>14.116187499999999</v>
      </c>
      <c r="L527" s="35">
        <f t="shared" si="158"/>
        <v>14.184249999999999</v>
      </c>
      <c r="M527" s="35">
        <f t="shared" si="158"/>
        <v>14.2523125</v>
      </c>
      <c r="N527" s="35">
        <f t="shared" si="158"/>
        <v>14.320374999999999</v>
      </c>
      <c r="O527" s="35">
        <f t="shared" si="158"/>
        <v>14.388437499999998</v>
      </c>
      <c r="P527" s="35">
        <f t="shared" si="158"/>
        <v>14.4565</v>
      </c>
      <c r="Q527" s="35">
        <f t="shared" si="158"/>
        <v>14.524562499999998</v>
      </c>
      <c r="R527" s="35">
        <f t="shared" si="158"/>
        <v>14.592624999999998</v>
      </c>
      <c r="S527" s="35">
        <f t="shared" si="158"/>
        <v>14.6606875</v>
      </c>
      <c r="T527" s="35">
        <f t="shared" si="158"/>
        <v>14.728749999999998</v>
      </c>
      <c r="U527" s="35">
        <f t="shared" si="158"/>
        <v>14.872512813265498</v>
      </c>
      <c r="V527" s="35">
        <f t="shared" si="158"/>
        <v>15.016275626530998</v>
      </c>
      <c r="W527" s="35">
        <f t="shared" si="158"/>
        <v>15.160038439796494</v>
      </c>
      <c r="X527" s="35">
        <f t="shared" si="158"/>
        <v>18.61284376766535</v>
      </c>
      <c r="Y527" s="35">
        <f t="shared" si="158"/>
        <v>22.065649095534202</v>
      </c>
      <c r="Z527" s="35">
        <f t="shared" si="158"/>
        <v>25.518454423403046</v>
      </c>
      <c r="AA527" s="35">
        <f t="shared" si="158"/>
        <v>23.477327762860369</v>
      </c>
      <c r="AB527" s="35">
        <f t="shared" si="158"/>
        <v>21.436201102317693</v>
      </c>
      <c r="AC527" s="35">
        <f t="shared" si="158"/>
        <v>20.763041442905596</v>
      </c>
      <c r="AD527" s="35">
        <f t="shared" si="158"/>
        <v>20.0898817834935</v>
      </c>
      <c r="AE527" s="35">
        <f t="shared" si="158"/>
        <v>19.416722124081399</v>
      </c>
    </row>
    <row r="528" spans="1:31" x14ac:dyDescent="0.2">
      <c r="A528" s="9" t="s">
        <v>412</v>
      </c>
      <c r="B528" s="4" t="s">
        <v>413</v>
      </c>
      <c r="C528" s="35">
        <f>+C202</f>
        <v>1.0099635292473286</v>
      </c>
      <c r="D528" s="35">
        <f t="shared" ref="D528:AE528" si="159">+D202</f>
        <v>1.0470074363292723</v>
      </c>
      <c r="E528" s="35">
        <f t="shared" si="159"/>
        <v>1.0706977395536446</v>
      </c>
      <c r="F528" s="35">
        <f t="shared" si="159"/>
        <v>1.0914353974555933</v>
      </c>
      <c r="G528" s="35">
        <f t="shared" si="159"/>
        <v>1.1421625063844283</v>
      </c>
      <c r="H528" s="35">
        <f t="shared" si="159"/>
        <v>1.1471252999088359</v>
      </c>
      <c r="I528" s="35">
        <f t="shared" si="159"/>
        <v>1.2060808718833902</v>
      </c>
      <c r="J528" s="35">
        <f t="shared" si="159"/>
        <v>1.2845249999999999</v>
      </c>
      <c r="K528" s="35">
        <f t="shared" si="159"/>
        <v>1.2822989845912616</v>
      </c>
      <c r="L528" s="35">
        <f t="shared" si="159"/>
        <v>1.3114554500863922</v>
      </c>
      <c r="M528" s="35">
        <f t="shared" si="159"/>
        <v>1.2296036205223768</v>
      </c>
      <c r="N528" s="35">
        <f t="shared" si="159"/>
        <v>1.4381581708085125</v>
      </c>
      <c r="O528" s="35">
        <f t="shared" si="159"/>
        <v>1.4562162714898341</v>
      </c>
      <c r="P528" s="35">
        <f t="shared" si="159"/>
        <v>1.3262876407073099</v>
      </c>
      <c r="Q528" s="35">
        <f t="shared" si="159"/>
        <v>1.3016194166575199</v>
      </c>
      <c r="R528" s="35">
        <f t="shared" si="159"/>
        <v>1.3208513420768075</v>
      </c>
      <c r="S528" s="35">
        <f t="shared" si="159"/>
        <v>1.3609777624120813</v>
      </c>
      <c r="T528" s="35">
        <f t="shared" si="159"/>
        <v>1.29495</v>
      </c>
      <c r="U528" s="35">
        <f t="shared" si="159"/>
        <v>1.2594222273724909</v>
      </c>
      <c r="V528" s="35">
        <f t="shared" si="159"/>
        <v>1.2226013559056328</v>
      </c>
      <c r="W528" s="35">
        <f t="shared" si="159"/>
        <v>1.2244102391512484</v>
      </c>
      <c r="X528" s="35">
        <f t="shared" si="159"/>
        <v>1.2657960877402628</v>
      </c>
      <c r="Y528" s="35">
        <f t="shared" si="159"/>
        <v>1.3944025935499229</v>
      </c>
      <c r="Z528" s="35">
        <f t="shared" si="159"/>
        <v>1.2539711943850447</v>
      </c>
      <c r="AA528" s="35">
        <f t="shared" si="159"/>
        <v>1.1667062933628622</v>
      </c>
      <c r="AB528" s="35">
        <f t="shared" si="159"/>
        <v>1.2148655730072409</v>
      </c>
      <c r="AC528" s="35">
        <f t="shared" si="159"/>
        <v>1.2064657398076901</v>
      </c>
      <c r="AD528" s="35">
        <f t="shared" si="159"/>
        <v>1.1663224538047214</v>
      </c>
      <c r="AE528" s="35">
        <f t="shared" si="159"/>
        <v>1.1868091036645405</v>
      </c>
    </row>
    <row r="529" spans="1:31" x14ac:dyDescent="0.2">
      <c r="A529" s="9" t="s">
        <v>420</v>
      </c>
      <c r="B529" s="4" t="s">
        <v>421</v>
      </c>
      <c r="C529" s="35">
        <f>+C206</f>
        <v>9.1473120145966895</v>
      </c>
      <c r="D529" s="35">
        <f t="shared" ref="D529:AE529" si="160">+D206</f>
        <v>8.8768074815988598</v>
      </c>
      <c r="E529" s="35">
        <f t="shared" si="160"/>
        <v>8.5859001899949874</v>
      </c>
      <c r="F529" s="35">
        <f t="shared" si="160"/>
        <v>8.4951840683034074</v>
      </c>
      <c r="G529" s="35">
        <f t="shared" si="160"/>
        <v>8.577594944424483</v>
      </c>
      <c r="H529" s="35">
        <f t="shared" si="160"/>
        <v>8.1161066402699049</v>
      </c>
      <c r="I529" s="35">
        <f t="shared" si="160"/>
        <v>8.2113695104872644</v>
      </c>
      <c r="J529" s="35">
        <f t="shared" si="160"/>
        <v>9.4278250000000021</v>
      </c>
      <c r="K529" s="35">
        <f t="shared" si="160"/>
        <v>9.330533749999999</v>
      </c>
      <c r="L529" s="35">
        <f t="shared" si="160"/>
        <v>9.2332425000000011</v>
      </c>
      <c r="M529" s="35">
        <f t="shared" si="160"/>
        <v>9.1359512499999997</v>
      </c>
      <c r="N529" s="35">
        <f t="shared" si="160"/>
        <v>9.0386599999999984</v>
      </c>
      <c r="O529" s="35">
        <f t="shared" si="160"/>
        <v>8.9413687500000005</v>
      </c>
      <c r="P529" s="35">
        <f t="shared" si="160"/>
        <v>8.8440774999999991</v>
      </c>
      <c r="Q529" s="35">
        <f t="shared" si="160"/>
        <v>8.7467862499999995</v>
      </c>
      <c r="R529" s="35">
        <f t="shared" si="160"/>
        <v>8.6494949999999999</v>
      </c>
      <c r="S529" s="35">
        <f t="shared" si="160"/>
        <v>8.5522037500000003</v>
      </c>
      <c r="T529" s="35">
        <f t="shared" si="160"/>
        <v>8.4549125000000007</v>
      </c>
      <c r="U529" s="35">
        <f t="shared" si="160"/>
        <v>8.4258090510475245</v>
      </c>
      <c r="V529" s="35">
        <f t="shared" si="160"/>
        <v>8.3967056020950537</v>
      </c>
      <c r="W529" s="35">
        <f t="shared" si="160"/>
        <v>8.367602153142581</v>
      </c>
      <c r="X529" s="35">
        <f t="shared" si="160"/>
        <v>8.2052619484411711</v>
      </c>
      <c r="Y529" s="35">
        <f t="shared" si="160"/>
        <v>8.0429217437397647</v>
      </c>
      <c r="Z529" s="35">
        <f t="shared" si="160"/>
        <v>7.8805815390383573</v>
      </c>
      <c r="AA529" s="35">
        <f t="shared" si="160"/>
        <v>7.7953396796653065</v>
      </c>
      <c r="AB529" s="35">
        <f t="shared" si="160"/>
        <v>7.7100978202922548</v>
      </c>
      <c r="AC529" s="35">
        <f t="shared" si="160"/>
        <v>7.6950906763046385</v>
      </c>
      <c r="AD529" s="35">
        <f t="shared" si="160"/>
        <v>7.6800835323170213</v>
      </c>
      <c r="AE529" s="35">
        <f t="shared" si="160"/>
        <v>7.6650763883294042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62.258124353645059</v>
      </c>
      <c r="D530" s="21">
        <f t="shared" si="161"/>
        <v>63.431741229643912</v>
      </c>
      <c r="E530" s="21">
        <f t="shared" si="161"/>
        <v>65.471875380175206</v>
      </c>
      <c r="F530" s="21">
        <f t="shared" si="161"/>
        <v>67.973041299071198</v>
      </c>
      <c r="G530" s="21">
        <f t="shared" si="161"/>
        <v>70.767305274471369</v>
      </c>
      <c r="H530" s="21">
        <f t="shared" si="161"/>
        <v>72.057110051977332</v>
      </c>
      <c r="I530" s="21">
        <f t="shared" si="161"/>
        <v>74.01515504387514</v>
      </c>
      <c r="J530" s="21">
        <f t="shared" si="161"/>
        <v>79.113429822091973</v>
      </c>
      <c r="K530" s="21">
        <f t="shared" si="161"/>
        <v>79.303741277429467</v>
      </c>
      <c r="L530" s="21">
        <f t="shared" si="161"/>
        <v>79.52364301470196</v>
      </c>
      <c r="M530" s="21">
        <f t="shared" si="161"/>
        <v>78.469443024310621</v>
      </c>
      <c r="N530" s="21">
        <f t="shared" si="161"/>
        <v>75.154890315094192</v>
      </c>
      <c r="O530" s="21">
        <f t="shared" si="161"/>
        <v>75.260221333908092</v>
      </c>
      <c r="P530" s="21">
        <f t="shared" si="161"/>
        <v>74.177254204916338</v>
      </c>
      <c r="Q530" s="21">
        <f t="shared" si="161"/>
        <v>76.21840098021471</v>
      </c>
      <c r="R530" s="21">
        <f t="shared" si="161"/>
        <v>77.09385353400485</v>
      </c>
      <c r="S530" s="21">
        <f t="shared" si="161"/>
        <v>77.948787863974616</v>
      </c>
      <c r="T530" s="21">
        <f t="shared" si="161"/>
        <v>78.400697744119256</v>
      </c>
      <c r="U530" s="21">
        <f t="shared" si="161"/>
        <v>76.615744716114975</v>
      </c>
      <c r="V530" s="21">
        <f t="shared" si="161"/>
        <v>73.576315755754095</v>
      </c>
      <c r="W530" s="21">
        <f t="shared" si="161"/>
        <v>72.540538480034883</v>
      </c>
      <c r="X530" s="21">
        <f t="shared" si="161"/>
        <v>71.591060887729782</v>
      </c>
      <c r="Y530" s="21">
        <f t="shared" si="161"/>
        <v>74.790574924074235</v>
      </c>
      <c r="Z530" s="21">
        <f t="shared" si="161"/>
        <v>75.480194252196014</v>
      </c>
      <c r="AA530" s="21">
        <f t="shared" si="161"/>
        <v>71.283505896863403</v>
      </c>
      <c r="AB530" s="21">
        <f t="shared" si="161"/>
        <v>68.006196853793313</v>
      </c>
      <c r="AC530" s="21">
        <f t="shared" si="161"/>
        <v>74.740541345785402</v>
      </c>
      <c r="AD530" s="21">
        <f t="shared" si="161"/>
        <v>81.208218109163084</v>
      </c>
      <c r="AE530" s="21">
        <f t="shared" si="161"/>
        <v>88.270332283848461</v>
      </c>
    </row>
    <row r="531" spans="1:31" x14ac:dyDescent="0.2">
      <c r="A531" s="9" t="s">
        <v>441</v>
      </c>
      <c r="B531" s="4" t="s">
        <v>395</v>
      </c>
      <c r="C531" s="35">
        <f>+C217</f>
        <v>43.324720648563314</v>
      </c>
      <c r="D531" s="35">
        <f t="shared" ref="D531:AE531" si="162">+D217</f>
        <v>44.013926777448333</v>
      </c>
      <c r="E531" s="35">
        <f t="shared" si="162"/>
        <v>45.577252044691761</v>
      </c>
      <c r="F531" s="35">
        <f t="shared" si="162"/>
        <v>47.622593833507658</v>
      </c>
      <c r="G531" s="35">
        <f t="shared" si="162"/>
        <v>49.56973998327534</v>
      </c>
      <c r="H531" s="35">
        <f t="shared" si="162"/>
        <v>50.673883962044897</v>
      </c>
      <c r="I531" s="35">
        <f t="shared" si="162"/>
        <v>51.790921253022574</v>
      </c>
      <c r="J531" s="35">
        <f t="shared" si="162"/>
        <v>55.270228704423211</v>
      </c>
      <c r="K531" s="35">
        <f t="shared" si="162"/>
        <v>55.494630075088629</v>
      </c>
      <c r="L531" s="35">
        <f t="shared" si="162"/>
        <v>55.351823025347088</v>
      </c>
      <c r="M531" s="35">
        <f t="shared" si="162"/>
        <v>55.338303393927497</v>
      </c>
      <c r="N531" s="35">
        <f t="shared" si="162"/>
        <v>56.234402893597647</v>
      </c>
      <c r="O531" s="35">
        <f t="shared" si="162"/>
        <v>56.222116342608011</v>
      </c>
      <c r="P531" s="35">
        <f t="shared" si="162"/>
        <v>56.165761723471647</v>
      </c>
      <c r="Q531" s="35">
        <f t="shared" si="162"/>
        <v>56.740536845088243</v>
      </c>
      <c r="R531" s="35">
        <f t="shared" si="162"/>
        <v>57.128933171834866</v>
      </c>
      <c r="S531" s="35">
        <f t="shared" si="162"/>
        <v>57.720729360345473</v>
      </c>
      <c r="T531" s="35">
        <f t="shared" si="162"/>
        <v>58.11346224609008</v>
      </c>
      <c r="U531" s="35">
        <f t="shared" si="162"/>
        <v>56.873739969555672</v>
      </c>
      <c r="V531" s="35">
        <f t="shared" si="162"/>
        <v>54.393111672775049</v>
      </c>
      <c r="W531" s="35">
        <f t="shared" si="162"/>
        <v>53.514873534646519</v>
      </c>
      <c r="X531" s="35">
        <f t="shared" si="162"/>
        <v>52.238964162542132</v>
      </c>
      <c r="Y531" s="35">
        <f t="shared" si="162"/>
        <v>53.775134963601097</v>
      </c>
      <c r="Z531" s="35">
        <f t="shared" si="162"/>
        <v>55.39619678055147</v>
      </c>
      <c r="AA531" s="35">
        <f t="shared" si="162"/>
        <v>52.503332039194575</v>
      </c>
      <c r="AB531" s="35">
        <f t="shared" si="162"/>
        <v>49.140652548757039</v>
      </c>
      <c r="AC531" s="35">
        <f t="shared" si="162"/>
        <v>55.155030597008455</v>
      </c>
      <c r="AD531" s="35">
        <f t="shared" si="162"/>
        <v>61.24241351900119</v>
      </c>
      <c r="AE531" s="35">
        <f t="shared" si="162"/>
        <v>67.329796440993931</v>
      </c>
    </row>
    <row r="532" spans="1:31" x14ac:dyDescent="0.2">
      <c r="A532" s="9" t="s">
        <v>449</v>
      </c>
      <c r="B532" s="4" t="s">
        <v>411</v>
      </c>
      <c r="C532" s="35">
        <f>+C225</f>
        <v>0.54530233124459804</v>
      </c>
      <c r="D532" s="35">
        <f t="shared" ref="D532:AE532" si="163">+D225</f>
        <v>0.53254472847901024</v>
      </c>
      <c r="E532" s="35">
        <f t="shared" si="163"/>
        <v>0.52575248626585003</v>
      </c>
      <c r="F532" s="35">
        <f t="shared" si="163"/>
        <v>0.52806162145303315</v>
      </c>
      <c r="G532" s="35">
        <f t="shared" si="163"/>
        <v>0.52535642358027668</v>
      </c>
      <c r="H532" s="35">
        <f t="shared" si="163"/>
        <v>0.5129783004339894</v>
      </c>
      <c r="I532" s="35">
        <f t="shared" si="163"/>
        <v>0.43555162325772895</v>
      </c>
      <c r="J532" s="35">
        <f t="shared" si="163"/>
        <v>0.42144374999999995</v>
      </c>
      <c r="K532" s="35">
        <f t="shared" si="163"/>
        <v>0.42348562499999992</v>
      </c>
      <c r="L532" s="35">
        <f t="shared" si="163"/>
        <v>0.42552749999999995</v>
      </c>
      <c r="M532" s="35">
        <f t="shared" si="163"/>
        <v>0.42756937499999992</v>
      </c>
      <c r="N532" s="35">
        <f t="shared" si="163"/>
        <v>0.42961125</v>
      </c>
      <c r="O532" s="35">
        <f t="shared" si="163"/>
        <v>0.43165312500000003</v>
      </c>
      <c r="P532" s="35">
        <f t="shared" si="163"/>
        <v>0.433695</v>
      </c>
      <c r="Q532" s="35">
        <f t="shared" si="163"/>
        <v>0.43573687499999991</v>
      </c>
      <c r="R532" s="35">
        <f t="shared" si="163"/>
        <v>0.43777874999999988</v>
      </c>
      <c r="S532" s="35">
        <f t="shared" si="163"/>
        <v>0.43982062499999997</v>
      </c>
      <c r="T532" s="35">
        <f t="shared" si="163"/>
        <v>0.44186249999999999</v>
      </c>
      <c r="U532" s="35">
        <f t="shared" si="163"/>
        <v>0.446175384397965</v>
      </c>
      <c r="V532" s="35">
        <f t="shared" si="163"/>
        <v>0.4504882687959299</v>
      </c>
      <c r="W532" s="35">
        <f t="shared" si="163"/>
        <v>0.45480115319389491</v>
      </c>
      <c r="X532" s="35">
        <f t="shared" si="163"/>
        <v>0.55838531302996042</v>
      </c>
      <c r="Y532" s="35">
        <f t="shared" si="163"/>
        <v>0.66196947286602592</v>
      </c>
      <c r="Z532" s="35">
        <f t="shared" si="163"/>
        <v>0.76555363270209142</v>
      </c>
      <c r="AA532" s="35">
        <f t="shared" si="163"/>
        <v>0.70431983288581113</v>
      </c>
      <c r="AB532" s="35">
        <f t="shared" si="163"/>
        <v>0.64308603306953072</v>
      </c>
      <c r="AC532" s="35">
        <f t="shared" si="163"/>
        <v>0.62289124328716783</v>
      </c>
      <c r="AD532" s="35">
        <f t="shared" si="163"/>
        <v>0.60269645350480494</v>
      </c>
      <c r="AE532" s="35">
        <f t="shared" si="163"/>
        <v>0.58250166372244205</v>
      </c>
    </row>
    <row r="533" spans="1:31" x14ac:dyDescent="0.2">
      <c r="A533" s="9" t="s">
        <v>450</v>
      </c>
      <c r="B533" s="4" t="s">
        <v>413</v>
      </c>
      <c r="C533" s="35">
        <f>+C226</f>
        <v>12.448598986040295</v>
      </c>
      <c r="D533" s="35">
        <f t="shared" ref="D533:AE533" si="164">+D226</f>
        <v>12.900654490880379</v>
      </c>
      <c r="E533" s="35">
        <f t="shared" si="164"/>
        <v>13.158647566236615</v>
      </c>
      <c r="F533" s="35">
        <f t="shared" si="164"/>
        <v>13.399912429586035</v>
      </c>
      <c r="G533" s="35">
        <f t="shared" si="164"/>
        <v>14.019073274672294</v>
      </c>
      <c r="H533" s="35">
        <f t="shared" si="164"/>
        <v>14.039440050690995</v>
      </c>
      <c r="I533" s="35">
        <f t="shared" si="164"/>
        <v>14.750294649180146</v>
      </c>
      <c r="J533" s="35">
        <f t="shared" si="164"/>
        <v>15.699732212879162</v>
      </c>
      <c r="K533" s="35">
        <f t="shared" si="164"/>
        <v>15.6642733198277</v>
      </c>
      <c r="L533" s="35">
        <f t="shared" si="164"/>
        <v>16.008443430963393</v>
      </c>
      <c r="M533" s="35">
        <f t="shared" si="164"/>
        <v>15.009308932563098</v>
      </c>
      <c r="N533" s="35">
        <f t="shared" si="164"/>
        <v>10.398404519337584</v>
      </c>
      <c r="O533" s="35">
        <f t="shared" si="164"/>
        <v>10.528971128453843</v>
      </c>
      <c r="P533" s="35">
        <f t="shared" si="164"/>
        <v>9.5895400638159387</v>
      </c>
      <c r="Q533" s="35">
        <f t="shared" si="164"/>
        <v>11.10946827374017</v>
      </c>
      <c r="R533" s="35">
        <f t="shared" si="164"/>
        <v>11.612328090353046</v>
      </c>
      <c r="S533" s="35">
        <f t="shared" si="164"/>
        <v>11.871059775390421</v>
      </c>
      <c r="T533" s="35">
        <f t="shared" si="164"/>
        <v>11.979425552821692</v>
      </c>
      <c r="U533" s="35">
        <f t="shared" si="164"/>
        <v>11.650762432817972</v>
      </c>
      <c r="V533" s="35">
        <f t="shared" si="164"/>
        <v>11.310137012124319</v>
      </c>
      <c r="W533" s="35">
        <f t="shared" si="164"/>
        <v>11.352655755505397</v>
      </c>
      <c r="X533" s="35">
        <f t="shared" si="164"/>
        <v>11.736382775385792</v>
      </c>
      <c r="Y533" s="35">
        <f t="shared" si="164"/>
        <v>12.928814316457808</v>
      </c>
      <c r="Z533" s="35">
        <f t="shared" si="164"/>
        <v>11.626743098000855</v>
      </c>
      <c r="AA533" s="35">
        <f t="shared" si="164"/>
        <v>10.830389717390862</v>
      </c>
      <c r="AB533" s="35">
        <f t="shared" si="164"/>
        <v>11.290734462913209</v>
      </c>
      <c r="AC533" s="35">
        <f t="shared" si="164"/>
        <v>11.225864229864449</v>
      </c>
      <c r="AD533" s="35">
        <f t="shared" si="164"/>
        <v>10.852340918310009</v>
      </c>
      <c r="AE533" s="35">
        <f t="shared" si="164"/>
        <v>11.042964109887549</v>
      </c>
    </row>
    <row r="534" spans="1:31" x14ac:dyDescent="0.2">
      <c r="A534" s="9" t="s">
        <v>454</v>
      </c>
      <c r="B534" s="4" t="s">
        <v>421</v>
      </c>
      <c r="C534" s="35">
        <f>+C230</f>
        <v>0.9268513220312008</v>
      </c>
      <c r="D534" s="35">
        <f t="shared" ref="D534:AE534" si="165">+D230</f>
        <v>0.91545527077007993</v>
      </c>
      <c r="E534" s="35">
        <f t="shared" si="165"/>
        <v>0.9022003015026302</v>
      </c>
      <c r="F534" s="35">
        <f t="shared" si="165"/>
        <v>0.90718497216052285</v>
      </c>
      <c r="G534" s="35">
        <f t="shared" si="165"/>
        <v>0.92794343595245721</v>
      </c>
      <c r="H534" s="35">
        <f t="shared" si="165"/>
        <v>0.89914664109705478</v>
      </c>
      <c r="I534" s="35">
        <f t="shared" si="165"/>
        <v>0.92107606435109524</v>
      </c>
      <c r="J534" s="35">
        <f t="shared" si="165"/>
        <v>1.0451585929187142</v>
      </c>
      <c r="K534" s="35">
        <f t="shared" si="165"/>
        <v>1.0379601592079641</v>
      </c>
      <c r="L534" s="35">
        <f t="shared" si="165"/>
        <v>1.0307617254972141</v>
      </c>
      <c r="M534" s="35">
        <f t="shared" si="165"/>
        <v>1.0235632917864641</v>
      </c>
      <c r="N534" s="35">
        <f t="shared" si="165"/>
        <v>1.0163648580757143</v>
      </c>
      <c r="O534" s="35">
        <f t="shared" si="165"/>
        <v>1.0091664243649643</v>
      </c>
      <c r="P534" s="35">
        <f t="shared" si="165"/>
        <v>1.0019679906542143</v>
      </c>
      <c r="Q534" s="35">
        <f t="shared" si="165"/>
        <v>0.99476955694346425</v>
      </c>
      <c r="R534" s="35">
        <f t="shared" si="165"/>
        <v>0.98757112323271412</v>
      </c>
      <c r="S534" s="35">
        <f t="shared" si="165"/>
        <v>0.98037268952196421</v>
      </c>
      <c r="T534" s="35">
        <f t="shared" si="165"/>
        <v>0.97317425581121419</v>
      </c>
      <c r="U534" s="35">
        <f t="shared" si="165"/>
        <v>0.95688486490788371</v>
      </c>
      <c r="V534" s="35">
        <f t="shared" si="165"/>
        <v>0.94059547400455346</v>
      </c>
      <c r="W534" s="35">
        <f t="shared" si="165"/>
        <v>0.92430608310122309</v>
      </c>
      <c r="X534" s="35">
        <f t="shared" si="165"/>
        <v>0.91460234412442953</v>
      </c>
      <c r="Y534" s="35">
        <f t="shared" si="165"/>
        <v>0.90402505828601076</v>
      </c>
      <c r="Z534" s="35">
        <f t="shared" si="165"/>
        <v>0.90518453335387883</v>
      </c>
      <c r="AA534" s="35">
        <f t="shared" si="165"/>
        <v>0.88917146349932896</v>
      </c>
      <c r="AB534" s="35">
        <f t="shared" si="165"/>
        <v>0.89861813653381273</v>
      </c>
      <c r="AC534" s="35">
        <f t="shared" si="165"/>
        <v>0.9127096305164013</v>
      </c>
      <c r="AD534" s="35">
        <f t="shared" si="165"/>
        <v>0.92680112449898999</v>
      </c>
      <c r="AE534" s="35">
        <f t="shared" si="165"/>
        <v>0.94089261848157846</v>
      </c>
    </row>
    <row r="535" spans="1:31" x14ac:dyDescent="0.2">
      <c r="A535" s="9" t="s">
        <v>464</v>
      </c>
      <c r="B535" s="4" t="s">
        <v>465</v>
      </c>
      <c r="C535" s="35">
        <f>+C240</f>
        <v>5.012651065765656</v>
      </c>
      <c r="D535" s="35">
        <f t="shared" ref="D535:AE535" si="166">+D240</f>
        <v>5.0691599620661094</v>
      </c>
      <c r="E535" s="35">
        <f t="shared" si="166"/>
        <v>5.3080229814783451</v>
      </c>
      <c r="F535" s="35">
        <f t="shared" si="166"/>
        <v>5.5152884423639472</v>
      </c>
      <c r="G535" s="35">
        <f t="shared" si="166"/>
        <v>5.7251921569909996</v>
      </c>
      <c r="H535" s="35">
        <f t="shared" si="166"/>
        <v>5.9316610977103821</v>
      </c>
      <c r="I535" s="35">
        <f t="shared" si="166"/>
        <v>6.1173114540635929</v>
      </c>
      <c r="J535" s="35">
        <f t="shared" si="166"/>
        <v>6.6768665618709013</v>
      </c>
      <c r="K535" s="35">
        <f t="shared" si="166"/>
        <v>6.6833920983051733</v>
      </c>
      <c r="L535" s="35">
        <f t="shared" si="166"/>
        <v>6.7070873328942628</v>
      </c>
      <c r="M535" s="35">
        <f t="shared" si="166"/>
        <v>6.670698031033572</v>
      </c>
      <c r="N535" s="35">
        <f t="shared" si="166"/>
        <v>7.0761067940832438</v>
      </c>
      <c r="O535" s="35">
        <f t="shared" si="166"/>
        <v>7.0683143134812845</v>
      </c>
      <c r="P535" s="35">
        <f t="shared" si="166"/>
        <v>6.9862894269745563</v>
      </c>
      <c r="Q535" s="35">
        <f t="shared" si="166"/>
        <v>6.9378894294428211</v>
      </c>
      <c r="R535" s="35">
        <f t="shared" si="166"/>
        <v>6.9272423985842302</v>
      </c>
      <c r="S535" s="35">
        <f t="shared" si="166"/>
        <v>6.9368054137167334</v>
      </c>
      <c r="T535" s="35">
        <f t="shared" si="166"/>
        <v>6.8927731893962676</v>
      </c>
      <c r="U535" s="35">
        <f t="shared" si="166"/>
        <v>6.688182064435475</v>
      </c>
      <c r="V535" s="35">
        <f t="shared" si="166"/>
        <v>6.4819833280542376</v>
      </c>
      <c r="W535" s="35">
        <f t="shared" si="166"/>
        <v>6.2939019535878353</v>
      </c>
      <c r="X535" s="35">
        <f t="shared" si="166"/>
        <v>6.1427262926474695</v>
      </c>
      <c r="Y535" s="35">
        <f t="shared" si="166"/>
        <v>6.5206311128633043</v>
      </c>
      <c r="Z535" s="35">
        <f t="shared" si="166"/>
        <v>6.786516207587729</v>
      </c>
      <c r="AA535" s="35">
        <f t="shared" si="166"/>
        <v>6.3562928438928266</v>
      </c>
      <c r="AB535" s="35">
        <f t="shared" si="166"/>
        <v>6.0331056725197225</v>
      </c>
      <c r="AC535" s="35">
        <f t="shared" si="166"/>
        <v>6.8240456451089253</v>
      </c>
      <c r="AD535" s="35">
        <f t="shared" si="166"/>
        <v>7.5839660938480886</v>
      </c>
      <c r="AE535" s="35">
        <f t="shared" si="166"/>
        <v>8.3741774507629518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0</v>
      </c>
      <c r="D536" s="21">
        <f t="shared" si="167"/>
        <v>0</v>
      </c>
      <c r="E536" s="21">
        <f t="shared" si="167"/>
        <v>0</v>
      </c>
      <c r="F536" s="21">
        <f t="shared" si="167"/>
        <v>0</v>
      </c>
      <c r="G536" s="21">
        <f t="shared" si="167"/>
        <v>0</v>
      </c>
      <c r="H536" s="21">
        <f t="shared" si="167"/>
        <v>0</v>
      </c>
      <c r="I536" s="21">
        <f t="shared" si="167"/>
        <v>0</v>
      </c>
      <c r="J536" s="21">
        <f t="shared" si="167"/>
        <v>0</v>
      </c>
      <c r="K536" s="21">
        <f t="shared" si="167"/>
        <v>0</v>
      </c>
      <c r="L536" s="21">
        <f t="shared" si="167"/>
        <v>0</v>
      </c>
      <c r="M536" s="21">
        <f t="shared" si="167"/>
        <v>0</v>
      </c>
      <c r="N536" s="21">
        <f t="shared" si="167"/>
        <v>0</v>
      </c>
      <c r="O536" s="21">
        <f t="shared" si="167"/>
        <v>0</v>
      </c>
      <c r="P536" s="21">
        <f t="shared" si="167"/>
        <v>0</v>
      </c>
      <c r="Q536" s="21">
        <f t="shared" si="167"/>
        <v>0</v>
      </c>
      <c r="R536" s="21">
        <f t="shared" si="167"/>
        <v>0</v>
      </c>
      <c r="S536" s="21">
        <f t="shared" si="167"/>
        <v>0</v>
      </c>
      <c r="T536" s="21">
        <f t="shared" si="167"/>
        <v>0</v>
      </c>
      <c r="U536" s="21">
        <f t="shared" si="167"/>
        <v>0</v>
      </c>
      <c r="V536" s="21">
        <f t="shared" si="167"/>
        <v>0</v>
      </c>
      <c r="W536" s="21">
        <f t="shared" si="167"/>
        <v>0</v>
      </c>
      <c r="X536" s="21">
        <f t="shared" si="167"/>
        <v>0</v>
      </c>
      <c r="Y536" s="21">
        <f t="shared" si="167"/>
        <v>0</v>
      </c>
      <c r="Z536" s="21">
        <f t="shared" si="167"/>
        <v>0</v>
      </c>
      <c r="AA536" s="21">
        <f t="shared" si="167"/>
        <v>0</v>
      </c>
      <c r="AB536" s="21">
        <f t="shared" si="167"/>
        <v>0</v>
      </c>
      <c r="AC536" s="21">
        <f t="shared" si="167"/>
        <v>0</v>
      </c>
      <c r="AD536" s="21">
        <f t="shared" si="167"/>
        <v>0</v>
      </c>
      <c r="AE536" s="21">
        <f t="shared" si="167"/>
        <v>0</v>
      </c>
    </row>
    <row r="537" spans="1:31" x14ac:dyDescent="0.2">
      <c r="A537" s="9" t="s">
        <v>479</v>
      </c>
      <c r="B537" s="4" t="s">
        <v>480</v>
      </c>
      <c r="C537" s="35">
        <f>+C253</f>
        <v>0</v>
      </c>
      <c r="D537" s="35">
        <f t="shared" ref="D537:AE537" si="168">+D253</f>
        <v>0</v>
      </c>
      <c r="E537" s="35">
        <f t="shared" si="168"/>
        <v>0</v>
      </c>
      <c r="F537" s="35">
        <f t="shared" si="168"/>
        <v>0</v>
      </c>
      <c r="G537" s="35">
        <f t="shared" si="168"/>
        <v>0</v>
      </c>
      <c r="H537" s="35">
        <f t="shared" si="168"/>
        <v>0</v>
      </c>
      <c r="I537" s="35">
        <f t="shared" si="168"/>
        <v>0</v>
      </c>
      <c r="J537" s="35">
        <f t="shared" si="168"/>
        <v>0</v>
      </c>
      <c r="K537" s="35">
        <f t="shared" si="168"/>
        <v>0</v>
      </c>
      <c r="L537" s="35">
        <f t="shared" si="168"/>
        <v>0</v>
      </c>
      <c r="M537" s="35">
        <f t="shared" si="168"/>
        <v>0</v>
      </c>
      <c r="N537" s="35">
        <f t="shared" si="168"/>
        <v>0</v>
      </c>
      <c r="O537" s="35">
        <f t="shared" si="168"/>
        <v>0</v>
      </c>
      <c r="P537" s="35">
        <f t="shared" si="168"/>
        <v>0</v>
      </c>
      <c r="Q537" s="35">
        <f t="shared" si="168"/>
        <v>0</v>
      </c>
      <c r="R537" s="35">
        <f t="shared" si="168"/>
        <v>0</v>
      </c>
      <c r="S537" s="35">
        <f t="shared" si="168"/>
        <v>0</v>
      </c>
      <c r="T537" s="35">
        <f t="shared" si="168"/>
        <v>0</v>
      </c>
      <c r="U537" s="35">
        <f t="shared" si="168"/>
        <v>0</v>
      </c>
      <c r="V537" s="35">
        <f t="shared" si="168"/>
        <v>0</v>
      </c>
      <c r="W537" s="35">
        <f t="shared" si="168"/>
        <v>0</v>
      </c>
      <c r="X537" s="35">
        <f t="shared" si="168"/>
        <v>0</v>
      </c>
      <c r="Y537" s="35">
        <f t="shared" si="168"/>
        <v>0</v>
      </c>
      <c r="Z537" s="35">
        <f t="shared" si="168"/>
        <v>0</v>
      </c>
      <c r="AA537" s="35">
        <f t="shared" si="168"/>
        <v>0</v>
      </c>
      <c r="AB537" s="35">
        <f t="shared" si="168"/>
        <v>0</v>
      </c>
      <c r="AC537" s="35">
        <f t="shared" si="168"/>
        <v>0</v>
      </c>
      <c r="AD537" s="35">
        <f t="shared" si="168"/>
        <v>0</v>
      </c>
      <c r="AE537" s="35">
        <f t="shared" si="168"/>
        <v>0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590.66343269037282</v>
      </c>
      <c r="D541" s="21">
        <f t="shared" si="172"/>
        <v>591.59725577905817</v>
      </c>
      <c r="E541" s="21">
        <f t="shared" si="172"/>
        <v>609.43646391999675</v>
      </c>
      <c r="F541" s="21">
        <f t="shared" si="172"/>
        <v>626.61372080742547</v>
      </c>
      <c r="G541" s="21">
        <f t="shared" si="172"/>
        <v>643.24669066551678</v>
      </c>
      <c r="H541" s="21">
        <f t="shared" si="172"/>
        <v>650.28883073171755</v>
      </c>
      <c r="I541" s="21">
        <f t="shared" si="172"/>
        <v>651.7443957654732</v>
      </c>
      <c r="J541" s="21">
        <f t="shared" si="172"/>
        <v>693.25370666544359</v>
      </c>
      <c r="K541" s="21">
        <f t="shared" si="172"/>
        <v>683.91802228256529</v>
      </c>
      <c r="L541" s="21">
        <f t="shared" si="172"/>
        <v>678.68273324430379</v>
      </c>
      <c r="M541" s="21">
        <f t="shared" si="172"/>
        <v>657.23048682067486</v>
      </c>
      <c r="N541" s="21">
        <f t="shared" si="172"/>
        <v>654.41422957001248</v>
      </c>
      <c r="O541" s="21">
        <f t="shared" si="172"/>
        <v>650.62082305037848</v>
      </c>
      <c r="P541" s="21">
        <f t="shared" si="172"/>
        <v>627.85457022215542</v>
      </c>
      <c r="Q541" s="21">
        <f t="shared" si="172"/>
        <v>637.89716349978789</v>
      </c>
      <c r="R541" s="21">
        <f t="shared" si="172"/>
        <v>619.62220474747789</v>
      </c>
      <c r="S541" s="21">
        <f t="shared" si="172"/>
        <v>614.49870163901141</v>
      </c>
      <c r="T541" s="21">
        <f t="shared" si="172"/>
        <v>617.61638588448955</v>
      </c>
      <c r="U541" s="21">
        <f t="shared" si="172"/>
        <v>606.80984333420361</v>
      </c>
      <c r="V541" s="21">
        <f t="shared" si="172"/>
        <v>593.6199053478814</v>
      </c>
      <c r="W541" s="21">
        <f t="shared" si="172"/>
        <v>573.95540949831218</v>
      </c>
      <c r="X541" s="21">
        <f t="shared" si="172"/>
        <v>536.02855984214966</v>
      </c>
      <c r="Y541" s="21">
        <f t="shared" si="172"/>
        <v>538.46495035985151</v>
      </c>
      <c r="Z541" s="21">
        <f t="shared" si="172"/>
        <v>564.17302064766807</v>
      </c>
      <c r="AA541" s="21">
        <f t="shared" si="172"/>
        <v>518.94579637710126</v>
      </c>
      <c r="AB541" s="21">
        <f t="shared" si="172"/>
        <v>476.66710362849614</v>
      </c>
      <c r="AC541" s="21">
        <f t="shared" si="172"/>
        <v>444.75965710604328</v>
      </c>
      <c r="AD541" s="21">
        <f t="shared" si="172"/>
        <v>414.20049525553645</v>
      </c>
      <c r="AE541" s="21">
        <f t="shared" si="172"/>
        <v>384.59077193105276</v>
      </c>
    </row>
    <row r="542" spans="1:31" x14ac:dyDescent="0.2">
      <c r="A542" s="9" t="s">
        <v>488</v>
      </c>
      <c r="B542" s="4" t="s">
        <v>489</v>
      </c>
      <c r="C542" s="35">
        <f>+C258</f>
        <v>470.85042487673712</v>
      </c>
      <c r="D542" s="35">
        <f t="shared" ref="D542:AE542" si="173">+D258</f>
        <v>471.96296914902354</v>
      </c>
      <c r="E542" s="35">
        <f t="shared" si="173"/>
        <v>486.42110958438758</v>
      </c>
      <c r="F542" s="35">
        <f t="shared" si="173"/>
        <v>500.02045217715994</v>
      </c>
      <c r="G542" s="35">
        <f t="shared" si="173"/>
        <v>514.06609565803899</v>
      </c>
      <c r="H542" s="35">
        <f t="shared" si="173"/>
        <v>519.36623982471076</v>
      </c>
      <c r="I542" s="35">
        <f t="shared" si="173"/>
        <v>521.00094520899313</v>
      </c>
      <c r="J542" s="35">
        <f t="shared" si="173"/>
        <v>554.76417805714811</v>
      </c>
      <c r="K542" s="35">
        <f t="shared" si="173"/>
        <v>547.60437172664717</v>
      </c>
      <c r="L542" s="35">
        <f t="shared" si="173"/>
        <v>542.22238301756613</v>
      </c>
      <c r="M542" s="35">
        <f t="shared" si="173"/>
        <v>525.38844941542891</v>
      </c>
      <c r="N542" s="35">
        <f t="shared" si="173"/>
        <v>521.98386938994327</v>
      </c>
      <c r="O542" s="35">
        <f t="shared" si="173"/>
        <v>518.59194386548143</v>
      </c>
      <c r="P542" s="35">
        <f t="shared" si="173"/>
        <v>500.59081748171531</v>
      </c>
      <c r="Q542" s="35">
        <f t="shared" si="173"/>
        <v>507.29216270759116</v>
      </c>
      <c r="R542" s="35">
        <f t="shared" si="173"/>
        <v>493.73767550573871</v>
      </c>
      <c r="S542" s="35">
        <f t="shared" si="173"/>
        <v>488.69265944263634</v>
      </c>
      <c r="T542" s="35">
        <f t="shared" si="173"/>
        <v>490.55027450180728</v>
      </c>
      <c r="U542" s="35">
        <f t="shared" si="173"/>
        <v>481.24513391748758</v>
      </c>
      <c r="V542" s="35">
        <f t="shared" si="173"/>
        <v>470.28685462351592</v>
      </c>
      <c r="W542" s="35">
        <f t="shared" si="173"/>
        <v>454.62193706902053</v>
      </c>
      <c r="X542" s="35">
        <f t="shared" si="173"/>
        <v>424.79530323074687</v>
      </c>
      <c r="Y542" s="35">
        <f t="shared" si="173"/>
        <v>427.56176622804929</v>
      </c>
      <c r="Z542" s="35">
        <f t="shared" si="173"/>
        <v>448.65219338178196</v>
      </c>
      <c r="AA542" s="35">
        <f t="shared" si="173"/>
        <v>412.05737708094313</v>
      </c>
      <c r="AB542" s="35">
        <f t="shared" si="173"/>
        <v>378.0943002388164</v>
      </c>
      <c r="AC542" s="35">
        <f t="shared" si="173"/>
        <v>352.08480658495756</v>
      </c>
      <c r="AD542" s="35">
        <f t="shared" si="173"/>
        <v>327.42113309053809</v>
      </c>
      <c r="AE542" s="35">
        <f t="shared" si="173"/>
        <v>303.41718542837833</v>
      </c>
    </row>
    <row r="543" spans="1:31" x14ac:dyDescent="0.2">
      <c r="A543" s="9" t="s">
        <v>509</v>
      </c>
      <c r="B543" s="4" t="s">
        <v>510</v>
      </c>
      <c r="C543" s="35">
        <f>+C269</f>
        <v>119.81300781363566</v>
      </c>
      <c r="D543" s="35">
        <f t="shared" ref="D543:AE543" si="174">+D269</f>
        <v>119.63428663003459</v>
      </c>
      <c r="E543" s="35">
        <f t="shared" si="174"/>
        <v>123.01535433560913</v>
      </c>
      <c r="F543" s="35">
        <f t="shared" si="174"/>
        <v>126.5932686302655</v>
      </c>
      <c r="G543" s="35">
        <f t="shared" si="174"/>
        <v>129.18059500747785</v>
      </c>
      <c r="H543" s="35">
        <f t="shared" si="174"/>
        <v>130.92259090700674</v>
      </c>
      <c r="I543" s="35">
        <f t="shared" si="174"/>
        <v>130.74345055648001</v>
      </c>
      <c r="J543" s="35">
        <f t="shared" si="174"/>
        <v>138.48952860829542</v>
      </c>
      <c r="K543" s="35">
        <f t="shared" si="174"/>
        <v>136.31365055591812</v>
      </c>
      <c r="L543" s="35">
        <f t="shared" si="174"/>
        <v>136.46035022673766</v>
      </c>
      <c r="M543" s="35">
        <f t="shared" si="174"/>
        <v>131.84203740524592</v>
      </c>
      <c r="N543" s="35">
        <f t="shared" si="174"/>
        <v>132.43036018006921</v>
      </c>
      <c r="O543" s="35">
        <f t="shared" si="174"/>
        <v>132.02887918489705</v>
      </c>
      <c r="P543" s="35">
        <f t="shared" si="174"/>
        <v>127.26375274044011</v>
      </c>
      <c r="Q543" s="35">
        <f t="shared" si="174"/>
        <v>130.60500079219679</v>
      </c>
      <c r="R543" s="35">
        <f t="shared" si="174"/>
        <v>125.88452924173923</v>
      </c>
      <c r="S543" s="35">
        <f t="shared" si="174"/>
        <v>125.8060421963751</v>
      </c>
      <c r="T543" s="35">
        <f t="shared" si="174"/>
        <v>127.06611138268225</v>
      </c>
      <c r="U543" s="35">
        <f t="shared" si="174"/>
        <v>125.56470941671608</v>
      </c>
      <c r="V543" s="35">
        <f t="shared" si="174"/>
        <v>123.33305072436551</v>
      </c>
      <c r="W543" s="35">
        <f t="shared" si="174"/>
        <v>119.33347242929162</v>
      </c>
      <c r="X543" s="35">
        <f t="shared" si="174"/>
        <v>111.23325661140282</v>
      </c>
      <c r="Y543" s="35">
        <f t="shared" si="174"/>
        <v>110.90318413180222</v>
      </c>
      <c r="Z543" s="35">
        <f t="shared" si="174"/>
        <v>115.52082726588613</v>
      </c>
      <c r="AA543" s="35">
        <f t="shared" si="174"/>
        <v>106.88841929615819</v>
      </c>
      <c r="AB543" s="35">
        <f t="shared" si="174"/>
        <v>98.572803389679734</v>
      </c>
      <c r="AC543" s="35">
        <f t="shared" si="174"/>
        <v>92.674850521085702</v>
      </c>
      <c r="AD543" s="35">
        <f t="shared" si="174"/>
        <v>86.779362164998361</v>
      </c>
      <c r="AE543" s="35">
        <f t="shared" si="174"/>
        <v>81.173586502674425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3.3206485423789305</v>
      </c>
      <c r="D545" s="21">
        <f t="shared" si="176"/>
        <v>2.2615478367305677</v>
      </c>
      <c r="E545" s="21">
        <f t="shared" si="176"/>
        <v>2.4378542331065201</v>
      </c>
      <c r="F545" s="21">
        <f t="shared" si="176"/>
        <v>1.9383939055832817</v>
      </c>
      <c r="G545" s="21">
        <f t="shared" si="176"/>
        <v>1.7876849849413583</v>
      </c>
      <c r="H545" s="21">
        <f t="shared" si="176"/>
        <v>1.7109195709473421</v>
      </c>
      <c r="I545" s="21">
        <f t="shared" si="176"/>
        <v>1.4046607486047866</v>
      </c>
      <c r="J545" s="21">
        <f t="shared" si="176"/>
        <v>2.1399643466713343</v>
      </c>
      <c r="K545" s="21">
        <f t="shared" si="176"/>
        <v>1.7184700010054259</v>
      </c>
      <c r="L545" s="21">
        <f t="shared" si="176"/>
        <v>1.5637995792653916</v>
      </c>
      <c r="M545" s="21">
        <f t="shared" si="176"/>
        <v>1.5208310688950117</v>
      </c>
      <c r="N545" s="21">
        <f t="shared" si="176"/>
        <v>1.8358025404077067</v>
      </c>
      <c r="O545" s="21">
        <f t="shared" si="176"/>
        <v>1.855961358482727</v>
      </c>
      <c r="P545" s="21">
        <f t="shared" si="176"/>
        <v>1.8020682870938294</v>
      </c>
      <c r="Q545" s="21">
        <f t="shared" si="176"/>
        <v>1.8043672797391719</v>
      </c>
      <c r="R545" s="21">
        <f t="shared" si="176"/>
        <v>1.8718883381450999</v>
      </c>
      <c r="S545" s="21">
        <f t="shared" si="176"/>
        <v>1.5991297640750071</v>
      </c>
      <c r="T545" s="21">
        <f t="shared" si="176"/>
        <v>1.1521272157519582</v>
      </c>
      <c r="U545" s="21">
        <f t="shared" si="176"/>
        <v>1.4893830460413793</v>
      </c>
      <c r="V545" s="21">
        <f t="shared" si="176"/>
        <v>1.4333584581516912</v>
      </c>
      <c r="W545" s="21">
        <f t="shared" si="176"/>
        <v>1.7574690246906695</v>
      </c>
      <c r="X545" s="21">
        <f t="shared" si="176"/>
        <v>1.9107991545201088</v>
      </c>
      <c r="Y545" s="21">
        <f t="shared" si="176"/>
        <v>1.324720866325344</v>
      </c>
      <c r="Z545" s="21">
        <f t="shared" si="176"/>
        <v>1.411087412184177</v>
      </c>
      <c r="AA545" s="21">
        <f t="shared" si="176"/>
        <v>1.1763166746852554</v>
      </c>
      <c r="AB545" s="21">
        <f t="shared" si="176"/>
        <v>1.3491838671403009</v>
      </c>
      <c r="AC545" s="21">
        <f t="shared" si="176"/>
        <v>0.71559098783691544</v>
      </c>
      <c r="AD545" s="21">
        <f t="shared" si="176"/>
        <v>5.0243616629660447E-2</v>
      </c>
      <c r="AE545" s="21">
        <f t="shared" si="176"/>
        <v>4.1192596998000007E-2</v>
      </c>
    </row>
    <row r="546" spans="1:31" x14ac:dyDescent="0.2">
      <c r="A546" s="9" t="s">
        <v>534</v>
      </c>
      <c r="B546" s="4" t="s">
        <v>798</v>
      </c>
      <c r="C546" s="37">
        <f>+C288</f>
        <v>3.2275729529677304</v>
      </c>
      <c r="D546" s="37">
        <f t="shared" ref="D546:AE546" si="177">+D288</f>
        <v>2.1740681563655677</v>
      </c>
      <c r="E546" s="37">
        <f t="shared" si="177"/>
        <v>2.3557552014530798</v>
      </c>
      <c r="F546" s="37">
        <f t="shared" si="177"/>
        <v>1.8614602623067618</v>
      </c>
      <c r="G546" s="37">
        <f t="shared" si="177"/>
        <v>1.7157014697071182</v>
      </c>
      <c r="H546" s="37">
        <f t="shared" si="177"/>
        <v>1.6436709234207421</v>
      </c>
      <c r="I546" s="37">
        <f t="shared" si="177"/>
        <v>1.3419317084511866</v>
      </c>
      <c r="J546" s="37">
        <f t="shared" si="177"/>
        <v>2.0797865215284141</v>
      </c>
      <c r="K546" s="37">
        <f t="shared" si="177"/>
        <v>1.6581039051782258</v>
      </c>
      <c r="L546" s="37">
        <f t="shared" si="177"/>
        <v>1.5032514999213515</v>
      </c>
      <c r="M546" s="37">
        <f t="shared" si="177"/>
        <v>1.4601595690982117</v>
      </c>
      <c r="N546" s="37">
        <f t="shared" si="177"/>
        <v>1.7762615384202667</v>
      </c>
      <c r="O546" s="37">
        <f t="shared" si="177"/>
        <v>1.7982153351120871</v>
      </c>
      <c r="P546" s="37">
        <f t="shared" si="177"/>
        <v>1.7466051007410495</v>
      </c>
      <c r="Q546" s="37">
        <f t="shared" si="177"/>
        <v>1.7520983027474919</v>
      </c>
      <c r="R546" s="37">
        <f t="shared" si="177"/>
        <v>1.823466656328</v>
      </c>
      <c r="S546" s="37">
        <f t="shared" si="177"/>
        <v>1.5552084632459671</v>
      </c>
      <c r="T546" s="37">
        <f t="shared" si="177"/>
        <v>1.1098907991887181</v>
      </c>
      <c r="U546" s="37">
        <f t="shared" si="177"/>
        <v>1.4509015287655394</v>
      </c>
      <c r="V546" s="37">
        <f t="shared" si="177"/>
        <v>1.4008232366422511</v>
      </c>
      <c r="W546" s="37">
        <f t="shared" si="177"/>
        <v>1.7330056026354694</v>
      </c>
      <c r="X546" s="37">
        <f t="shared" si="177"/>
        <v>1.8847020762345088</v>
      </c>
      <c r="Y546" s="37">
        <f t="shared" si="177"/>
        <v>1.2969777459463441</v>
      </c>
      <c r="Z546" s="37">
        <f t="shared" si="177"/>
        <v>1.383135302733177</v>
      </c>
      <c r="AA546" s="37">
        <f t="shared" si="177"/>
        <v>1.1481679620252554</v>
      </c>
      <c r="AB546" s="37">
        <f t="shared" si="177"/>
        <v>1.3208410284439009</v>
      </c>
      <c r="AC546" s="37">
        <f t="shared" si="177"/>
        <v>0.68714815566291543</v>
      </c>
      <c r="AD546" s="37">
        <f t="shared" si="177"/>
        <v>1.5425902043660433E-2</v>
      </c>
      <c r="AE546" s="37">
        <f t="shared" si="177"/>
        <v>0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9.3075589411200088E-2</v>
      </c>
      <c r="D547" s="37">
        <f t="shared" si="178"/>
        <v>8.7479680365000048E-2</v>
      </c>
      <c r="E547" s="37">
        <f t="shared" si="178"/>
        <v>8.2099031653440069E-2</v>
      </c>
      <c r="F547" s="37">
        <f t="shared" si="178"/>
        <v>7.6933643276520039E-2</v>
      </c>
      <c r="G547" s="37">
        <f t="shared" si="178"/>
        <v>7.1983515234240014E-2</v>
      </c>
      <c r="H547" s="37">
        <f t="shared" si="178"/>
        <v>6.7248647526600036E-2</v>
      </c>
      <c r="I547" s="37">
        <f t="shared" si="178"/>
        <v>6.2729040153600021E-2</v>
      </c>
      <c r="J547" s="37">
        <f t="shared" si="178"/>
        <v>6.0177825142920034E-2</v>
      </c>
      <c r="K547" s="37">
        <f t="shared" si="178"/>
        <v>6.0366095827200032E-2</v>
      </c>
      <c r="L547" s="37">
        <f t="shared" si="178"/>
        <v>6.0548079344040023E-2</v>
      </c>
      <c r="M547" s="37">
        <f t="shared" si="178"/>
        <v>6.0671499796800019E-2</v>
      </c>
      <c r="N547" s="37">
        <f t="shared" si="178"/>
        <v>5.9541001987440015E-2</v>
      </c>
      <c r="O547" s="37">
        <f t="shared" si="178"/>
        <v>5.7746023370639998E-2</v>
      </c>
      <c r="P547" s="37">
        <f t="shared" si="178"/>
        <v>5.5463186352779997E-2</v>
      </c>
      <c r="Q547" s="37">
        <f t="shared" si="178"/>
        <v>5.2268976991679997E-2</v>
      </c>
      <c r="R547" s="37">
        <f t="shared" si="178"/>
        <v>4.8421681817099993E-2</v>
      </c>
      <c r="S547" s="37">
        <f t="shared" si="178"/>
        <v>4.392130082904E-2</v>
      </c>
      <c r="T547" s="37">
        <f t="shared" si="178"/>
        <v>4.2236416563239995E-2</v>
      </c>
      <c r="U547" s="37">
        <f t="shared" si="178"/>
        <v>3.8481517275839996E-2</v>
      </c>
      <c r="V547" s="37">
        <f t="shared" si="178"/>
        <v>3.2535221509440007E-2</v>
      </c>
      <c r="W547" s="37">
        <f t="shared" si="178"/>
        <v>2.4463422055200006E-2</v>
      </c>
      <c r="X547" s="37">
        <f t="shared" si="178"/>
        <v>2.6097078285600001E-2</v>
      </c>
      <c r="Y547" s="37">
        <f t="shared" si="178"/>
        <v>2.7743120379000001E-2</v>
      </c>
      <c r="Z547" s="37">
        <f t="shared" si="178"/>
        <v>2.7952109451000004E-2</v>
      </c>
      <c r="AA547" s="37">
        <f t="shared" si="178"/>
        <v>2.8148712659999998E-2</v>
      </c>
      <c r="AB547" s="37">
        <f t="shared" si="178"/>
        <v>2.8342838696400006E-2</v>
      </c>
      <c r="AC547" s="37">
        <f t="shared" si="178"/>
        <v>2.8442832174000007E-2</v>
      </c>
      <c r="AD547" s="37">
        <f t="shared" si="178"/>
        <v>3.4817714586000012E-2</v>
      </c>
      <c r="AE547" s="37">
        <f t="shared" si="178"/>
        <v>4.1192596998000007E-2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8.9379375396786287</v>
      </c>
      <c r="D549" s="21">
        <f t="shared" si="180"/>
        <v>9.6146670962542977</v>
      </c>
      <c r="E549" s="21">
        <f t="shared" si="180"/>
        <v>10.291396652829965</v>
      </c>
      <c r="F549" s="21">
        <f t="shared" si="180"/>
        <v>10.96812620940563</v>
      </c>
      <c r="G549" s="21">
        <f t="shared" si="180"/>
        <v>11.644855765981301</v>
      </c>
      <c r="H549" s="21">
        <f t="shared" si="180"/>
        <v>11.912993892171658</v>
      </c>
      <c r="I549" s="21">
        <f t="shared" si="180"/>
        <v>13.304758451921616</v>
      </c>
      <c r="J549" s="21">
        <f t="shared" si="180"/>
        <v>14.785902387068361</v>
      </c>
      <c r="K549" s="21">
        <f t="shared" si="180"/>
        <v>17.033155254187562</v>
      </c>
      <c r="L549" s="21">
        <f t="shared" si="180"/>
        <v>16.509647484006383</v>
      </c>
      <c r="M549" s="21">
        <f t="shared" si="180"/>
        <v>18.463225260536142</v>
      </c>
      <c r="N549" s="21">
        <f t="shared" si="180"/>
        <v>19.599620176295282</v>
      </c>
      <c r="O549" s="21">
        <f t="shared" si="180"/>
        <v>23.276943049763059</v>
      </c>
      <c r="P549" s="21">
        <f t="shared" si="180"/>
        <v>22.536371082189685</v>
      </c>
      <c r="Q549" s="21">
        <f t="shared" si="180"/>
        <v>25.856176454070322</v>
      </c>
      <c r="R549" s="21">
        <f t="shared" si="180"/>
        <v>23.600419777818402</v>
      </c>
      <c r="S549" s="21">
        <f t="shared" si="180"/>
        <v>24.35293793733036</v>
      </c>
      <c r="T549" s="21">
        <f t="shared" si="180"/>
        <v>25.064632705550292</v>
      </c>
      <c r="U549" s="21">
        <f t="shared" si="180"/>
        <v>25.735504082493417</v>
      </c>
      <c r="V549" s="21">
        <f t="shared" si="180"/>
        <v>26.36555206814452</v>
      </c>
      <c r="W549" s="21">
        <f t="shared" si="180"/>
        <v>26.954776662518821</v>
      </c>
      <c r="X549" s="21">
        <f t="shared" si="180"/>
        <v>33.464995012588176</v>
      </c>
      <c r="Y549" s="21">
        <f t="shared" si="180"/>
        <v>32.861910656421223</v>
      </c>
      <c r="Z549" s="21">
        <f t="shared" si="180"/>
        <v>31.615162005172184</v>
      </c>
      <c r="AA549" s="21">
        <f t="shared" si="180"/>
        <v>29.091565133969059</v>
      </c>
      <c r="AB549" s="21">
        <f t="shared" si="180"/>
        <v>27.589446838729202</v>
      </c>
      <c r="AC549" s="21">
        <f t="shared" si="180"/>
        <v>25.653200148704951</v>
      </c>
      <c r="AD549" s="21">
        <f t="shared" si="180"/>
        <v>23.716953458680706</v>
      </c>
      <c r="AE549" s="21">
        <f t="shared" si="180"/>
        <v>21.780706768656458</v>
      </c>
    </row>
    <row r="550" spans="1:31" x14ac:dyDescent="0.2">
      <c r="A550" s="9" t="s">
        <v>539</v>
      </c>
      <c r="B550" s="4" t="s">
        <v>540</v>
      </c>
      <c r="C550" s="35">
        <f>+C292</f>
        <v>8.9379375396786287</v>
      </c>
      <c r="D550" s="35">
        <f t="shared" ref="D550:AE550" si="181">+D292</f>
        <v>9.6146670962542977</v>
      </c>
      <c r="E550" s="35">
        <f t="shared" si="181"/>
        <v>10.291396652829965</v>
      </c>
      <c r="F550" s="35">
        <f t="shared" si="181"/>
        <v>10.96812620940563</v>
      </c>
      <c r="G550" s="35">
        <f t="shared" si="181"/>
        <v>11.644855765981301</v>
      </c>
      <c r="H550" s="35">
        <f t="shared" si="181"/>
        <v>11.912993892171658</v>
      </c>
      <c r="I550" s="35">
        <f t="shared" si="181"/>
        <v>13.304758451921616</v>
      </c>
      <c r="J550" s="35">
        <f t="shared" si="181"/>
        <v>14.785902387068361</v>
      </c>
      <c r="K550" s="35">
        <f t="shared" si="181"/>
        <v>17.033155254187562</v>
      </c>
      <c r="L550" s="35">
        <f t="shared" si="181"/>
        <v>16.509647484006383</v>
      </c>
      <c r="M550" s="35">
        <f t="shared" si="181"/>
        <v>18.463225260536142</v>
      </c>
      <c r="N550" s="35">
        <f t="shared" si="181"/>
        <v>19.599620176295282</v>
      </c>
      <c r="O550" s="35">
        <f t="shared" si="181"/>
        <v>23.276943049763059</v>
      </c>
      <c r="P550" s="35">
        <f t="shared" si="181"/>
        <v>22.536371082189685</v>
      </c>
      <c r="Q550" s="35">
        <f t="shared" si="181"/>
        <v>25.856176454070322</v>
      </c>
      <c r="R550" s="35">
        <f t="shared" si="181"/>
        <v>23.600419777818402</v>
      </c>
      <c r="S550" s="35">
        <f t="shared" si="181"/>
        <v>24.35293793733036</v>
      </c>
      <c r="T550" s="35">
        <f t="shared" si="181"/>
        <v>25.064632705550292</v>
      </c>
      <c r="U550" s="35">
        <f t="shared" si="181"/>
        <v>25.735504082493417</v>
      </c>
      <c r="V550" s="35">
        <f t="shared" si="181"/>
        <v>26.36555206814452</v>
      </c>
      <c r="W550" s="35">
        <f t="shared" si="181"/>
        <v>26.954776662518821</v>
      </c>
      <c r="X550" s="35">
        <f t="shared" si="181"/>
        <v>27.503177865585869</v>
      </c>
      <c r="Y550" s="35">
        <f t="shared" si="181"/>
        <v>27.656787813849579</v>
      </c>
      <c r="Z550" s="35">
        <f t="shared" si="181"/>
        <v>27.166733467031197</v>
      </c>
      <c r="AA550" s="35">
        <f t="shared" si="181"/>
        <v>25.399830900258731</v>
      </c>
      <c r="AB550" s="35">
        <f t="shared" si="181"/>
        <v>24.654406909449534</v>
      </c>
      <c r="AC550" s="35">
        <f t="shared" si="181"/>
        <v>23.474854523855942</v>
      </c>
      <c r="AD550" s="35">
        <f t="shared" si="181"/>
        <v>22.295302138262354</v>
      </c>
      <c r="AE550" s="35">
        <f t="shared" si="181"/>
        <v>21.115749752668766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5.9618171470023054</v>
      </c>
      <c r="Y551" s="35">
        <f t="shared" si="182"/>
        <v>5.2051228425716465</v>
      </c>
      <c r="Z551" s="35">
        <f t="shared" si="182"/>
        <v>4.4484285381409867</v>
      </c>
      <c r="AA551" s="35">
        <f t="shared" si="182"/>
        <v>3.6917342337103274</v>
      </c>
      <c r="AB551" s="35">
        <f t="shared" si="182"/>
        <v>2.9350399292796676</v>
      </c>
      <c r="AC551" s="35">
        <f t="shared" si="182"/>
        <v>2.1783456248490092</v>
      </c>
      <c r="AD551" s="35">
        <f t="shared" si="182"/>
        <v>1.421651320418351</v>
      </c>
      <c r="AE551" s="35">
        <f t="shared" si="182"/>
        <v>0.66495701598769252</v>
      </c>
    </row>
    <row r="552" spans="1:31" x14ac:dyDescent="0.2">
      <c r="A552" s="9" t="s">
        <v>543</v>
      </c>
      <c r="B552" s="4" t="s">
        <v>544</v>
      </c>
      <c r="C552" s="35">
        <f>+C294</f>
        <v>10.157195049633891</v>
      </c>
      <c r="D552" s="35">
        <f t="shared" ref="D552:AE552" si="183">+D294</f>
        <v>11.48083116675738</v>
      </c>
      <c r="E552" s="35">
        <f t="shared" si="183"/>
        <v>12.466347420058781</v>
      </c>
      <c r="F552" s="35">
        <f t="shared" si="183"/>
        <v>12.513950495469556</v>
      </c>
      <c r="G552" s="35">
        <f t="shared" si="183"/>
        <v>11.862205332526253</v>
      </c>
      <c r="H552" s="35">
        <f t="shared" si="183"/>
        <v>13.248817412529077</v>
      </c>
      <c r="I552" s="35">
        <f t="shared" si="183"/>
        <v>17.521076855726292</v>
      </c>
      <c r="J552" s="35">
        <f t="shared" si="183"/>
        <v>12.289392656218517</v>
      </c>
      <c r="K552" s="35">
        <f t="shared" si="183"/>
        <v>13.93790338078483</v>
      </c>
      <c r="L552" s="35">
        <f t="shared" si="183"/>
        <v>16.02031076141828</v>
      </c>
      <c r="M552" s="35">
        <f t="shared" si="183"/>
        <v>17.820325477389069</v>
      </c>
      <c r="N552" s="35">
        <f t="shared" si="183"/>
        <v>16.085899756887212</v>
      </c>
      <c r="O552" s="35">
        <f t="shared" si="183"/>
        <v>18.155632036980418</v>
      </c>
      <c r="P552" s="35">
        <f t="shared" si="183"/>
        <v>20.192351646606287</v>
      </c>
      <c r="Q552" s="35">
        <f t="shared" si="183"/>
        <v>20.671427280203737</v>
      </c>
      <c r="R552" s="35">
        <f t="shared" si="183"/>
        <v>17.369806334895756</v>
      </c>
      <c r="S552" s="35">
        <f t="shared" si="183"/>
        <v>18.360787933242413</v>
      </c>
      <c r="T552" s="35">
        <f t="shared" si="183"/>
        <v>18.160293976737641</v>
      </c>
      <c r="U552" s="35">
        <f t="shared" si="183"/>
        <v>20.167962353939892</v>
      </c>
      <c r="V552" s="35">
        <f t="shared" si="183"/>
        <v>17.728671916588425</v>
      </c>
      <c r="W552" s="35">
        <f t="shared" si="183"/>
        <v>22.195022053859315</v>
      </c>
      <c r="X552" s="35">
        <f t="shared" si="183"/>
        <v>21.996364018485309</v>
      </c>
      <c r="Y552" s="35">
        <f t="shared" si="183"/>
        <v>21.903175919462697</v>
      </c>
      <c r="Z552" s="35">
        <f t="shared" si="183"/>
        <v>23.557260835446382</v>
      </c>
      <c r="AA552" s="35">
        <f t="shared" si="183"/>
        <v>22.445400537805003</v>
      </c>
      <c r="AB552" s="35">
        <f t="shared" si="183"/>
        <v>25.477762072021324</v>
      </c>
      <c r="AC552" s="35">
        <f t="shared" si="183"/>
        <v>21.002282579285534</v>
      </c>
      <c r="AD552" s="35">
        <f t="shared" si="183"/>
        <v>21.249514173543034</v>
      </c>
      <c r="AE552" s="35">
        <f t="shared" si="183"/>
        <v>21.517392353920595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-2752.4487074724011</v>
      </c>
      <c r="D555" s="28">
        <f t="shared" ref="D555:AE555" si="186">+D556+D559+D562+D565+D568++D571+D574+D575</f>
        <v>-2456.4813791572292</v>
      </c>
      <c r="E555" s="28">
        <f t="shared" si="186"/>
        <v>-2975.2355706696535</v>
      </c>
      <c r="F555" s="28">
        <f t="shared" si="186"/>
        <v>-3302.8332485483788</v>
      </c>
      <c r="G555" s="28">
        <f t="shared" si="186"/>
        <v>-3801.7869296914541</v>
      </c>
      <c r="H555" s="28">
        <f t="shared" si="186"/>
        <v>-2938.0563982637946</v>
      </c>
      <c r="I555" s="28">
        <f t="shared" si="186"/>
        <v>-3714.773451551398</v>
      </c>
      <c r="J555" s="28">
        <f t="shared" si="186"/>
        <v>-4072.1491198115159</v>
      </c>
      <c r="K555" s="28">
        <f t="shared" si="186"/>
        <v>-4758.5494670960607</v>
      </c>
      <c r="L555" s="28">
        <f t="shared" si="186"/>
        <v>-5460.8922438893196</v>
      </c>
      <c r="M555" s="28">
        <f t="shared" si="186"/>
        <v>-5431.622568688812</v>
      </c>
      <c r="N555" s="28">
        <f t="shared" si="186"/>
        <v>-5613.1804474358678</v>
      </c>
      <c r="O555" s="28">
        <f t="shared" si="186"/>
        <v>-5996.883794391777</v>
      </c>
      <c r="P555" s="28">
        <f t="shared" si="186"/>
        <v>-6777.537726044131</v>
      </c>
      <c r="Q555" s="28">
        <f t="shared" si="186"/>
        <v>-5433.9443212272572</v>
      </c>
      <c r="R555" s="28">
        <f t="shared" si="186"/>
        <v>-6105.5919459730776</v>
      </c>
      <c r="S555" s="28">
        <f t="shared" si="186"/>
        <v>-6506.7778544417379</v>
      </c>
      <c r="T555" s="28">
        <f t="shared" si="186"/>
        <v>-5727.9515109112363</v>
      </c>
      <c r="U555" s="28">
        <f t="shared" si="186"/>
        <v>-5840.1874037935322</v>
      </c>
      <c r="V555" s="28">
        <f t="shared" si="186"/>
        <v>-6896.5160555521543</v>
      </c>
      <c r="W555" s="28">
        <f t="shared" si="186"/>
        <v>-7639.9748386055626</v>
      </c>
      <c r="X555" s="28">
        <f t="shared" si="186"/>
        <v>-7752.3747683943402</v>
      </c>
      <c r="Y555" s="28">
        <f t="shared" si="186"/>
        <v>-7634.1878051055119</v>
      </c>
      <c r="Z555" s="28">
        <f t="shared" si="186"/>
        <v>-7485.72356732342</v>
      </c>
      <c r="AA555" s="28">
        <f t="shared" si="186"/>
        <v>-9139.5926974299837</v>
      </c>
      <c r="AB555" s="28">
        <f t="shared" si="186"/>
        <v>-8744.2217133718459</v>
      </c>
      <c r="AC555" s="28">
        <f t="shared" si="186"/>
        <v>-8882.8034547240932</v>
      </c>
      <c r="AD555" s="28">
        <f t="shared" si="186"/>
        <v>-8050.3621243109546</v>
      </c>
      <c r="AE555" s="28">
        <f t="shared" si="186"/>
        <v>-8750.4132980173836</v>
      </c>
    </row>
    <row r="556" spans="1:31" x14ac:dyDescent="0.2">
      <c r="A556" s="9" t="s">
        <v>549</v>
      </c>
      <c r="B556" s="4" t="s">
        <v>550</v>
      </c>
      <c r="C556" s="21">
        <f>+C557+C558</f>
        <v>-2938.9795873963585</v>
      </c>
      <c r="D556" s="21">
        <f t="shared" ref="D556:AE556" si="187">+D557+D558</f>
        <v>-2691.0486588354224</v>
      </c>
      <c r="E556" s="21">
        <f t="shared" si="187"/>
        <v>-3236.9160582354343</v>
      </c>
      <c r="F556" s="21">
        <f t="shared" si="187"/>
        <v>-3546.9083020759545</v>
      </c>
      <c r="G556" s="21">
        <f t="shared" si="187"/>
        <v>-4028.6771938220572</v>
      </c>
      <c r="H556" s="21">
        <f t="shared" si="187"/>
        <v>-2978.324558554853</v>
      </c>
      <c r="I556" s="21">
        <f t="shared" si="187"/>
        <v>-3838.6767406225349</v>
      </c>
      <c r="J556" s="21">
        <f t="shared" si="187"/>
        <v>-4086.2403169282115</v>
      </c>
      <c r="K556" s="21">
        <f t="shared" si="187"/>
        <v>-4902.5873884719613</v>
      </c>
      <c r="L556" s="21">
        <f t="shared" si="187"/>
        <v>-5620.6861759420362</v>
      </c>
      <c r="M556" s="21">
        <f t="shared" si="187"/>
        <v>-5465.8666911815408</v>
      </c>
      <c r="N556" s="21">
        <f t="shared" si="187"/>
        <v>-5635.9997163116641</v>
      </c>
      <c r="O556" s="21">
        <f t="shared" si="187"/>
        <v>-6025.815767628872</v>
      </c>
      <c r="P556" s="21">
        <f t="shared" si="187"/>
        <v>-6875.8752309762704</v>
      </c>
      <c r="Q556" s="21">
        <f t="shared" si="187"/>
        <v>-5194.5988885287425</v>
      </c>
      <c r="R556" s="21">
        <f t="shared" si="187"/>
        <v>-5993.412866407456</v>
      </c>
      <c r="S556" s="21">
        <f t="shared" si="187"/>
        <v>-6399.5528912090667</v>
      </c>
      <c r="T556" s="21">
        <f t="shared" si="187"/>
        <v>-5549.0124022930477</v>
      </c>
      <c r="U556" s="21">
        <f t="shared" si="187"/>
        <v>-5770.9648753115252</v>
      </c>
      <c r="V556" s="21">
        <f t="shared" si="187"/>
        <v>-6880.5303138236968</v>
      </c>
      <c r="W556" s="21">
        <f t="shared" si="187"/>
        <v>-7450.923465975362</v>
      </c>
      <c r="X556" s="21">
        <f t="shared" si="187"/>
        <v>-7663.9630920554846</v>
      </c>
      <c r="Y556" s="21">
        <f t="shared" si="187"/>
        <v>-7595.5298321957953</v>
      </c>
      <c r="Z556" s="21">
        <f t="shared" si="187"/>
        <v>-7430.8136111567292</v>
      </c>
      <c r="AA556" s="21">
        <f t="shared" si="187"/>
        <v>-8856.4388814542708</v>
      </c>
      <c r="AB556" s="21">
        <f t="shared" si="187"/>
        <v>-8419.10979374831</v>
      </c>
      <c r="AC556" s="21">
        <f t="shared" si="187"/>
        <v>-8559.9997205291402</v>
      </c>
      <c r="AD556" s="21">
        <f t="shared" si="187"/>
        <v>-7773.3140332012053</v>
      </c>
      <c r="AE556" s="21">
        <f t="shared" si="187"/>
        <v>-8535.2786496280987</v>
      </c>
    </row>
    <row r="557" spans="1:31" x14ac:dyDescent="0.2">
      <c r="A557" s="9" t="s">
        <v>551</v>
      </c>
      <c r="B557" s="4" t="s">
        <v>552</v>
      </c>
      <c r="C557" s="35">
        <f>+C299</f>
        <v>-1628.4152482160225</v>
      </c>
      <c r="D557" s="35">
        <f t="shared" ref="D557:AE557" si="188">+D299</f>
        <v>-1167.0096799950909</v>
      </c>
      <c r="E557" s="35">
        <f t="shared" si="188"/>
        <v>-1473.9689569142181</v>
      </c>
      <c r="F557" s="35">
        <f t="shared" si="188"/>
        <v>-1625.401700392551</v>
      </c>
      <c r="G557" s="35">
        <f t="shared" si="188"/>
        <v>-1847.5878256390054</v>
      </c>
      <c r="H557" s="35">
        <f t="shared" si="188"/>
        <v>-761.80659168016791</v>
      </c>
      <c r="I557" s="35">
        <f t="shared" si="188"/>
        <v>-1561.7952122006313</v>
      </c>
      <c r="J557" s="35">
        <f t="shared" si="188"/>
        <v>-1645.5762328260146</v>
      </c>
      <c r="K557" s="35">
        <f t="shared" si="188"/>
        <v>-2314.9987778572281</v>
      </c>
      <c r="L557" s="35">
        <f t="shared" si="188"/>
        <v>-3128.7783780917648</v>
      </c>
      <c r="M557" s="35">
        <f t="shared" si="188"/>
        <v>-2921.1384628010924</v>
      </c>
      <c r="N557" s="35">
        <f t="shared" si="188"/>
        <v>-3075.1422964954518</v>
      </c>
      <c r="O557" s="35">
        <f t="shared" si="188"/>
        <v>-3582.4313265157484</v>
      </c>
      <c r="P557" s="35">
        <f t="shared" si="188"/>
        <v>-4677.4569348552141</v>
      </c>
      <c r="Q557" s="35">
        <f t="shared" si="188"/>
        <v>-2563.1105072565556</v>
      </c>
      <c r="R557" s="35">
        <f t="shared" si="188"/>
        <v>-3100.7574449824233</v>
      </c>
      <c r="S557" s="35">
        <f t="shared" si="188"/>
        <v>-3338.7038298551101</v>
      </c>
      <c r="T557" s="35">
        <f t="shared" si="188"/>
        <v>-2300.2231559867027</v>
      </c>
      <c r="U557" s="35">
        <f t="shared" si="188"/>
        <v>-2533.5903200170942</v>
      </c>
      <c r="V557" s="35">
        <f t="shared" si="188"/>
        <v>-3683.4945464186844</v>
      </c>
      <c r="W557" s="35">
        <f t="shared" si="188"/>
        <v>-4200.0397958794492</v>
      </c>
      <c r="X557" s="35">
        <f t="shared" si="188"/>
        <v>-4530.4716361271167</v>
      </c>
      <c r="Y557" s="35">
        <f t="shared" si="188"/>
        <v>-4682.2478039603784</v>
      </c>
      <c r="Z557" s="35">
        <f t="shared" si="188"/>
        <v>-4636.3601351519792</v>
      </c>
      <c r="AA557" s="35">
        <f t="shared" si="188"/>
        <v>-6211.1076502408605</v>
      </c>
      <c r="AB557" s="35">
        <f t="shared" si="188"/>
        <v>-5867.8912911124135</v>
      </c>
      <c r="AC557" s="35">
        <f t="shared" si="188"/>
        <v>-6031.5785769049135</v>
      </c>
      <c r="AD557" s="35">
        <f t="shared" si="188"/>
        <v>-5379.856261162975</v>
      </c>
      <c r="AE557" s="35">
        <f t="shared" si="188"/>
        <v>-6279.6606283771707</v>
      </c>
    </row>
    <row r="558" spans="1:31" x14ac:dyDescent="0.2">
      <c r="A558" s="9" t="s">
        <v>636</v>
      </c>
      <c r="B558" s="4" t="s">
        <v>637</v>
      </c>
      <c r="C558" s="35">
        <f>+C367</f>
        <v>-1310.564339180336</v>
      </c>
      <c r="D558" s="35">
        <f t="shared" ref="D558:AE558" si="189">+D367</f>
        <v>-1524.0389788403318</v>
      </c>
      <c r="E558" s="35">
        <f t="shared" si="189"/>
        <v>-1762.9471013212162</v>
      </c>
      <c r="F558" s="35">
        <f t="shared" si="189"/>
        <v>-1921.5066016834035</v>
      </c>
      <c r="G558" s="35">
        <f t="shared" si="189"/>
        <v>-2181.0893681830516</v>
      </c>
      <c r="H558" s="35">
        <f t="shared" si="189"/>
        <v>-2216.517966874685</v>
      </c>
      <c r="I558" s="35">
        <f t="shared" si="189"/>
        <v>-2276.8815284219036</v>
      </c>
      <c r="J558" s="35">
        <f t="shared" si="189"/>
        <v>-2440.6640841021967</v>
      </c>
      <c r="K558" s="35">
        <f t="shared" si="189"/>
        <v>-2587.5886106147332</v>
      </c>
      <c r="L558" s="35">
        <f t="shared" si="189"/>
        <v>-2491.9077978502714</v>
      </c>
      <c r="M558" s="35">
        <f t="shared" si="189"/>
        <v>-2544.7282283804484</v>
      </c>
      <c r="N558" s="35">
        <f t="shared" si="189"/>
        <v>-2560.8574198162119</v>
      </c>
      <c r="O558" s="35">
        <f t="shared" si="189"/>
        <v>-2443.384441113124</v>
      </c>
      <c r="P558" s="35">
        <f t="shared" si="189"/>
        <v>-2198.4182961210563</v>
      </c>
      <c r="Q558" s="35">
        <f t="shared" si="189"/>
        <v>-2631.4883812721864</v>
      </c>
      <c r="R558" s="35">
        <f t="shared" si="189"/>
        <v>-2892.6554214250327</v>
      </c>
      <c r="S558" s="35">
        <f t="shared" si="189"/>
        <v>-3060.8490613539561</v>
      </c>
      <c r="T558" s="35">
        <f t="shared" si="189"/>
        <v>-3248.7892463063449</v>
      </c>
      <c r="U558" s="35">
        <f t="shared" si="189"/>
        <v>-3237.3745552944306</v>
      </c>
      <c r="V558" s="35">
        <f t="shared" si="189"/>
        <v>-3197.0357674050124</v>
      </c>
      <c r="W558" s="35">
        <f t="shared" si="189"/>
        <v>-3250.8836700959127</v>
      </c>
      <c r="X558" s="35">
        <f t="shared" si="189"/>
        <v>-3133.4914559283684</v>
      </c>
      <c r="Y558" s="35">
        <f t="shared" si="189"/>
        <v>-2913.2820282354169</v>
      </c>
      <c r="Z558" s="35">
        <f t="shared" si="189"/>
        <v>-2794.45347600475</v>
      </c>
      <c r="AA558" s="35">
        <f t="shared" si="189"/>
        <v>-2645.3312312134103</v>
      </c>
      <c r="AB558" s="35">
        <f t="shared" si="189"/>
        <v>-2551.2185026358975</v>
      </c>
      <c r="AC558" s="35">
        <f t="shared" si="189"/>
        <v>-2528.4211436242267</v>
      </c>
      <c r="AD558" s="35">
        <f t="shared" si="189"/>
        <v>-2393.4577720382304</v>
      </c>
      <c r="AE558" s="35">
        <f t="shared" si="189"/>
        <v>-2255.618021250928</v>
      </c>
    </row>
    <row r="559" spans="1:31" x14ac:dyDescent="0.2">
      <c r="A559" s="9" t="s">
        <v>668</v>
      </c>
      <c r="B559" s="4" t="s">
        <v>639</v>
      </c>
      <c r="C559" s="21">
        <f>+C560+C561</f>
        <v>30.655974531158545</v>
      </c>
      <c r="D559" s="21">
        <f t="shared" ref="D559:AE559" si="190">+D560+D561</f>
        <v>33.761758352813366</v>
      </c>
      <c r="E559" s="21">
        <f t="shared" si="190"/>
        <v>36.383554264475691</v>
      </c>
      <c r="F559" s="21">
        <f t="shared" si="190"/>
        <v>39.186526274238233</v>
      </c>
      <c r="G559" s="21">
        <f t="shared" si="190"/>
        <v>42.080779507097134</v>
      </c>
      <c r="H559" s="21">
        <f t="shared" si="190"/>
        <v>44.856917334147603</v>
      </c>
      <c r="I559" s="21">
        <f t="shared" si="190"/>
        <v>47.748615621830794</v>
      </c>
      <c r="J559" s="21">
        <f t="shared" si="190"/>
        <v>50.551557146452026</v>
      </c>
      <c r="K559" s="21">
        <f t="shared" si="190"/>
        <v>53.425960197303624</v>
      </c>
      <c r="L559" s="21">
        <f t="shared" si="190"/>
        <v>56.255744614677326</v>
      </c>
      <c r="M559" s="21">
        <f t="shared" si="190"/>
        <v>59.085466610095047</v>
      </c>
      <c r="N559" s="21">
        <f t="shared" si="190"/>
        <v>61.926041315815993</v>
      </c>
      <c r="O559" s="21">
        <f t="shared" si="190"/>
        <v>78.288053379169796</v>
      </c>
      <c r="P559" s="21">
        <f t="shared" si="190"/>
        <v>81.506132444231127</v>
      </c>
      <c r="Q559" s="21">
        <f t="shared" si="190"/>
        <v>84.735611903987703</v>
      </c>
      <c r="R559" s="21">
        <f t="shared" si="190"/>
        <v>87.984530210304243</v>
      </c>
      <c r="S559" s="21">
        <f t="shared" si="190"/>
        <v>91.20382821234081</v>
      </c>
      <c r="T559" s="21">
        <f t="shared" si="190"/>
        <v>94.438991252377377</v>
      </c>
      <c r="U559" s="21">
        <f t="shared" si="190"/>
        <v>124.73320583591455</v>
      </c>
      <c r="V559" s="21">
        <f t="shared" si="190"/>
        <v>128.97304993647481</v>
      </c>
      <c r="W559" s="21">
        <f t="shared" si="190"/>
        <v>130.2696756720419</v>
      </c>
      <c r="X559" s="21">
        <f t="shared" si="190"/>
        <v>131.61353468740901</v>
      </c>
      <c r="Y559" s="21">
        <f t="shared" si="190"/>
        <v>132.9597317083761</v>
      </c>
      <c r="Z559" s="21">
        <f t="shared" si="190"/>
        <v>134.3054277281432</v>
      </c>
      <c r="AA559" s="21">
        <f t="shared" si="190"/>
        <v>80.405838697554316</v>
      </c>
      <c r="AB559" s="21">
        <f t="shared" si="190"/>
        <v>77.926280642565899</v>
      </c>
      <c r="AC559" s="21">
        <f t="shared" si="190"/>
        <v>75.399389107537502</v>
      </c>
      <c r="AD559" s="21">
        <f t="shared" si="190"/>
        <v>63.79113967991654</v>
      </c>
      <c r="AE559" s="21">
        <f t="shared" si="190"/>
        <v>61.096462540804488</v>
      </c>
    </row>
    <row r="560" spans="1:31" x14ac:dyDescent="0.2">
      <c r="A560" s="9" t="s">
        <v>669</v>
      </c>
      <c r="B560" s="4" t="s">
        <v>670</v>
      </c>
      <c r="C560" s="35">
        <f>+C384</f>
        <v>2.6318838656760244E-2</v>
      </c>
      <c r="D560" s="35">
        <f t="shared" ref="D560:AE560" si="191">+D384</f>
        <v>0.28702486371840236</v>
      </c>
      <c r="E560" s="35">
        <f t="shared" si="191"/>
        <v>6.3742978787553362E-2</v>
      </c>
      <c r="F560" s="35">
        <f t="shared" si="191"/>
        <v>2.163719195692286E-2</v>
      </c>
      <c r="G560" s="35">
        <f t="shared" si="191"/>
        <v>7.0812628222656632E-2</v>
      </c>
      <c r="H560" s="35">
        <f t="shared" si="191"/>
        <v>1.8726586799349542E-3</v>
      </c>
      <c r="I560" s="35">
        <f t="shared" si="191"/>
        <v>4.8493149769943518E-2</v>
      </c>
      <c r="J560" s="35">
        <f t="shared" si="191"/>
        <v>6.3568777980117543E-3</v>
      </c>
      <c r="K560" s="35">
        <f t="shared" si="191"/>
        <v>3.5682132056435015E-2</v>
      </c>
      <c r="L560" s="35">
        <f t="shared" si="191"/>
        <v>2.0388752836966225E-2</v>
      </c>
      <c r="M560" s="35">
        <f t="shared" si="191"/>
        <v>5.0329516614996024E-3</v>
      </c>
      <c r="N560" s="35">
        <f t="shared" si="191"/>
        <v>5.2986078928392115E-4</v>
      </c>
      <c r="O560" s="35">
        <f t="shared" si="191"/>
        <v>2.4877326975228917E-2</v>
      </c>
      <c r="P560" s="35">
        <f t="shared" si="191"/>
        <v>7.7933520000000008E-3</v>
      </c>
      <c r="Q560" s="35">
        <f t="shared" si="191"/>
        <v>2.1097717200000005E-3</v>
      </c>
      <c r="R560" s="35">
        <f t="shared" si="191"/>
        <v>1.5865038000000001E-2</v>
      </c>
      <c r="S560" s="35">
        <f t="shared" si="191"/>
        <v>0</v>
      </c>
      <c r="T560" s="35">
        <f t="shared" si="191"/>
        <v>0</v>
      </c>
      <c r="U560" s="35">
        <f t="shared" si="191"/>
        <v>0</v>
      </c>
      <c r="V560" s="35">
        <f t="shared" si="191"/>
        <v>4.9682619000000004E-2</v>
      </c>
      <c r="W560" s="35">
        <f t="shared" si="191"/>
        <v>1.2246696000000003E-3</v>
      </c>
      <c r="X560" s="35">
        <f t="shared" si="191"/>
        <v>0</v>
      </c>
      <c r="Y560" s="35">
        <f t="shared" si="191"/>
        <v>1.1133360000000001E-3</v>
      </c>
      <c r="Z560" s="35">
        <f t="shared" si="191"/>
        <v>1.7256708000000004E-3</v>
      </c>
      <c r="AA560" s="35">
        <f t="shared" si="191"/>
        <v>1.6978374000000001E-3</v>
      </c>
      <c r="AB560" s="35">
        <f t="shared" si="191"/>
        <v>3.8627192520000006E-2</v>
      </c>
      <c r="AC560" s="35">
        <f t="shared" si="191"/>
        <v>2.8223067600000006E-2</v>
      </c>
      <c r="AD560" s="35">
        <f t="shared" si="191"/>
        <v>6.4016819999999997E-3</v>
      </c>
      <c r="AE560" s="35">
        <f t="shared" si="191"/>
        <v>5.5666800000000007E-4</v>
      </c>
    </row>
    <row r="561" spans="1:31" x14ac:dyDescent="0.2">
      <c r="A561" s="9" t="s">
        <v>671</v>
      </c>
      <c r="B561" s="4" t="s">
        <v>672</v>
      </c>
      <c r="C561" s="35">
        <f>+C385</f>
        <v>30.629655692501785</v>
      </c>
      <c r="D561" s="35">
        <f t="shared" ref="D561:AE561" si="192">+D385</f>
        <v>33.474733489094966</v>
      </c>
      <c r="E561" s="35">
        <f t="shared" si="192"/>
        <v>36.319811285688139</v>
      </c>
      <c r="F561" s="35">
        <f t="shared" si="192"/>
        <v>39.164889082281313</v>
      </c>
      <c r="G561" s="35">
        <f t="shared" si="192"/>
        <v>42.009966878874479</v>
      </c>
      <c r="H561" s="35">
        <f t="shared" si="192"/>
        <v>44.855044675467667</v>
      </c>
      <c r="I561" s="35">
        <f t="shared" si="192"/>
        <v>47.700122472060848</v>
      </c>
      <c r="J561" s="35">
        <f t="shared" si="192"/>
        <v>50.545200268654014</v>
      </c>
      <c r="K561" s="35">
        <f t="shared" si="192"/>
        <v>53.390278065247188</v>
      </c>
      <c r="L561" s="35">
        <f t="shared" si="192"/>
        <v>56.235355861840361</v>
      </c>
      <c r="M561" s="35">
        <f t="shared" si="192"/>
        <v>59.080433658433549</v>
      </c>
      <c r="N561" s="35">
        <f t="shared" si="192"/>
        <v>61.925511455026708</v>
      </c>
      <c r="O561" s="35">
        <f t="shared" si="192"/>
        <v>78.263176052194567</v>
      </c>
      <c r="P561" s="35">
        <f t="shared" si="192"/>
        <v>81.498339092231134</v>
      </c>
      <c r="Q561" s="35">
        <f t="shared" si="192"/>
        <v>84.733502132267702</v>
      </c>
      <c r="R561" s="35">
        <f t="shared" si="192"/>
        <v>87.968665172304242</v>
      </c>
      <c r="S561" s="35">
        <f t="shared" si="192"/>
        <v>91.20382821234081</v>
      </c>
      <c r="T561" s="35">
        <f t="shared" si="192"/>
        <v>94.438991252377377</v>
      </c>
      <c r="U561" s="35">
        <f t="shared" si="192"/>
        <v>124.73320583591455</v>
      </c>
      <c r="V561" s="35">
        <f t="shared" si="192"/>
        <v>128.9233673174748</v>
      </c>
      <c r="W561" s="35">
        <f t="shared" si="192"/>
        <v>130.26845100244191</v>
      </c>
      <c r="X561" s="35">
        <f t="shared" si="192"/>
        <v>131.61353468740901</v>
      </c>
      <c r="Y561" s="35">
        <f t="shared" si="192"/>
        <v>132.95861837237609</v>
      </c>
      <c r="Z561" s="35">
        <f t="shared" si="192"/>
        <v>134.3037020573432</v>
      </c>
      <c r="AA561" s="35">
        <f t="shared" si="192"/>
        <v>80.404140860154314</v>
      </c>
      <c r="AB561" s="35">
        <f t="shared" si="192"/>
        <v>77.887653450045903</v>
      </c>
      <c r="AC561" s="35">
        <f t="shared" si="192"/>
        <v>75.371166039937506</v>
      </c>
      <c r="AD561" s="35">
        <f t="shared" si="192"/>
        <v>63.784737997916537</v>
      </c>
      <c r="AE561" s="35">
        <f t="shared" si="192"/>
        <v>61.095905872804487</v>
      </c>
    </row>
    <row r="562" spans="1:31" x14ac:dyDescent="0.2">
      <c r="A562" s="9" t="s">
        <v>678</v>
      </c>
      <c r="B562" s="4" t="s">
        <v>645</v>
      </c>
      <c r="C562" s="21">
        <f>+C563+C564</f>
        <v>408.22829099192126</v>
      </c>
      <c r="D562" s="21">
        <f t="shared" ref="D562:AE562" si="193">+D563+D564</f>
        <v>404.99282548544181</v>
      </c>
      <c r="E562" s="21">
        <f t="shared" si="193"/>
        <v>401.69431481605511</v>
      </c>
      <c r="F562" s="21">
        <f t="shared" si="193"/>
        <v>398.43840321112441</v>
      </c>
      <c r="G562" s="21">
        <f t="shared" si="193"/>
        <v>395.21860317333301</v>
      </c>
      <c r="H562" s="21">
        <f t="shared" si="193"/>
        <v>391.90711699056715</v>
      </c>
      <c r="I562" s="21">
        <f t="shared" si="193"/>
        <v>388.78546874290845</v>
      </c>
      <c r="J562" s="21">
        <f t="shared" si="193"/>
        <v>385.38216595064978</v>
      </c>
      <c r="K562" s="21">
        <f t="shared" si="193"/>
        <v>382.35551149959753</v>
      </c>
      <c r="L562" s="21">
        <f t="shared" si="193"/>
        <v>378.94183839920606</v>
      </c>
      <c r="M562" s="21">
        <f t="shared" si="193"/>
        <v>375.59362107252497</v>
      </c>
      <c r="N562" s="21">
        <f t="shared" si="193"/>
        <v>372.32845893668235</v>
      </c>
      <c r="O562" s="21">
        <f t="shared" si="193"/>
        <v>309.55126003448396</v>
      </c>
      <c r="P562" s="21">
        <f t="shared" si="193"/>
        <v>306.64334139351644</v>
      </c>
      <c r="Q562" s="21">
        <f t="shared" si="193"/>
        <v>304.06228169653781</v>
      </c>
      <c r="R562" s="21">
        <f t="shared" si="193"/>
        <v>301.47322158069994</v>
      </c>
      <c r="S562" s="21">
        <f t="shared" si="193"/>
        <v>308.08949760126831</v>
      </c>
      <c r="T562" s="21">
        <f t="shared" si="193"/>
        <v>296.2939206840386</v>
      </c>
      <c r="U562" s="21">
        <f t="shared" si="193"/>
        <v>222.29526186972242</v>
      </c>
      <c r="V562" s="21">
        <f t="shared" si="193"/>
        <v>220.63659090008406</v>
      </c>
      <c r="W562" s="21">
        <f t="shared" si="193"/>
        <v>222.19479670709472</v>
      </c>
      <c r="X562" s="21">
        <f t="shared" si="193"/>
        <v>223.70260403744672</v>
      </c>
      <c r="Y562" s="21">
        <f t="shared" si="193"/>
        <v>225.33745476623017</v>
      </c>
      <c r="Z562" s="21">
        <f t="shared" si="193"/>
        <v>226.91446712434865</v>
      </c>
      <c r="AA562" s="21">
        <f t="shared" si="193"/>
        <v>-16.423665635168035</v>
      </c>
      <c r="AB562" s="21">
        <f t="shared" si="193"/>
        <v>-13.085900842984808</v>
      </c>
      <c r="AC562" s="21">
        <f t="shared" si="193"/>
        <v>-9.8566793631685226</v>
      </c>
      <c r="AD562" s="21">
        <f t="shared" si="193"/>
        <v>184.31577159709821</v>
      </c>
      <c r="AE562" s="21">
        <f t="shared" si="193"/>
        <v>187.58686462919752</v>
      </c>
    </row>
    <row r="563" spans="1:31" x14ac:dyDescent="0.2">
      <c r="A563" s="9" t="s">
        <v>679</v>
      </c>
      <c r="B563" s="4" t="s">
        <v>680</v>
      </c>
      <c r="C563" s="35">
        <f>+C392</f>
        <v>2.2406502916800002E-2</v>
      </c>
      <c r="D563" s="35">
        <f t="shared" ref="D563:AE563" si="194">+D392</f>
        <v>4.8692055743999998E-2</v>
      </c>
      <c r="E563" s="35">
        <f t="shared" si="194"/>
        <v>1.1932445663999999E-2</v>
      </c>
      <c r="F563" s="35">
        <f t="shared" si="194"/>
        <v>1.777190004E-2</v>
      </c>
      <c r="G563" s="35">
        <f t="shared" si="194"/>
        <v>5.9722921555199995E-2</v>
      </c>
      <c r="H563" s="35">
        <f t="shared" si="194"/>
        <v>9.9877980960000005E-3</v>
      </c>
      <c r="I563" s="35">
        <f t="shared" si="194"/>
        <v>0.15009060974399999</v>
      </c>
      <c r="J563" s="35">
        <f t="shared" si="194"/>
        <v>8.5388767920000011E-3</v>
      </c>
      <c r="K563" s="35">
        <f t="shared" si="194"/>
        <v>0.24363548504639998</v>
      </c>
      <c r="L563" s="35">
        <f t="shared" si="194"/>
        <v>9.17134439616E-2</v>
      </c>
      <c r="M563" s="35">
        <f t="shared" si="194"/>
        <v>5.2471765871999997E-3</v>
      </c>
      <c r="N563" s="35">
        <f t="shared" si="194"/>
        <v>1.8361000511999998E-3</v>
      </c>
      <c r="O563" s="35">
        <f t="shared" si="194"/>
        <v>0.34237974749760003</v>
      </c>
      <c r="P563" s="35">
        <f t="shared" si="194"/>
        <v>1.9545296716799998E-2</v>
      </c>
      <c r="Q563" s="35">
        <f t="shared" si="194"/>
        <v>2.3569789924800001E-2</v>
      </c>
      <c r="R563" s="35">
        <f t="shared" si="194"/>
        <v>1.9593864273599999E-2</v>
      </c>
      <c r="S563" s="35">
        <f t="shared" si="194"/>
        <v>1.4276332814399998E-2</v>
      </c>
      <c r="T563" s="35">
        <f t="shared" si="194"/>
        <v>1.0461347985599998E-2</v>
      </c>
      <c r="U563" s="35">
        <f t="shared" si="194"/>
        <v>5.7294284342400005E-2</v>
      </c>
      <c r="V563" s="35">
        <f t="shared" si="194"/>
        <v>5.5618930583999984E-2</v>
      </c>
      <c r="W563" s="35">
        <f t="shared" si="194"/>
        <v>9.0692941680000014E-3</v>
      </c>
      <c r="X563" s="35">
        <f t="shared" si="194"/>
        <v>9.0776589407999993E-3</v>
      </c>
      <c r="Y563" s="35">
        <f t="shared" si="194"/>
        <v>3.9172944297600001E-2</v>
      </c>
      <c r="Z563" s="35">
        <f t="shared" si="194"/>
        <v>1.1429858989440001E-2</v>
      </c>
      <c r="AA563" s="35">
        <f t="shared" si="194"/>
        <v>3.1984621675199998E-2</v>
      </c>
      <c r="AB563" s="35">
        <f t="shared" si="194"/>
        <v>0.10799835455174402</v>
      </c>
      <c r="AC563" s="35">
        <f t="shared" si="194"/>
        <v>7.5468775061376017E-2</v>
      </c>
      <c r="AD563" s="35">
        <f t="shared" si="194"/>
        <v>1.1377783415519999E-2</v>
      </c>
      <c r="AE563" s="35">
        <f t="shared" si="194"/>
        <v>2.0719756208160002E-2</v>
      </c>
    </row>
    <row r="564" spans="1:31" x14ac:dyDescent="0.2">
      <c r="A564" s="9" t="s">
        <v>681</v>
      </c>
      <c r="B564" s="4" t="s">
        <v>682</v>
      </c>
      <c r="C564" s="35">
        <f>+C393</f>
        <v>408.20588448900446</v>
      </c>
      <c r="D564" s="35">
        <f t="shared" ref="D564:AE564" si="195">+D393</f>
        <v>404.94413342969779</v>
      </c>
      <c r="E564" s="35">
        <f t="shared" si="195"/>
        <v>401.68238237039111</v>
      </c>
      <c r="F564" s="35">
        <f t="shared" si="195"/>
        <v>398.42063131108443</v>
      </c>
      <c r="G564" s="35">
        <f t="shared" si="195"/>
        <v>395.15888025177782</v>
      </c>
      <c r="H564" s="35">
        <f t="shared" si="195"/>
        <v>391.89712919247114</v>
      </c>
      <c r="I564" s="35">
        <f t="shared" si="195"/>
        <v>388.63537813316447</v>
      </c>
      <c r="J564" s="35">
        <f t="shared" si="195"/>
        <v>385.37362707385779</v>
      </c>
      <c r="K564" s="35">
        <f t="shared" si="195"/>
        <v>382.11187601455111</v>
      </c>
      <c r="L564" s="35">
        <f t="shared" si="195"/>
        <v>378.85012495524444</v>
      </c>
      <c r="M564" s="35">
        <f t="shared" si="195"/>
        <v>375.58837389593776</v>
      </c>
      <c r="N564" s="35">
        <f t="shared" si="195"/>
        <v>372.32662283663115</v>
      </c>
      <c r="O564" s="35">
        <f t="shared" si="195"/>
        <v>309.20888028698636</v>
      </c>
      <c r="P564" s="35">
        <f t="shared" si="195"/>
        <v>306.62379609679965</v>
      </c>
      <c r="Q564" s="35">
        <f t="shared" si="195"/>
        <v>304.038711906613</v>
      </c>
      <c r="R564" s="35">
        <f t="shared" si="195"/>
        <v>301.45362771642635</v>
      </c>
      <c r="S564" s="35">
        <f t="shared" si="195"/>
        <v>308.0752212684539</v>
      </c>
      <c r="T564" s="35">
        <f t="shared" si="195"/>
        <v>296.283459336053</v>
      </c>
      <c r="U564" s="35">
        <f t="shared" si="195"/>
        <v>222.23796758538003</v>
      </c>
      <c r="V564" s="35">
        <f t="shared" si="195"/>
        <v>220.58097196950007</v>
      </c>
      <c r="W564" s="35">
        <f t="shared" si="195"/>
        <v>222.18572741292672</v>
      </c>
      <c r="X564" s="35">
        <f t="shared" si="195"/>
        <v>223.69352637850591</v>
      </c>
      <c r="Y564" s="35">
        <f t="shared" si="195"/>
        <v>225.29828182193256</v>
      </c>
      <c r="Z564" s="35">
        <f t="shared" si="195"/>
        <v>226.90303726535922</v>
      </c>
      <c r="AA564" s="35">
        <f t="shared" si="195"/>
        <v>-16.455650256843235</v>
      </c>
      <c r="AB564" s="35">
        <f t="shared" si="195"/>
        <v>-13.193899197536552</v>
      </c>
      <c r="AC564" s="35">
        <f t="shared" si="195"/>
        <v>-9.9321481382298984</v>
      </c>
      <c r="AD564" s="35">
        <f t="shared" si="195"/>
        <v>184.30439381368268</v>
      </c>
      <c r="AE564" s="35">
        <f t="shared" si="195"/>
        <v>187.56614487298936</v>
      </c>
    </row>
    <row r="565" spans="1:31" x14ac:dyDescent="0.2">
      <c r="A565" s="9" t="s">
        <v>688</v>
      </c>
      <c r="B565" s="4" t="s">
        <v>651</v>
      </c>
      <c r="C565" s="21">
        <f>+C566+C567</f>
        <v>13.757475531987078</v>
      </c>
      <c r="D565" s="21">
        <f t="shared" ref="D565:AE565" si="196">+D566+D567</f>
        <v>13.757475531987078</v>
      </c>
      <c r="E565" s="21">
        <f t="shared" si="196"/>
        <v>13.757475531987078</v>
      </c>
      <c r="F565" s="21">
        <f t="shared" si="196"/>
        <v>13.757475531987078</v>
      </c>
      <c r="G565" s="21">
        <f t="shared" si="196"/>
        <v>13.757475531987078</v>
      </c>
      <c r="H565" s="21">
        <f t="shared" si="196"/>
        <v>13.757475531987078</v>
      </c>
      <c r="I565" s="21">
        <f t="shared" si="196"/>
        <v>13.757475531987078</v>
      </c>
      <c r="J565" s="21">
        <f t="shared" si="196"/>
        <v>13.757475531987078</v>
      </c>
      <c r="K565" s="21">
        <f t="shared" si="196"/>
        <v>13.757475531987078</v>
      </c>
      <c r="L565" s="21">
        <f t="shared" si="196"/>
        <v>13.757475531987078</v>
      </c>
      <c r="M565" s="21">
        <f t="shared" si="196"/>
        <v>13.757475531987078</v>
      </c>
      <c r="N565" s="21">
        <f t="shared" si="196"/>
        <v>13.757475531987078</v>
      </c>
      <c r="O565" s="21">
        <f t="shared" si="196"/>
        <v>10.911603356468429</v>
      </c>
      <c r="P565" s="21">
        <f t="shared" si="196"/>
        <v>10.911603356468429</v>
      </c>
      <c r="Q565" s="21">
        <f t="shared" si="196"/>
        <v>10.911603356468429</v>
      </c>
      <c r="R565" s="21">
        <f t="shared" si="196"/>
        <v>10.911603356468429</v>
      </c>
      <c r="S565" s="21">
        <f t="shared" si="196"/>
        <v>10.911603356468429</v>
      </c>
      <c r="T565" s="21">
        <f t="shared" si="196"/>
        <v>10.911603356468429</v>
      </c>
      <c r="U565" s="21">
        <f t="shared" si="196"/>
        <v>7.0119201544892658</v>
      </c>
      <c r="V565" s="21">
        <f t="shared" si="196"/>
        <v>7.0119201544892658</v>
      </c>
      <c r="W565" s="21">
        <f t="shared" si="196"/>
        <v>7.0119201544892658</v>
      </c>
      <c r="X565" s="21">
        <f t="shared" si="196"/>
        <v>7.0119201544892658</v>
      </c>
      <c r="Y565" s="21">
        <f t="shared" si="196"/>
        <v>7.0119201544892658</v>
      </c>
      <c r="Z565" s="21">
        <f t="shared" si="196"/>
        <v>7.0119201544892658</v>
      </c>
      <c r="AA565" s="21">
        <f t="shared" si="196"/>
        <v>4.2944085859704634E-2</v>
      </c>
      <c r="AB565" s="21">
        <f t="shared" si="196"/>
        <v>4.2944085859704634E-2</v>
      </c>
      <c r="AC565" s="21">
        <f t="shared" si="196"/>
        <v>4.2944085859704634E-2</v>
      </c>
      <c r="AD565" s="21">
        <f t="shared" si="196"/>
        <v>0</v>
      </c>
      <c r="AE565" s="21">
        <f t="shared" si="196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13.757475531987078</v>
      </c>
      <c r="D567" s="35">
        <f t="shared" ref="D567:AE567" si="198">+D401</f>
        <v>13.757475531987078</v>
      </c>
      <c r="E567" s="35">
        <f t="shared" si="198"/>
        <v>13.757475531987078</v>
      </c>
      <c r="F567" s="35">
        <f t="shared" si="198"/>
        <v>13.757475531987078</v>
      </c>
      <c r="G567" s="35">
        <f t="shared" si="198"/>
        <v>13.757475531987078</v>
      </c>
      <c r="H567" s="35">
        <f t="shared" si="198"/>
        <v>13.757475531987078</v>
      </c>
      <c r="I567" s="35">
        <f t="shared" si="198"/>
        <v>13.757475531987078</v>
      </c>
      <c r="J567" s="35">
        <f t="shared" si="198"/>
        <v>13.757475531987078</v>
      </c>
      <c r="K567" s="35">
        <f t="shared" si="198"/>
        <v>13.757475531987078</v>
      </c>
      <c r="L567" s="35">
        <f t="shared" si="198"/>
        <v>13.757475531987078</v>
      </c>
      <c r="M567" s="35">
        <f t="shared" si="198"/>
        <v>13.757475531987078</v>
      </c>
      <c r="N567" s="35">
        <f t="shared" si="198"/>
        <v>13.757475531987078</v>
      </c>
      <c r="O567" s="35">
        <f t="shared" si="198"/>
        <v>10.911603356468429</v>
      </c>
      <c r="P567" s="35">
        <f t="shared" si="198"/>
        <v>10.911603356468429</v>
      </c>
      <c r="Q567" s="35">
        <f t="shared" si="198"/>
        <v>10.911603356468429</v>
      </c>
      <c r="R567" s="35">
        <f t="shared" si="198"/>
        <v>10.911603356468429</v>
      </c>
      <c r="S567" s="35">
        <f t="shared" si="198"/>
        <v>10.911603356468429</v>
      </c>
      <c r="T567" s="35">
        <f t="shared" si="198"/>
        <v>10.911603356468429</v>
      </c>
      <c r="U567" s="35">
        <f t="shared" si="198"/>
        <v>7.0119201544892658</v>
      </c>
      <c r="V567" s="35">
        <f t="shared" si="198"/>
        <v>7.0119201544892658</v>
      </c>
      <c r="W567" s="35">
        <f t="shared" si="198"/>
        <v>7.0119201544892658</v>
      </c>
      <c r="X567" s="35">
        <f t="shared" si="198"/>
        <v>7.0119201544892658</v>
      </c>
      <c r="Y567" s="35">
        <f t="shared" si="198"/>
        <v>7.0119201544892658</v>
      </c>
      <c r="Z567" s="35">
        <f t="shared" si="198"/>
        <v>7.0119201544892658</v>
      </c>
      <c r="AA567" s="35">
        <f t="shared" si="198"/>
        <v>4.2944085859704634E-2</v>
      </c>
      <c r="AB567" s="35">
        <f t="shared" si="198"/>
        <v>4.2944085859704634E-2</v>
      </c>
      <c r="AC567" s="35">
        <f t="shared" si="198"/>
        <v>4.2944085859704634E-2</v>
      </c>
      <c r="AD567" s="35">
        <f t="shared" si="198"/>
        <v>0</v>
      </c>
      <c r="AE567" s="35">
        <f t="shared" si="198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4.8187064662498402</v>
      </c>
      <c r="D568" s="21">
        <f t="shared" ref="D568:AE568" si="199">+D569+D570</f>
        <v>5.0917104330862584</v>
      </c>
      <c r="E568" s="21">
        <f t="shared" si="199"/>
        <v>5.399086373922974</v>
      </c>
      <c r="F568" s="21">
        <f t="shared" si="199"/>
        <v>5.7064623147596913</v>
      </c>
      <c r="G568" s="21">
        <f t="shared" si="199"/>
        <v>6.0138382555964078</v>
      </c>
      <c r="H568" s="21">
        <f t="shared" si="199"/>
        <v>6.3212141964331234</v>
      </c>
      <c r="I568" s="21">
        <f t="shared" si="199"/>
        <v>6.628590137269839</v>
      </c>
      <c r="J568" s="21">
        <f t="shared" si="199"/>
        <v>6.9359660781065573</v>
      </c>
      <c r="K568" s="21">
        <f t="shared" si="199"/>
        <v>7.2433420189432747</v>
      </c>
      <c r="L568" s="21">
        <f t="shared" si="199"/>
        <v>7.5507179597799876</v>
      </c>
      <c r="M568" s="21">
        <f t="shared" si="199"/>
        <v>7.8580939006167059</v>
      </c>
      <c r="N568" s="21">
        <f t="shared" si="199"/>
        <v>8.1654698414534224</v>
      </c>
      <c r="O568" s="21">
        <f t="shared" si="199"/>
        <v>9.019057950134334</v>
      </c>
      <c r="P568" s="21">
        <f t="shared" si="199"/>
        <v>9.2998875282111761</v>
      </c>
      <c r="Q568" s="21">
        <f t="shared" si="199"/>
        <v>9.5807171062880148</v>
      </c>
      <c r="R568" s="21">
        <f t="shared" si="199"/>
        <v>9.861546684364848</v>
      </c>
      <c r="S568" s="21">
        <f t="shared" si="199"/>
        <v>10.142376262441696</v>
      </c>
      <c r="T568" s="21">
        <f t="shared" si="199"/>
        <v>10.423205840518534</v>
      </c>
      <c r="U568" s="21">
        <f t="shared" si="199"/>
        <v>12.118048452827015</v>
      </c>
      <c r="V568" s="21">
        <f t="shared" si="199"/>
        <v>12.378432725155388</v>
      </c>
      <c r="W568" s="21">
        <f t="shared" si="199"/>
        <v>12.331441056647039</v>
      </c>
      <c r="X568" s="21">
        <f t="shared" si="199"/>
        <v>12.273855572701549</v>
      </c>
      <c r="Y568" s="21">
        <f t="shared" si="199"/>
        <v>12.2268639041932</v>
      </c>
      <c r="Z568" s="21">
        <f t="shared" si="199"/>
        <v>12.179872235684851</v>
      </c>
      <c r="AA568" s="21">
        <f t="shared" si="199"/>
        <v>9.4128927155242614</v>
      </c>
      <c r="AB568" s="21">
        <f t="shared" si="199"/>
        <v>9.3419172349030219</v>
      </c>
      <c r="AC568" s="21">
        <f t="shared" si="199"/>
        <v>9.2709417542817789</v>
      </c>
      <c r="AD568" s="21">
        <f t="shared" si="199"/>
        <v>8.1392656919297703</v>
      </c>
      <c r="AE568" s="21">
        <f t="shared" si="199"/>
        <v>7.844738797995757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4.8187064662498402</v>
      </c>
      <c r="D570" s="35">
        <f t="shared" ref="D570:AE570" si="201">+D409</f>
        <v>5.0917104330862584</v>
      </c>
      <c r="E570" s="35">
        <f t="shared" si="201"/>
        <v>5.399086373922974</v>
      </c>
      <c r="F570" s="35">
        <f t="shared" si="201"/>
        <v>5.7064623147596913</v>
      </c>
      <c r="G570" s="35">
        <f t="shared" si="201"/>
        <v>6.0138382555964078</v>
      </c>
      <c r="H570" s="35">
        <f t="shared" si="201"/>
        <v>6.3212141964331234</v>
      </c>
      <c r="I570" s="35">
        <f t="shared" si="201"/>
        <v>6.628590137269839</v>
      </c>
      <c r="J570" s="35">
        <f t="shared" si="201"/>
        <v>6.9359660781065573</v>
      </c>
      <c r="K570" s="35">
        <f t="shared" si="201"/>
        <v>7.2433420189432747</v>
      </c>
      <c r="L570" s="35">
        <f t="shared" si="201"/>
        <v>7.5507179597799876</v>
      </c>
      <c r="M570" s="35">
        <f t="shared" si="201"/>
        <v>7.8580939006167059</v>
      </c>
      <c r="N570" s="35">
        <f t="shared" si="201"/>
        <v>8.1654698414534224</v>
      </c>
      <c r="O570" s="35">
        <f t="shared" si="201"/>
        <v>9.019057950134334</v>
      </c>
      <c r="P570" s="35">
        <f t="shared" si="201"/>
        <v>9.2998875282111761</v>
      </c>
      <c r="Q570" s="35">
        <f t="shared" si="201"/>
        <v>9.5807171062880148</v>
      </c>
      <c r="R570" s="35">
        <f t="shared" si="201"/>
        <v>9.861546684364848</v>
      </c>
      <c r="S570" s="35">
        <f t="shared" si="201"/>
        <v>10.142376262441696</v>
      </c>
      <c r="T570" s="35">
        <f t="shared" si="201"/>
        <v>10.423205840518534</v>
      </c>
      <c r="U570" s="35">
        <f t="shared" si="201"/>
        <v>12.118048452827015</v>
      </c>
      <c r="V570" s="35">
        <f t="shared" si="201"/>
        <v>12.378432725155388</v>
      </c>
      <c r="W570" s="35">
        <f t="shared" si="201"/>
        <v>12.331441056647039</v>
      </c>
      <c r="X570" s="35">
        <f t="shared" si="201"/>
        <v>12.273855572701549</v>
      </c>
      <c r="Y570" s="35">
        <f t="shared" si="201"/>
        <v>12.2268639041932</v>
      </c>
      <c r="Z570" s="35">
        <f t="shared" si="201"/>
        <v>12.179872235684851</v>
      </c>
      <c r="AA570" s="35">
        <f t="shared" si="201"/>
        <v>9.4128927155242614</v>
      </c>
      <c r="AB570" s="35">
        <f t="shared" si="201"/>
        <v>9.3419172349030219</v>
      </c>
      <c r="AC570" s="35">
        <f t="shared" si="201"/>
        <v>9.2709417542817789</v>
      </c>
      <c r="AD570" s="35">
        <f t="shared" si="201"/>
        <v>8.1392656919297703</v>
      </c>
      <c r="AE570" s="35">
        <f t="shared" si="201"/>
        <v>7.844738797995757</v>
      </c>
    </row>
    <row r="571" spans="1:31" x14ac:dyDescent="0.2">
      <c r="A571" s="9" t="s">
        <v>708</v>
      </c>
      <c r="B571" s="4" t="s">
        <v>663</v>
      </c>
      <c r="C571" s="21">
        <f>+C572+C573</f>
        <v>0.16264803996500576</v>
      </c>
      <c r="D571" s="21">
        <f t="shared" ref="D571:AE571" si="202">+D572+D573</f>
        <v>0.19107427700549673</v>
      </c>
      <c r="E571" s="21">
        <f t="shared" si="202"/>
        <v>0.21950051404598769</v>
      </c>
      <c r="F571" s="21">
        <f t="shared" si="202"/>
        <v>0.24792675108647869</v>
      </c>
      <c r="G571" s="21">
        <f t="shared" si="202"/>
        <v>0.27635298812696968</v>
      </c>
      <c r="H571" s="21">
        <f t="shared" si="202"/>
        <v>0.30477922516746059</v>
      </c>
      <c r="I571" s="21">
        <f t="shared" si="202"/>
        <v>0.33320546220795155</v>
      </c>
      <c r="J571" s="21">
        <f t="shared" si="202"/>
        <v>0.36163169924844257</v>
      </c>
      <c r="K571" s="21">
        <f t="shared" si="202"/>
        <v>0.39005793628893348</v>
      </c>
      <c r="L571" s="21">
        <f t="shared" si="202"/>
        <v>0.41848417332942456</v>
      </c>
      <c r="M571" s="21">
        <f t="shared" si="202"/>
        <v>0.44691041036991541</v>
      </c>
      <c r="N571" s="21">
        <f t="shared" si="202"/>
        <v>0.47533664741040649</v>
      </c>
      <c r="O571" s="21">
        <f t="shared" si="202"/>
        <v>28.937861627632373</v>
      </c>
      <c r="P571" s="21">
        <f t="shared" si="202"/>
        <v>29.478161152487463</v>
      </c>
      <c r="Q571" s="21">
        <f t="shared" si="202"/>
        <v>30.018460677342553</v>
      </c>
      <c r="R571" s="21">
        <f t="shared" si="202"/>
        <v>30.558760202197643</v>
      </c>
      <c r="S571" s="21">
        <f t="shared" si="202"/>
        <v>31.099059727052737</v>
      </c>
      <c r="T571" s="21">
        <f t="shared" si="202"/>
        <v>31.639359251907827</v>
      </c>
      <c r="U571" s="21">
        <f t="shared" si="202"/>
        <v>83.375494118042027</v>
      </c>
      <c r="V571" s="21">
        <f t="shared" si="202"/>
        <v>84.839692337589213</v>
      </c>
      <c r="W571" s="21">
        <f t="shared" si="202"/>
        <v>86.275464320095921</v>
      </c>
      <c r="X571" s="21">
        <f t="shared" si="202"/>
        <v>79.094757349119362</v>
      </c>
      <c r="Y571" s="21">
        <f t="shared" si="202"/>
        <v>80.530529331626056</v>
      </c>
      <c r="Z571" s="21">
        <f t="shared" si="202"/>
        <v>81.966301314132764</v>
      </c>
      <c r="AA571" s="21">
        <f t="shared" si="202"/>
        <v>121.35530713644849</v>
      </c>
      <c r="AB571" s="21">
        <f t="shared" si="202"/>
        <v>123.54822003773624</v>
      </c>
      <c r="AC571" s="21">
        <f t="shared" si="202"/>
        <v>125.741132939024</v>
      </c>
      <c r="AD571" s="21">
        <f t="shared" si="202"/>
        <v>23.495193147455591</v>
      </c>
      <c r="AE571" s="21">
        <f t="shared" si="202"/>
        <v>23.554841210990723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0.16264803996500576</v>
      </c>
      <c r="D573" s="35">
        <f t="shared" ref="D573:AE573" si="204">+D417</f>
        <v>0.19107427700549673</v>
      </c>
      <c r="E573" s="35">
        <f t="shared" si="204"/>
        <v>0.21950051404598769</v>
      </c>
      <c r="F573" s="35">
        <f t="shared" si="204"/>
        <v>0.24792675108647869</v>
      </c>
      <c r="G573" s="35">
        <f t="shared" si="204"/>
        <v>0.27635298812696968</v>
      </c>
      <c r="H573" s="35">
        <f t="shared" si="204"/>
        <v>0.30477922516746059</v>
      </c>
      <c r="I573" s="35">
        <f t="shared" si="204"/>
        <v>0.33320546220795155</v>
      </c>
      <c r="J573" s="35">
        <f t="shared" si="204"/>
        <v>0.36163169924844257</v>
      </c>
      <c r="K573" s="35">
        <f t="shared" si="204"/>
        <v>0.39005793628893348</v>
      </c>
      <c r="L573" s="35">
        <f t="shared" si="204"/>
        <v>0.41848417332942456</v>
      </c>
      <c r="M573" s="35">
        <f t="shared" si="204"/>
        <v>0.44691041036991541</v>
      </c>
      <c r="N573" s="35">
        <f t="shared" si="204"/>
        <v>0.47533664741040649</v>
      </c>
      <c r="O573" s="35">
        <f t="shared" si="204"/>
        <v>28.937861627632373</v>
      </c>
      <c r="P573" s="35">
        <f t="shared" si="204"/>
        <v>29.478161152487463</v>
      </c>
      <c r="Q573" s="35">
        <f t="shared" si="204"/>
        <v>30.018460677342553</v>
      </c>
      <c r="R573" s="35">
        <f t="shared" si="204"/>
        <v>30.558760202197643</v>
      </c>
      <c r="S573" s="35">
        <f t="shared" si="204"/>
        <v>31.099059727052737</v>
      </c>
      <c r="T573" s="35">
        <f t="shared" si="204"/>
        <v>31.639359251907827</v>
      </c>
      <c r="U573" s="35">
        <f t="shared" si="204"/>
        <v>83.375494118042027</v>
      </c>
      <c r="V573" s="35">
        <f t="shared" si="204"/>
        <v>84.839692337589213</v>
      </c>
      <c r="W573" s="35">
        <f t="shared" si="204"/>
        <v>86.275464320095921</v>
      </c>
      <c r="X573" s="35">
        <f t="shared" si="204"/>
        <v>79.094757349119362</v>
      </c>
      <c r="Y573" s="35">
        <f t="shared" si="204"/>
        <v>80.530529331626056</v>
      </c>
      <c r="Z573" s="35">
        <f t="shared" si="204"/>
        <v>81.966301314132764</v>
      </c>
      <c r="AA573" s="35">
        <f t="shared" si="204"/>
        <v>121.35530713644849</v>
      </c>
      <c r="AB573" s="35">
        <f t="shared" si="204"/>
        <v>123.54822003773624</v>
      </c>
      <c r="AC573" s="35">
        <f t="shared" si="204"/>
        <v>125.741132939024</v>
      </c>
      <c r="AD573" s="35">
        <f t="shared" si="204"/>
        <v>23.495193147455591</v>
      </c>
      <c r="AE573" s="35">
        <f t="shared" si="204"/>
        <v>23.554841210990723</v>
      </c>
    </row>
    <row r="574" spans="1:31" x14ac:dyDescent="0.2">
      <c r="A574" s="9" t="s">
        <v>718</v>
      </c>
      <c r="B574" s="4" t="s">
        <v>719</v>
      </c>
      <c r="C574" s="37">
        <f>+C423</f>
        <v>-271.09221563732376</v>
      </c>
      <c r="D574" s="37">
        <f t="shared" ref="D574:AE574" si="205">+D423</f>
        <v>-223.22756440214067</v>
      </c>
      <c r="E574" s="37">
        <f t="shared" si="205"/>
        <v>-195.77344393470651</v>
      </c>
      <c r="F574" s="37">
        <f t="shared" si="205"/>
        <v>-213.26174055562021</v>
      </c>
      <c r="G574" s="37">
        <f t="shared" si="205"/>
        <v>-230.4567853255376</v>
      </c>
      <c r="H574" s="37">
        <f t="shared" si="205"/>
        <v>-416.87934298724383</v>
      </c>
      <c r="I574" s="37">
        <f t="shared" si="205"/>
        <v>-333.35006642506681</v>
      </c>
      <c r="J574" s="37">
        <f t="shared" si="205"/>
        <v>-442.8975992897482</v>
      </c>
      <c r="K574" s="37">
        <f t="shared" si="205"/>
        <v>-313.13442580822044</v>
      </c>
      <c r="L574" s="37">
        <f t="shared" si="205"/>
        <v>-297.13032862626392</v>
      </c>
      <c r="M574" s="37">
        <f t="shared" si="205"/>
        <v>-422.49744503286524</v>
      </c>
      <c r="N574" s="37">
        <f t="shared" si="205"/>
        <v>-433.83351339755308</v>
      </c>
      <c r="O574" s="37">
        <f t="shared" si="205"/>
        <v>-407.77586311079403</v>
      </c>
      <c r="P574" s="37">
        <f t="shared" si="205"/>
        <v>-339.50162094277596</v>
      </c>
      <c r="Q574" s="37">
        <f t="shared" si="205"/>
        <v>-678.65410743914015</v>
      </c>
      <c r="R574" s="37">
        <f t="shared" si="205"/>
        <v>-552.96874159965637</v>
      </c>
      <c r="S574" s="37">
        <f t="shared" si="205"/>
        <v>-558.67132839224439</v>
      </c>
      <c r="T574" s="37">
        <f t="shared" si="205"/>
        <v>-622.64618900350001</v>
      </c>
      <c r="U574" s="37">
        <f t="shared" si="205"/>
        <v>-518.75645891300269</v>
      </c>
      <c r="V574" s="37">
        <f t="shared" si="205"/>
        <v>-469.82542778225047</v>
      </c>
      <c r="W574" s="37">
        <f t="shared" si="205"/>
        <v>-647.13467054056957</v>
      </c>
      <c r="X574" s="37">
        <f t="shared" si="205"/>
        <v>-542.10834814002158</v>
      </c>
      <c r="Y574" s="37">
        <f t="shared" si="205"/>
        <v>-496.72447277463084</v>
      </c>
      <c r="Z574" s="37">
        <f t="shared" si="205"/>
        <v>-517.28794472348977</v>
      </c>
      <c r="AA574" s="37">
        <f t="shared" si="205"/>
        <v>-477.94713297592932</v>
      </c>
      <c r="AB574" s="37">
        <f t="shared" si="205"/>
        <v>-522.885380781614</v>
      </c>
      <c r="AC574" s="37">
        <f t="shared" si="205"/>
        <v>-523.40146271848437</v>
      </c>
      <c r="AD574" s="37">
        <f t="shared" si="205"/>
        <v>-556.78946122614923</v>
      </c>
      <c r="AE574" s="37">
        <f t="shared" si="205"/>
        <v>-495.217555568276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83.552159876466831</v>
      </c>
      <c r="D576" s="28">
        <f t="shared" ref="D576:AE576" si="207">+D577+D578+D579+D580+D581</f>
        <v>76.914061198545156</v>
      </c>
      <c r="E576" s="28">
        <f t="shared" si="207"/>
        <v>72.357381812620972</v>
      </c>
      <c r="F576" s="28">
        <f t="shared" si="207"/>
        <v>75.5956090591189</v>
      </c>
      <c r="G576" s="28">
        <f t="shared" si="207"/>
        <v>78.943080951782292</v>
      </c>
      <c r="H576" s="28">
        <f t="shared" si="207"/>
        <v>86.997740721709278</v>
      </c>
      <c r="I576" s="28">
        <f t="shared" si="207"/>
        <v>92.995889261678968</v>
      </c>
      <c r="J576" s="28">
        <f t="shared" si="207"/>
        <v>92.204705687209128</v>
      </c>
      <c r="K576" s="28">
        <f t="shared" si="207"/>
        <v>90.050287841511931</v>
      </c>
      <c r="L576" s="28">
        <f t="shared" si="207"/>
        <v>89.228974652797277</v>
      </c>
      <c r="M576" s="28">
        <f t="shared" si="207"/>
        <v>89.177814304693527</v>
      </c>
      <c r="N576" s="28">
        <f t="shared" si="207"/>
        <v>95.256238302335078</v>
      </c>
      <c r="O576" s="28">
        <f t="shared" si="207"/>
        <v>89.595180895842446</v>
      </c>
      <c r="P576" s="28">
        <f t="shared" si="207"/>
        <v>98.877824560874259</v>
      </c>
      <c r="Q576" s="28">
        <f t="shared" si="207"/>
        <v>116.97703565944228</v>
      </c>
      <c r="R576" s="28">
        <f t="shared" si="207"/>
        <v>124.14862937687676</v>
      </c>
      <c r="S576" s="28">
        <f t="shared" si="207"/>
        <v>143.08721665654178</v>
      </c>
      <c r="T576" s="28">
        <f t="shared" si="207"/>
        <v>147.86986676108853</v>
      </c>
      <c r="U576" s="28">
        <f t="shared" si="207"/>
        <v>148.68361007924079</v>
      </c>
      <c r="V576" s="28">
        <f t="shared" si="207"/>
        <v>154.68069687172033</v>
      </c>
      <c r="W576" s="28">
        <f t="shared" si="207"/>
        <v>164.48613173123175</v>
      </c>
      <c r="X576" s="28">
        <f t="shared" si="207"/>
        <v>173.47163600487374</v>
      </c>
      <c r="Y576" s="28">
        <f t="shared" si="207"/>
        <v>175.25343970454733</v>
      </c>
      <c r="Z576" s="28">
        <f t="shared" si="207"/>
        <v>184.20500932991888</v>
      </c>
      <c r="AA576" s="28">
        <f t="shared" si="207"/>
        <v>199.04535258381361</v>
      </c>
      <c r="AB576" s="28">
        <f t="shared" si="207"/>
        <v>223.30223991003885</v>
      </c>
      <c r="AC576" s="28">
        <f t="shared" si="207"/>
        <v>225.93658073490516</v>
      </c>
      <c r="AD576" s="28">
        <f t="shared" si="207"/>
        <v>236.14629152225837</v>
      </c>
      <c r="AE576" s="28">
        <f t="shared" si="207"/>
        <v>241.14520401594592</v>
      </c>
    </row>
    <row r="577" spans="1:31" x14ac:dyDescent="0.2">
      <c r="A577" s="9" t="s">
        <v>723</v>
      </c>
      <c r="B577" s="4" t="s">
        <v>724</v>
      </c>
      <c r="C577" s="37">
        <f>+C426</f>
        <v>15.349934065819054</v>
      </c>
      <c r="D577" s="37">
        <f t="shared" ref="D577:AE577" si="208">+D426</f>
        <v>15.779185250804971</v>
      </c>
      <c r="E577" s="37">
        <f t="shared" si="208"/>
        <v>16.800071911193662</v>
      </c>
      <c r="F577" s="37">
        <f t="shared" si="208"/>
        <v>17.810679141625585</v>
      </c>
      <c r="G577" s="37">
        <f t="shared" si="208"/>
        <v>18.758863195290605</v>
      </c>
      <c r="H577" s="37">
        <f t="shared" si="208"/>
        <v>19.724803803952753</v>
      </c>
      <c r="I577" s="37">
        <f t="shared" si="208"/>
        <v>20.83571491476425</v>
      </c>
      <c r="J577" s="37">
        <f t="shared" si="208"/>
        <v>22.224510129846152</v>
      </c>
      <c r="K577" s="37">
        <f t="shared" si="208"/>
        <v>23.646191925465196</v>
      </c>
      <c r="L577" s="37">
        <f t="shared" si="208"/>
        <v>24.996148616055411</v>
      </c>
      <c r="M577" s="37">
        <f t="shared" si="208"/>
        <v>26.130967849263499</v>
      </c>
      <c r="N577" s="37">
        <f t="shared" si="208"/>
        <v>32.318148058125111</v>
      </c>
      <c r="O577" s="37">
        <f t="shared" si="208"/>
        <v>38.06277812090876</v>
      </c>
      <c r="P577" s="37">
        <f t="shared" si="208"/>
        <v>45.635285449218443</v>
      </c>
      <c r="Q577" s="37">
        <f t="shared" si="208"/>
        <v>54.013363956160902</v>
      </c>
      <c r="R577" s="37">
        <f t="shared" si="208"/>
        <v>62.202334281526824</v>
      </c>
      <c r="S577" s="37">
        <f t="shared" si="208"/>
        <v>69.178264322490577</v>
      </c>
      <c r="T577" s="37">
        <f t="shared" si="208"/>
        <v>75.802072185503363</v>
      </c>
      <c r="U577" s="37">
        <f t="shared" si="208"/>
        <v>82.544092331228313</v>
      </c>
      <c r="V577" s="37">
        <f t="shared" si="208"/>
        <v>89.447594353600721</v>
      </c>
      <c r="W577" s="37">
        <f t="shared" si="208"/>
        <v>95.681463502720035</v>
      </c>
      <c r="X577" s="37">
        <f t="shared" si="208"/>
        <v>104.74373946718899</v>
      </c>
      <c r="Y577" s="37">
        <f t="shared" si="208"/>
        <v>112.75655280472894</v>
      </c>
      <c r="Z577" s="37">
        <f t="shared" si="208"/>
        <v>120.51442120450947</v>
      </c>
      <c r="AA577" s="37">
        <f t="shared" si="208"/>
        <v>128.52611926697341</v>
      </c>
      <c r="AB577" s="37">
        <f t="shared" si="208"/>
        <v>139.90260152342734</v>
      </c>
      <c r="AC577" s="37">
        <f t="shared" si="208"/>
        <v>148.95287753785257</v>
      </c>
      <c r="AD577" s="37">
        <f t="shared" si="208"/>
        <v>156.94321158653565</v>
      </c>
      <c r="AE577" s="37">
        <f t="shared" si="208"/>
        <v>166.26550920857534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0</v>
      </c>
      <c r="D578" s="35">
        <f t="shared" si="209"/>
        <v>0</v>
      </c>
      <c r="E578" s="35">
        <f t="shared" si="209"/>
        <v>0</v>
      </c>
      <c r="F578" s="35">
        <f t="shared" si="209"/>
        <v>0</v>
      </c>
      <c r="G578" s="35">
        <f t="shared" si="209"/>
        <v>0</v>
      </c>
      <c r="H578" s="35">
        <f t="shared" si="209"/>
        <v>0</v>
      </c>
      <c r="I578" s="35">
        <f t="shared" si="209"/>
        <v>0</v>
      </c>
      <c r="J578" s="35">
        <f t="shared" si="209"/>
        <v>0</v>
      </c>
      <c r="K578" s="35">
        <f t="shared" si="209"/>
        <v>0</v>
      </c>
      <c r="L578" s="35">
        <f t="shared" si="209"/>
        <v>0</v>
      </c>
      <c r="M578" s="35">
        <f t="shared" si="209"/>
        <v>0</v>
      </c>
      <c r="N578" s="35">
        <f t="shared" si="209"/>
        <v>0</v>
      </c>
      <c r="O578" s="35">
        <f t="shared" si="209"/>
        <v>0</v>
      </c>
      <c r="P578" s="35">
        <f t="shared" si="209"/>
        <v>0</v>
      </c>
      <c r="Q578" s="35">
        <f t="shared" si="209"/>
        <v>0</v>
      </c>
      <c r="R578" s="35">
        <f t="shared" si="209"/>
        <v>0</v>
      </c>
      <c r="S578" s="35">
        <f t="shared" ref="D578:AE579" si="210">+S430</f>
        <v>0</v>
      </c>
      <c r="T578" s="35">
        <f t="shared" si="210"/>
        <v>0</v>
      </c>
      <c r="U578" s="35">
        <f t="shared" si="210"/>
        <v>0</v>
      </c>
      <c r="V578" s="35">
        <f t="shared" si="210"/>
        <v>10.143959065999997</v>
      </c>
      <c r="W578" s="35">
        <f t="shared" si="210"/>
        <v>10.143959066000001</v>
      </c>
      <c r="X578" s="35">
        <f t="shared" si="210"/>
        <v>10.143959066000004</v>
      </c>
      <c r="Y578" s="35">
        <f t="shared" si="210"/>
        <v>10.143959065999999</v>
      </c>
      <c r="Z578" s="35">
        <f t="shared" si="210"/>
        <v>10.143959066000001</v>
      </c>
      <c r="AA578" s="35">
        <f t="shared" si="210"/>
        <v>10.143959065999999</v>
      </c>
      <c r="AB578" s="35">
        <f t="shared" si="210"/>
        <v>16.332045714799996</v>
      </c>
      <c r="AC578" s="35">
        <f t="shared" si="210"/>
        <v>14.114290847400007</v>
      </c>
      <c r="AD578" s="35">
        <f t="shared" si="210"/>
        <v>17.207652899999978</v>
      </c>
      <c r="AE578" s="35">
        <f t="shared" si="210"/>
        <v>14.321200687999999</v>
      </c>
    </row>
    <row r="579" spans="1:31" x14ac:dyDescent="0.2">
      <c r="A579" s="9" t="s">
        <v>730</v>
      </c>
      <c r="B579" s="4" t="s">
        <v>731</v>
      </c>
      <c r="C579" s="35">
        <f t="shared" si="209"/>
        <v>1.9468994997906792</v>
      </c>
      <c r="D579" s="35">
        <f t="shared" si="210"/>
        <v>1.9826049487028443</v>
      </c>
      <c r="E579" s="35">
        <f t="shared" si="210"/>
        <v>1.931513909261229</v>
      </c>
      <c r="F579" s="35">
        <f t="shared" si="210"/>
        <v>1.960360942784628</v>
      </c>
      <c r="G579" s="35">
        <f t="shared" si="210"/>
        <v>1.977002448294306</v>
      </c>
      <c r="H579" s="35">
        <f t="shared" si="210"/>
        <v>2.0247678915774325</v>
      </c>
      <c r="I579" s="35">
        <f t="shared" si="210"/>
        <v>2.0737943496057998</v>
      </c>
      <c r="J579" s="35">
        <f t="shared" si="210"/>
        <v>2.1284981526218387</v>
      </c>
      <c r="K579" s="35">
        <f t="shared" si="210"/>
        <v>2.1562951080128823</v>
      </c>
      <c r="L579" s="35">
        <f t="shared" si="210"/>
        <v>2.1398153360708161</v>
      </c>
      <c r="M579" s="35">
        <f t="shared" si="210"/>
        <v>2.1753279536950729</v>
      </c>
      <c r="N579" s="35">
        <f t="shared" si="210"/>
        <v>2.196155135836428</v>
      </c>
      <c r="O579" s="35">
        <f t="shared" si="210"/>
        <v>2.6773571643248113</v>
      </c>
      <c r="P579" s="35">
        <f t="shared" si="210"/>
        <v>3.004668866410853</v>
      </c>
      <c r="Q579" s="35">
        <f t="shared" si="210"/>
        <v>3.068345896361742</v>
      </c>
      <c r="R579" s="35">
        <f t="shared" si="210"/>
        <v>2.9114003049397277</v>
      </c>
      <c r="S579" s="35">
        <f t="shared" si="210"/>
        <v>3.018087128871294</v>
      </c>
      <c r="T579" s="35">
        <f t="shared" si="210"/>
        <v>3.0680315582243347</v>
      </c>
      <c r="U579" s="35">
        <f t="shared" si="210"/>
        <v>3.2247362087769904</v>
      </c>
      <c r="V579" s="35">
        <f t="shared" si="210"/>
        <v>3.2519364059913478</v>
      </c>
      <c r="W579" s="35">
        <f t="shared" si="210"/>
        <v>3.4165019160817374</v>
      </c>
      <c r="X579" s="35">
        <f t="shared" si="210"/>
        <v>3.3482491139950148</v>
      </c>
      <c r="Y579" s="35">
        <f t="shared" si="210"/>
        <v>3.4771424730818112</v>
      </c>
      <c r="Z579" s="35">
        <f t="shared" si="210"/>
        <v>3.6491691175196341</v>
      </c>
      <c r="AA579" s="35">
        <f t="shared" si="210"/>
        <v>4.3102168806748775</v>
      </c>
      <c r="AB579" s="35">
        <f t="shared" si="210"/>
        <v>4.1079227810362928</v>
      </c>
      <c r="AC579" s="35">
        <f t="shared" si="210"/>
        <v>4.1466336647486797</v>
      </c>
      <c r="AD579" s="35">
        <f t="shared" si="210"/>
        <v>4.3623525802276966</v>
      </c>
      <c r="AE579" s="35">
        <f t="shared" si="210"/>
        <v>4.3425871505699556</v>
      </c>
    </row>
    <row r="580" spans="1:31" x14ac:dyDescent="0.2">
      <c r="A580" s="9" t="s">
        <v>736</v>
      </c>
      <c r="B580" s="4" t="s">
        <v>737</v>
      </c>
      <c r="C580" s="35">
        <f>+C434</f>
        <v>66.2553263108571</v>
      </c>
      <c r="D580" s="35">
        <f t="shared" ref="D580:AE580" si="211">+D434</f>
        <v>59.152270999037341</v>
      </c>
      <c r="E580" s="35">
        <f t="shared" si="211"/>
        <v>53.625795992166083</v>
      </c>
      <c r="F580" s="35">
        <f t="shared" si="211"/>
        <v>55.82456897470869</v>
      </c>
      <c r="G580" s="35">
        <f t="shared" si="211"/>
        <v>58.207215308197384</v>
      </c>
      <c r="H580" s="35">
        <f t="shared" si="211"/>
        <v>65.248169026179099</v>
      </c>
      <c r="I580" s="35">
        <f t="shared" si="211"/>
        <v>70.08637999730891</v>
      </c>
      <c r="J580" s="35">
        <f t="shared" si="211"/>
        <v>67.851697404741145</v>
      </c>
      <c r="K580" s="35">
        <f t="shared" si="211"/>
        <v>64.247800808033844</v>
      </c>
      <c r="L580" s="35">
        <f t="shared" si="211"/>
        <v>62.093010700671051</v>
      </c>
      <c r="M580" s="35">
        <f t="shared" si="211"/>
        <v>60.871518501734961</v>
      </c>
      <c r="N580" s="35">
        <f t="shared" si="211"/>
        <v>60.741935108373539</v>
      </c>
      <c r="O580" s="35">
        <f t="shared" si="211"/>
        <v>48.855045610608883</v>
      </c>
      <c r="P580" s="35">
        <f t="shared" si="211"/>
        <v>50.237870245244963</v>
      </c>
      <c r="Q580" s="35">
        <f t="shared" si="211"/>
        <v>59.895325806919637</v>
      </c>
      <c r="R580" s="35">
        <f t="shared" si="211"/>
        <v>59.034894790410206</v>
      </c>
      <c r="S580" s="35">
        <f t="shared" si="211"/>
        <v>70.890865205179892</v>
      </c>
      <c r="T580" s="35">
        <f t="shared" si="211"/>
        <v>68.99976301736082</v>
      </c>
      <c r="U580" s="35">
        <f t="shared" si="211"/>
        <v>62.914781539235506</v>
      </c>
      <c r="V580" s="35">
        <f t="shared" si="211"/>
        <v>51.837207046128256</v>
      </c>
      <c r="W580" s="35">
        <f t="shared" si="211"/>
        <v>55.24420724642998</v>
      </c>
      <c r="X580" s="35">
        <f t="shared" si="211"/>
        <v>55.235688357689739</v>
      </c>
      <c r="Y580" s="35">
        <f t="shared" si="211"/>
        <v>48.875785360736586</v>
      </c>
      <c r="Z580" s="35">
        <f t="shared" si="211"/>
        <v>49.897459941889757</v>
      </c>
      <c r="AA580" s="35">
        <f t="shared" si="211"/>
        <v>56.065057370165299</v>
      </c>
      <c r="AB580" s="35">
        <f t="shared" si="211"/>
        <v>62.959669890775245</v>
      </c>
      <c r="AC580" s="35">
        <f t="shared" si="211"/>
        <v>58.722778684903886</v>
      </c>
      <c r="AD580" s="35">
        <f t="shared" si="211"/>
        <v>57.633074455495034</v>
      </c>
      <c r="AE580" s="35">
        <f t="shared" si="211"/>
        <v>56.215906968800638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-969.53098321836876</v>
      </c>
      <c r="D599" s="28">
        <f t="shared" si="218"/>
        <v>-669.10063240507202</v>
      </c>
      <c r="E599" s="28">
        <f t="shared" si="218"/>
        <v>-1120.4838528231585</v>
      </c>
      <c r="F599" s="28">
        <f t="shared" si="218"/>
        <v>-1377.4873291381882</v>
      </c>
      <c r="G599" s="28">
        <f t="shared" si="218"/>
        <v>-1798.801066751729</v>
      </c>
      <c r="H599" s="28">
        <f t="shared" si="218"/>
        <v>-903.66286357511558</v>
      </c>
      <c r="I599" s="28">
        <f t="shared" si="218"/>
        <v>-1584.2350128588316</v>
      </c>
      <c r="J599" s="28">
        <f t="shared" si="218"/>
        <v>-1782.0148273985126</v>
      </c>
      <c r="K599" s="28">
        <f t="shared" si="218"/>
        <v>-2480.775915477228</v>
      </c>
      <c r="L599" s="28">
        <f t="shared" si="218"/>
        <v>-3154.7102302288372</v>
      </c>
      <c r="M599" s="28">
        <f t="shared" si="218"/>
        <v>-3143.7319996766778</v>
      </c>
      <c r="N599" s="28">
        <f t="shared" si="218"/>
        <v>-3334.7380551021297</v>
      </c>
      <c r="O599" s="28">
        <f t="shared" si="218"/>
        <v>-3712.6871820533906</v>
      </c>
      <c r="P599" s="28">
        <f t="shared" si="218"/>
        <v>-4545.44514662659</v>
      </c>
      <c r="Q599" s="28">
        <f t="shared" si="218"/>
        <v>-3069.2837630530935</v>
      </c>
      <c r="R599" s="28">
        <f t="shared" si="218"/>
        <v>-3720.8076790504106</v>
      </c>
      <c r="S599" s="28">
        <f t="shared" si="218"/>
        <v>-4119.9745555605468</v>
      </c>
      <c r="T599" s="28">
        <f t="shared" si="218"/>
        <v>-3066.5248257598805</v>
      </c>
      <c r="U599" s="28">
        <f t="shared" si="218"/>
        <v>-3263.9211965364561</v>
      </c>
      <c r="V599" s="28">
        <f t="shared" si="218"/>
        <v>-4463.3677289464231</v>
      </c>
      <c r="W599" s="28">
        <f t="shared" si="218"/>
        <v>-5246.4342222084315</v>
      </c>
      <c r="X599" s="28">
        <f t="shared" si="218"/>
        <v>-5233.822748785562</v>
      </c>
      <c r="Y599" s="28">
        <f t="shared" si="218"/>
        <v>-5078.8719409643418</v>
      </c>
      <c r="Z599" s="28">
        <f t="shared" si="218"/>
        <v>-4886.2519223138133</v>
      </c>
      <c r="AA599" s="28">
        <f t="shared" si="218"/>
        <v>-6575.1830883822486</v>
      </c>
      <c r="AB599" s="28">
        <f t="shared" si="218"/>
        <v>-6202.622570437391</v>
      </c>
      <c r="AC599" s="28">
        <f t="shared" si="218"/>
        <v>-6342.7711795987971</v>
      </c>
      <c r="AD599" s="28">
        <f t="shared" si="218"/>
        <v>-5455.0672256531398</v>
      </c>
      <c r="AE599" s="28">
        <f t="shared" si="218"/>
        <v>-5995.6366708931728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265.03067789800616</v>
      </c>
      <c r="D600" s="28">
        <f t="shared" si="219"/>
        <v>260.53050318923181</v>
      </c>
      <c r="E600" s="28">
        <f t="shared" si="219"/>
        <v>288.10747059997391</v>
      </c>
      <c r="F600" s="28">
        <f t="shared" si="219"/>
        <v>307.09171002991263</v>
      </c>
      <c r="G600" s="28">
        <f t="shared" si="219"/>
        <v>333.59148664529783</v>
      </c>
      <c r="H600" s="28">
        <f t="shared" si="219"/>
        <v>332.40010539430511</v>
      </c>
      <c r="I600" s="28">
        <f t="shared" si="219"/>
        <v>405.79178497010719</v>
      </c>
      <c r="J600" s="28">
        <f t="shared" si="219"/>
        <v>469.91852699940671</v>
      </c>
      <c r="K600" s="28">
        <f t="shared" si="219"/>
        <v>458.98966467075775</v>
      </c>
      <c r="L600" s="28">
        <f t="shared" si="219"/>
        <v>487.25700420446759</v>
      </c>
      <c r="M600" s="28">
        <f t="shared" si="219"/>
        <v>482.84882268044396</v>
      </c>
      <c r="N600" s="28">
        <f t="shared" si="219"/>
        <v>457.0537152893267</v>
      </c>
      <c r="O600" s="28">
        <f t="shared" si="219"/>
        <v>462.32729181734726</v>
      </c>
      <c r="P600" s="28">
        <f t="shared" si="219"/>
        <v>416.39152514155592</v>
      </c>
      <c r="Q600" s="28">
        <f t="shared" si="219"/>
        <v>502.54414753354763</v>
      </c>
      <c r="R600" s="28">
        <f t="shared" si="219"/>
        <v>528.66345642312149</v>
      </c>
      <c r="S600" s="28">
        <f t="shared" si="219"/>
        <v>501.77362849589576</v>
      </c>
      <c r="T600" s="28">
        <f t="shared" si="219"/>
        <v>757.36584390685073</v>
      </c>
      <c r="U600" s="28">
        <f t="shared" si="219"/>
        <v>702.8341657481626</v>
      </c>
      <c r="V600" s="28">
        <f t="shared" si="219"/>
        <v>612.71648863424332</v>
      </c>
      <c r="W600" s="28">
        <f t="shared" si="219"/>
        <v>591.07224625035769</v>
      </c>
      <c r="X600" s="28">
        <f t="shared" si="219"/>
        <v>756.36121203086464</v>
      </c>
      <c r="Y600" s="28">
        <f t="shared" si="219"/>
        <v>749.29672251125453</v>
      </c>
      <c r="Z600" s="28">
        <f t="shared" si="219"/>
        <v>724.24523112351392</v>
      </c>
      <c r="AA600" s="28">
        <f t="shared" si="219"/>
        <v>753.65861495029219</v>
      </c>
      <c r="AB600" s="28">
        <f t="shared" si="219"/>
        <v>782.63108545570867</v>
      </c>
      <c r="AC600" s="28">
        <f t="shared" si="219"/>
        <v>739.16375373052267</v>
      </c>
      <c r="AD600" s="28">
        <f t="shared" si="219"/>
        <v>739.11661336012696</v>
      </c>
      <c r="AE600" s="28">
        <f t="shared" si="219"/>
        <v>846.4908570149679</v>
      </c>
    </row>
    <row r="601" spans="1:31" x14ac:dyDescent="0.2">
      <c r="A601" s="8" t="s">
        <v>23</v>
      </c>
      <c r="B601" s="4" t="s">
        <v>24</v>
      </c>
      <c r="C601" s="90">
        <f>+C457</f>
        <v>265.03067789800616</v>
      </c>
      <c r="D601" s="90">
        <f t="shared" ref="D601:AE601" si="220">+D457</f>
        <v>260.53050318923181</v>
      </c>
      <c r="E601" s="90">
        <f t="shared" si="220"/>
        <v>288.10747059997391</v>
      </c>
      <c r="F601" s="90">
        <f t="shared" si="220"/>
        <v>307.09171002991263</v>
      </c>
      <c r="G601" s="90">
        <f t="shared" si="220"/>
        <v>333.59148664529783</v>
      </c>
      <c r="H601" s="90">
        <f t="shared" si="220"/>
        <v>332.40010539430511</v>
      </c>
      <c r="I601" s="90">
        <f t="shared" si="220"/>
        <v>405.79178497010719</v>
      </c>
      <c r="J601" s="90">
        <f t="shared" si="220"/>
        <v>469.91852699940671</v>
      </c>
      <c r="K601" s="90">
        <f t="shared" si="220"/>
        <v>458.98966467075775</v>
      </c>
      <c r="L601" s="90">
        <f t="shared" si="220"/>
        <v>487.25700420446759</v>
      </c>
      <c r="M601" s="90">
        <f t="shared" si="220"/>
        <v>482.84882268044396</v>
      </c>
      <c r="N601" s="90">
        <f t="shared" si="220"/>
        <v>457.0537152893267</v>
      </c>
      <c r="O601" s="90">
        <f t="shared" si="220"/>
        <v>462.32729181734726</v>
      </c>
      <c r="P601" s="90">
        <f t="shared" si="220"/>
        <v>416.39152514155592</v>
      </c>
      <c r="Q601" s="90">
        <f t="shared" si="220"/>
        <v>502.54414753354763</v>
      </c>
      <c r="R601" s="90">
        <f t="shared" si="220"/>
        <v>528.66345642312149</v>
      </c>
      <c r="S601" s="90">
        <f t="shared" si="220"/>
        <v>501.77362849589576</v>
      </c>
      <c r="T601" s="90">
        <f t="shared" si="220"/>
        <v>757.36584390685073</v>
      </c>
      <c r="U601" s="90">
        <f t="shared" si="220"/>
        <v>702.8341657481626</v>
      </c>
      <c r="V601" s="90">
        <f t="shared" si="220"/>
        <v>612.71648863424332</v>
      </c>
      <c r="W601" s="90">
        <f t="shared" si="220"/>
        <v>591.07224625035769</v>
      </c>
      <c r="X601" s="90">
        <f t="shared" si="220"/>
        <v>756.36121203086464</v>
      </c>
      <c r="Y601" s="90">
        <f t="shared" si="220"/>
        <v>749.29672251125453</v>
      </c>
      <c r="Z601" s="90">
        <f t="shared" si="220"/>
        <v>724.24523112351392</v>
      </c>
      <c r="AA601" s="90">
        <f t="shared" si="220"/>
        <v>753.65861495029219</v>
      </c>
      <c r="AB601" s="90">
        <f t="shared" si="220"/>
        <v>782.63108545570867</v>
      </c>
      <c r="AC601" s="90">
        <f t="shared" si="220"/>
        <v>739.16375373052267</v>
      </c>
      <c r="AD601" s="90">
        <f t="shared" si="220"/>
        <v>739.11661336012696</v>
      </c>
      <c r="AE601" s="90">
        <f t="shared" si="220"/>
        <v>846.4908570149679</v>
      </c>
    </row>
    <row r="602" spans="1:31" x14ac:dyDescent="0.2">
      <c r="A602" s="9" t="s">
        <v>142</v>
      </c>
      <c r="B602" s="4" t="s">
        <v>143</v>
      </c>
      <c r="C602" s="90">
        <f>+C463</f>
        <v>0</v>
      </c>
      <c r="D602" s="90">
        <f t="shared" ref="D602:AE602" si="221">+D463</f>
        <v>0</v>
      </c>
      <c r="E602" s="90">
        <f t="shared" si="221"/>
        <v>0</v>
      </c>
      <c r="F602" s="90">
        <f t="shared" si="221"/>
        <v>0</v>
      </c>
      <c r="G602" s="90">
        <f t="shared" si="221"/>
        <v>0</v>
      </c>
      <c r="H602" s="90">
        <f t="shared" si="221"/>
        <v>0</v>
      </c>
      <c r="I602" s="90">
        <f t="shared" si="221"/>
        <v>0</v>
      </c>
      <c r="J602" s="90">
        <f t="shared" si="221"/>
        <v>0</v>
      </c>
      <c r="K602" s="90">
        <f t="shared" si="221"/>
        <v>0</v>
      </c>
      <c r="L602" s="90">
        <f t="shared" si="221"/>
        <v>0</v>
      </c>
      <c r="M602" s="90">
        <f t="shared" si="221"/>
        <v>0</v>
      </c>
      <c r="N602" s="90">
        <f t="shared" si="221"/>
        <v>0</v>
      </c>
      <c r="O602" s="90">
        <f t="shared" si="221"/>
        <v>0</v>
      </c>
      <c r="P602" s="90">
        <f t="shared" si="221"/>
        <v>0</v>
      </c>
      <c r="Q602" s="90">
        <f t="shared" si="221"/>
        <v>0</v>
      </c>
      <c r="R602" s="90">
        <f t="shared" si="221"/>
        <v>0</v>
      </c>
      <c r="S602" s="90">
        <f t="shared" si="221"/>
        <v>0</v>
      </c>
      <c r="T602" s="90">
        <f t="shared" si="221"/>
        <v>0</v>
      </c>
      <c r="U602" s="90">
        <f t="shared" si="221"/>
        <v>0</v>
      </c>
      <c r="V602" s="90">
        <f t="shared" si="221"/>
        <v>0</v>
      </c>
      <c r="W602" s="90">
        <f t="shared" si="221"/>
        <v>0</v>
      </c>
      <c r="X602" s="90">
        <f t="shared" si="221"/>
        <v>0</v>
      </c>
      <c r="Y602" s="90">
        <f t="shared" si="221"/>
        <v>0</v>
      </c>
      <c r="Z602" s="90">
        <f t="shared" si="221"/>
        <v>0</v>
      </c>
      <c r="AA602" s="90">
        <f t="shared" si="221"/>
        <v>0</v>
      </c>
      <c r="AB602" s="90">
        <f t="shared" si="221"/>
        <v>0</v>
      </c>
      <c r="AC602" s="90">
        <f t="shared" si="221"/>
        <v>0</v>
      </c>
      <c r="AD602" s="90">
        <f t="shared" si="221"/>
        <v>0</v>
      </c>
      <c r="AE602" s="90">
        <f t="shared" si="221"/>
        <v>0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0.51014859026974535</v>
      </c>
      <c r="D604" s="28">
        <f t="shared" si="223"/>
        <v>0.50846022035891403</v>
      </c>
      <c r="E604" s="28">
        <f t="shared" si="223"/>
        <v>0.53402185155334059</v>
      </c>
      <c r="F604" s="28">
        <f t="shared" si="223"/>
        <v>0.53750034088466037</v>
      </c>
      <c r="G604" s="28">
        <f t="shared" si="223"/>
        <v>0.62227497932322029</v>
      </c>
      <c r="H604" s="28">
        <f t="shared" si="223"/>
        <v>0.70578442023137777</v>
      </c>
      <c r="I604" s="28">
        <f t="shared" si="223"/>
        <v>0.89781878848565178</v>
      </c>
      <c r="J604" s="28">
        <f t="shared" si="223"/>
        <v>1.2815352938485911</v>
      </c>
      <c r="K604" s="28">
        <f t="shared" si="223"/>
        <v>1.3020050314987643</v>
      </c>
      <c r="L604" s="28">
        <f t="shared" si="223"/>
        <v>2.9192279235254088</v>
      </c>
      <c r="M604" s="28">
        <f t="shared" si="223"/>
        <v>3.8506516858963424</v>
      </c>
      <c r="N604" s="28">
        <f t="shared" si="223"/>
        <v>7.7398262426820308</v>
      </c>
      <c r="O604" s="28">
        <f t="shared" si="223"/>
        <v>7.6989480486242803</v>
      </c>
      <c r="P604" s="28">
        <f t="shared" si="223"/>
        <v>11.33080032803289</v>
      </c>
      <c r="Q604" s="28">
        <f t="shared" si="223"/>
        <v>14.261659817989097</v>
      </c>
      <c r="R604" s="28">
        <f t="shared" si="223"/>
        <v>16.199018558632201</v>
      </c>
      <c r="S604" s="28">
        <f t="shared" si="223"/>
        <v>19.282568376505179</v>
      </c>
      <c r="T604" s="28">
        <f t="shared" si="223"/>
        <v>22.196471898319007</v>
      </c>
      <c r="U604" s="28">
        <f t="shared" si="223"/>
        <v>28.748146874402231</v>
      </c>
      <c r="V604" s="28">
        <f t="shared" si="223"/>
        <v>27.953650390714845</v>
      </c>
      <c r="W604" s="28">
        <f t="shared" si="223"/>
        <v>40.721804501221079</v>
      </c>
      <c r="X604" s="28">
        <f t="shared" si="223"/>
        <v>49.689839882251114</v>
      </c>
      <c r="Y604" s="28">
        <f t="shared" si="223"/>
        <v>59.485259040850679</v>
      </c>
      <c r="Z604" s="28">
        <f t="shared" si="223"/>
        <v>64.4315489585763</v>
      </c>
      <c r="AA604" s="28">
        <f t="shared" si="223"/>
        <v>73.697226364506378</v>
      </c>
      <c r="AB604" s="28">
        <f t="shared" si="223"/>
        <v>80.78497684722484</v>
      </c>
      <c r="AC604" s="28">
        <f t="shared" si="223"/>
        <v>92.434344014007777</v>
      </c>
      <c r="AD604" s="28">
        <f t="shared" si="223"/>
        <v>104.64390336892183</v>
      </c>
      <c r="AE604" s="28">
        <f t="shared" si="223"/>
        <v>116.58053311525239</v>
      </c>
    </row>
    <row r="605" spans="1:31" x14ac:dyDescent="0.2">
      <c r="A605" s="9" t="s">
        <v>250</v>
      </c>
      <c r="B605" s="4" t="s">
        <v>251</v>
      </c>
      <c r="C605" s="90">
        <f>+C472</f>
        <v>0</v>
      </c>
      <c r="D605" s="90">
        <f t="shared" ref="D605:AE605" si="224">+D472</f>
        <v>0</v>
      </c>
      <c r="E605" s="90">
        <f t="shared" si="224"/>
        <v>0</v>
      </c>
      <c r="F605" s="90">
        <f t="shared" si="224"/>
        <v>0</v>
      </c>
      <c r="G605" s="90">
        <f t="shared" si="224"/>
        <v>0</v>
      </c>
      <c r="H605" s="90">
        <f t="shared" si="224"/>
        <v>0</v>
      </c>
      <c r="I605" s="90">
        <f t="shared" si="224"/>
        <v>0</v>
      </c>
      <c r="J605" s="90">
        <f t="shared" si="224"/>
        <v>0</v>
      </c>
      <c r="K605" s="90">
        <f t="shared" si="224"/>
        <v>0</v>
      </c>
      <c r="L605" s="90">
        <f t="shared" si="224"/>
        <v>0</v>
      </c>
      <c r="M605" s="90">
        <f t="shared" si="224"/>
        <v>0</v>
      </c>
      <c r="N605" s="90">
        <f t="shared" si="224"/>
        <v>0</v>
      </c>
      <c r="O605" s="90">
        <f t="shared" si="224"/>
        <v>0</v>
      </c>
      <c r="P605" s="90">
        <f t="shared" si="224"/>
        <v>0</v>
      </c>
      <c r="Q605" s="90">
        <f t="shared" si="224"/>
        <v>0</v>
      </c>
      <c r="R605" s="90">
        <f t="shared" si="224"/>
        <v>0</v>
      </c>
      <c r="S605" s="90">
        <f t="shared" si="224"/>
        <v>0</v>
      </c>
      <c r="T605" s="90">
        <f t="shared" si="224"/>
        <v>0</v>
      </c>
      <c r="U605" s="90">
        <f t="shared" si="224"/>
        <v>0</v>
      </c>
      <c r="V605" s="90">
        <f t="shared" si="224"/>
        <v>0</v>
      </c>
      <c r="W605" s="90">
        <f t="shared" si="224"/>
        <v>0</v>
      </c>
      <c r="X605" s="90">
        <f t="shared" si="224"/>
        <v>0</v>
      </c>
      <c r="Y605" s="90">
        <f t="shared" si="224"/>
        <v>0</v>
      </c>
      <c r="Z605" s="90">
        <f t="shared" si="224"/>
        <v>0</v>
      </c>
      <c r="AA605" s="90">
        <f t="shared" si="224"/>
        <v>0</v>
      </c>
      <c r="AB605" s="90">
        <f t="shared" si="224"/>
        <v>0</v>
      </c>
      <c r="AC605" s="90">
        <f t="shared" si="224"/>
        <v>0</v>
      </c>
      <c r="AD605" s="90">
        <f t="shared" si="224"/>
        <v>0</v>
      </c>
      <c r="AE605" s="90">
        <f t="shared" si="224"/>
        <v>0</v>
      </c>
    </row>
    <row r="606" spans="1:31" x14ac:dyDescent="0.2">
      <c r="A606" s="9" t="s">
        <v>269</v>
      </c>
      <c r="B606" s="4" t="s">
        <v>270</v>
      </c>
      <c r="C606" s="90">
        <f>+C478</f>
        <v>0</v>
      </c>
      <c r="D606" s="90">
        <f t="shared" ref="D606:AE606" si="225">+D478</f>
        <v>0</v>
      </c>
      <c r="E606" s="90">
        <f t="shared" si="225"/>
        <v>0</v>
      </c>
      <c r="F606" s="90">
        <f t="shared" si="225"/>
        <v>0</v>
      </c>
      <c r="G606" s="90">
        <f t="shared" si="225"/>
        <v>0</v>
      </c>
      <c r="H606" s="90">
        <f t="shared" si="225"/>
        <v>0</v>
      </c>
      <c r="I606" s="90">
        <f t="shared" si="225"/>
        <v>0</v>
      </c>
      <c r="J606" s="90">
        <f t="shared" si="225"/>
        <v>0</v>
      </c>
      <c r="K606" s="90">
        <f t="shared" si="225"/>
        <v>0</v>
      </c>
      <c r="L606" s="90">
        <f t="shared" si="225"/>
        <v>0</v>
      </c>
      <c r="M606" s="90">
        <f t="shared" si="225"/>
        <v>0</v>
      </c>
      <c r="N606" s="90">
        <f t="shared" si="225"/>
        <v>0</v>
      </c>
      <c r="O606" s="90">
        <f t="shared" si="225"/>
        <v>0</v>
      </c>
      <c r="P606" s="90">
        <f t="shared" si="225"/>
        <v>0</v>
      </c>
      <c r="Q606" s="90">
        <f t="shared" si="225"/>
        <v>0</v>
      </c>
      <c r="R606" s="90">
        <f t="shared" si="225"/>
        <v>0</v>
      </c>
      <c r="S606" s="90">
        <f t="shared" si="225"/>
        <v>0</v>
      </c>
      <c r="T606" s="90">
        <f t="shared" si="225"/>
        <v>0</v>
      </c>
      <c r="U606" s="90">
        <f t="shared" si="225"/>
        <v>0</v>
      </c>
      <c r="V606" s="90">
        <f t="shared" si="225"/>
        <v>0</v>
      </c>
      <c r="W606" s="90">
        <f t="shared" si="225"/>
        <v>0</v>
      </c>
      <c r="X606" s="90">
        <f t="shared" si="225"/>
        <v>0</v>
      </c>
      <c r="Y606" s="90">
        <f t="shared" si="225"/>
        <v>0</v>
      </c>
      <c r="Z606" s="90">
        <f t="shared" si="225"/>
        <v>0</v>
      </c>
      <c r="AA606" s="90">
        <f t="shared" si="225"/>
        <v>0</v>
      </c>
      <c r="AB606" s="90">
        <f t="shared" si="225"/>
        <v>0</v>
      </c>
      <c r="AC606" s="90">
        <f t="shared" si="225"/>
        <v>0</v>
      </c>
      <c r="AD606" s="90">
        <f t="shared" si="225"/>
        <v>0</v>
      </c>
      <c r="AE606" s="90">
        <f t="shared" si="225"/>
        <v>0</v>
      </c>
    </row>
    <row r="607" spans="1:31" x14ac:dyDescent="0.2">
      <c r="A607" s="9" t="s">
        <v>306</v>
      </c>
      <c r="B607" s="4" t="s">
        <v>307</v>
      </c>
      <c r="C607" s="90">
        <f>+C489</f>
        <v>0</v>
      </c>
      <c r="D607" s="90">
        <f t="shared" ref="D607:AE607" si="226">+D489</f>
        <v>0</v>
      </c>
      <c r="E607" s="90">
        <f t="shared" si="226"/>
        <v>0</v>
      </c>
      <c r="F607" s="90">
        <f t="shared" si="226"/>
        <v>0</v>
      </c>
      <c r="G607" s="90">
        <f t="shared" si="226"/>
        <v>0</v>
      </c>
      <c r="H607" s="90">
        <f t="shared" si="226"/>
        <v>0</v>
      </c>
      <c r="I607" s="90">
        <f t="shared" si="226"/>
        <v>0</v>
      </c>
      <c r="J607" s="90">
        <f t="shared" si="226"/>
        <v>0</v>
      </c>
      <c r="K607" s="90">
        <f t="shared" si="226"/>
        <v>0</v>
      </c>
      <c r="L607" s="90">
        <f t="shared" si="226"/>
        <v>0</v>
      </c>
      <c r="M607" s="90">
        <f t="shared" si="226"/>
        <v>0</v>
      </c>
      <c r="N607" s="90">
        <f t="shared" si="226"/>
        <v>0</v>
      </c>
      <c r="O607" s="90">
        <f t="shared" si="226"/>
        <v>0</v>
      </c>
      <c r="P607" s="90">
        <f t="shared" si="226"/>
        <v>0</v>
      </c>
      <c r="Q607" s="90">
        <f t="shared" si="226"/>
        <v>0</v>
      </c>
      <c r="R607" s="90">
        <f t="shared" si="226"/>
        <v>0</v>
      </c>
      <c r="S607" s="90">
        <f t="shared" si="226"/>
        <v>0</v>
      </c>
      <c r="T607" s="90">
        <f t="shared" si="226"/>
        <v>0</v>
      </c>
      <c r="U607" s="90">
        <f t="shared" si="226"/>
        <v>0</v>
      </c>
      <c r="V607" s="90">
        <f t="shared" si="226"/>
        <v>0</v>
      </c>
      <c r="W607" s="90">
        <f t="shared" si="226"/>
        <v>0</v>
      </c>
      <c r="X607" s="90">
        <f t="shared" si="226"/>
        <v>0</v>
      </c>
      <c r="Y607" s="90">
        <f t="shared" si="226"/>
        <v>0</v>
      </c>
      <c r="Z607" s="90">
        <f t="shared" si="226"/>
        <v>0</v>
      </c>
      <c r="AA607" s="90">
        <f t="shared" si="226"/>
        <v>0</v>
      </c>
      <c r="AB607" s="90">
        <f t="shared" si="226"/>
        <v>0</v>
      </c>
      <c r="AC607" s="90">
        <f t="shared" si="226"/>
        <v>0</v>
      </c>
      <c r="AD607" s="90">
        <f t="shared" si="226"/>
        <v>0</v>
      </c>
      <c r="AE607" s="90">
        <f t="shared" si="226"/>
        <v>0</v>
      </c>
    </row>
    <row r="608" spans="1:31" x14ac:dyDescent="0.2">
      <c r="A608" s="9" t="s">
        <v>321</v>
      </c>
      <c r="B608" s="4" t="s">
        <v>322</v>
      </c>
      <c r="C608" s="90">
        <f>+C497</f>
        <v>0.49510177698244207</v>
      </c>
      <c r="D608" s="90">
        <f t="shared" ref="D608:AE608" si="227">+D497</f>
        <v>0.49339142314925133</v>
      </c>
      <c r="E608" s="90">
        <f t="shared" si="227"/>
        <v>0.51878397807858001</v>
      </c>
      <c r="F608" s="90">
        <f t="shared" si="227"/>
        <v>0.52139821684435739</v>
      </c>
      <c r="G608" s="90">
        <f t="shared" si="227"/>
        <v>0.54478541061662233</v>
      </c>
      <c r="H608" s="90">
        <f t="shared" si="227"/>
        <v>0.55324769310732091</v>
      </c>
      <c r="I608" s="90">
        <f t="shared" si="227"/>
        <v>0.57569508191581475</v>
      </c>
      <c r="J608" s="90">
        <f t="shared" si="227"/>
        <v>0.58449804427924557</v>
      </c>
      <c r="K608" s="90">
        <f t="shared" si="227"/>
        <v>0.58861375067183563</v>
      </c>
      <c r="L608" s="90">
        <f t="shared" si="227"/>
        <v>0.54251612952830575</v>
      </c>
      <c r="M608" s="90">
        <f t="shared" si="227"/>
        <v>0.61743933422217612</v>
      </c>
      <c r="N608" s="90">
        <f t="shared" si="227"/>
        <v>0.63062893348855242</v>
      </c>
      <c r="O608" s="90">
        <f t="shared" si="227"/>
        <v>0.67413022476026141</v>
      </c>
      <c r="P608" s="90">
        <f t="shared" si="227"/>
        <v>0.66315977093458467</v>
      </c>
      <c r="Q608" s="90">
        <f t="shared" si="227"/>
        <v>0.68540233469377587</v>
      </c>
      <c r="R608" s="90">
        <f t="shared" si="227"/>
        <v>0.75089132642914369</v>
      </c>
      <c r="S608" s="90">
        <f t="shared" si="227"/>
        <v>0.79455041482680255</v>
      </c>
      <c r="T608" s="90">
        <f t="shared" si="227"/>
        <v>0.80960014123528246</v>
      </c>
      <c r="U608" s="90">
        <f t="shared" si="227"/>
        <v>0.88302829817241635</v>
      </c>
      <c r="V608" s="90">
        <f t="shared" si="227"/>
        <v>0.90538709009078855</v>
      </c>
      <c r="W608" s="90">
        <f t="shared" si="227"/>
        <v>1.0003510687306505</v>
      </c>
      <c r="X608" s="90">
        <f t="shared" si="227"/>
        <v>1.1780999049097043</v>
      </c>
      <c r="Y608" s="90">
        <f t="shared" si="227"/>
        <v>1.2044984891455717</v>
      </c>
      <c r="Z608" s="90">
        <f t="shared" si="227"/>
        <v>1.2437149328065169</v>
      </c>
      <c r="AA608" s="90">
        <f t="shared" si="227"/>
        <v>1.2272792581585643</v>
      </c>
      <c r="AB608" s="90">
        <f t="shared" si="227"/>
        <v>1.2863556654271118</v>
      </c>
      <c r="AC608" s="90">
        <f t="shared" si="227"/>
        <v>1.4987801906096481</v>
      </c>
      <c r="AD608" s="90">
        <f t="shared" si="227"/>
        <v>1.540295755777956</v>
      </c>
      <c r="AE608" s="90">
        <f t="shared" si="227"/>
        <v>1.7104413770114959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0</v>
      </c>
      <c r="D610" s="90">
        <f t="shared" ref="D610:AE610" si="229">+D508</f>
        <v>2.1983922359360902E-5</v>
      </c>
      <c r="E610" s="90">
        <f t="shared" si="229"/>
        <v>1.9106018745719452E-4</v>
      </c>
      <c r="F610" s="90">
        <f t="shared" si="229"/>
        <v>1.055310752999675E-3</v>
      </c>
      <c r="G610" s="90">
        <f t="shared" si="229"/>
        <v>6.2442755419294622E-2</v>
      </c>
      <c r="H610" s="90">
        <f t="shared" si="229"/>
        <v>0.13748991383675363</v>
      </c>
      <c r="I610" s="90">
        <f t="shared" si="229"/>
        <v>0.30707689328253368</v>
      </c>
      <c r="J610" s="90">
        <f t="shared" si="229"/>
        <v>0.68199043628204215</v>
      </c>
      <c r="K610" s="90">
        <f t="shared" si="229"/>
        <v>0.69834446753962531</v>
      </c>
      <c r="L610" s="90">
        <f t="shared" si="229"/>
        <v>2.3616649807097998</v>
      </c>
      <c r="M610" s="90">
        <f t="shared" si="229"/>
        <v>3.218165538386863</v>
      </c>
      <c r="N610" s="90">
        <f t="shared" si="229"/>
        <v>7.0941504959061756</v>
      </c>
      <c r="O610" s="90">
        <f t="shared" si="229"/>
        <v>7.0097710105767153</v>
      </c>
      <c r="P610" s="90">
        <f t="shared" si="229"/>
        <v>8.1851873074331429</v>
      </c>
      <c r="Q610" s="90">
        <f t="shared" si="229"/>
        <v>11.24248999250411</v>
      </c>
      <c r="R610" s="90">
        <f t="shared" si="229"/>
        <v>13.39104209486436</v>
      </c>
      <c r="S610" s="90">
        <f t="shared" si="229"/>
        <v>16.33792145814785</v>
      </c>
      <c r="T610" s="90">
        <f t="shared" si="229"/>
        <v>19.204541733755796</v>
      </c>
      <c r="U610" s="90">
        <f t="shared" si="229"/>
        <v>25.602643597569465</v>
      </c>
      <c r="V610" s="90">
        <f t="shared" si="229"/>
        <v>24.405586624478811</v>
      </c>
      <c r="W610" s="90">
        <f t="shared" si="229"/>
        <v>35.98057275420787</v>
      </c>
      <c r="X610" s="90">
        <f t="shared" si="229"/>
        <v>46.076237824709359</v>
      </c>
      <c r="Y610" s="90">
        <f t="shared" si="229"/>
        <v>55.616327496788855</v>
      </c>
      <c r="Z610" s="90">
        <f t="shared" si="229"/>
        <v>60.359113591006505</v>
      </c>
      <c r="AA610" s="90">
        <f t="shared" si="229"/>
        <v>69.680816139331327</v>
      </c>
      <c r="AB610" s="90">
        <f t="shared" si="229"/>
        <v>76.560895334293463</v>
      </c>
      <c r="AC610" s="90">
        <f t="shared" si="229"/>
        <v>88.476067727993609</v>
      </c>
      <c r="AD610" s="90">
        <f t="shared" si="229"/>
        <v>97.701064829947512</v>
      </c>
      <c r="AE610" s="90">
        <f t="shared" si="229"/>
        <v>109.73801036557043</v>
      </c>
    </row>
    <row r="611" spans="1:31" x14ac:dyDescent="0.2">
      <c r="A611" s="9" t="s">
        <v>358</v>
      </c>
      <c r="B611" s="4" t="s">
        <v>359</v>
      </c>
      <c r="C611" s="90">
        <f>+C515</f>
        <v>1.5046813287303338E-2</v>
      </c>
      <c r="D611" s="90">
        <f t="shared" ref="D611:AE611" si="230">+D515</f>
        <v>1.504681328730334E-2</v>
      </c>
      <c r="E611" s="90">
        <f t="shared" si="230"/>
        <v>1.504681328730334E-2</v>
      </c>
      <c r="F611" s="90">
        <f t="shared" si="230"/>
        <v>1.5046813287303337E-2</v>
      </c>
      <c r="G611" s="90">
        <f t="shared" si="230"/>
        <v>1.5046813287303338E-2</v>
      </c>
      <c r="H611" s="90">
        <f t="shared" si="230"/>
        <v>1.5046813287303335E-2</v>
      </c>
      <c r="I611" s="90">
        <f t="shared" si="230"/>
        <v>1.5046813287303335E-2</v>
      </c>
      <c r="J611" s="90">
        <f t="shared" si="230"/>
        <v>1.5046813287303331E-2</v>
      </c>
      <c r="K611" s="90">
        <f t="shared" si="230"/>
        <v>1.5046813287303335E-2</v>
      </c>
      <c r="L611" s="90">
        <f t="shared" si="230"/>
        <v>1.5046813287303335E-2</v>
      </c>
      <c r="M611" s="90">
        <f t="shared" si="230"/>
        <v>1.5046813287303335E-2</v>
      </c>
      <c r="N611" s="90">
        <f t="shared" si="230"/>
        <v>1.5046813287303337E-2</v>
      </c>
      <c r="O611" s="90">
        <f t="shared" si="230"/>
        <v>1.5046813287303335E-2</v>
      </c>
      <c r="P611" s="90">
        <f t="shared" si="230"/>
        <v>2.4824532496651623</v>
      </c>
      <c r="Q611" s="90">
        <f t="shared" si="230"/>
        <v>2.3337674907912103</v>
      </c>
      <c r="R611" s="90">
        <f t="shared" si="230"/>
        <v>2.0570851373386967</v>
      </c>
      <c r="S611" s="90">
        <f t="shared" si="230"/>
        <v>2.1500965035305262</v>
      </c>
      <c r="T611" s="90">
        <f t="shared" si="230"/>
        <v>2.1823300233279292</v>
      </c>
      <c r="U611" s="90">
        <f t="shared" si="230"/>
        <v>2.2624749786603484</v>
      </c>
      <c r="V611" s="90">
        <f t="shared" si="230"/>
        <v>2.6426766761452471</v>
      </c>
      <c r="W611" s="90">
        <f t="shared" si="230"/>
        <v>3.7408806782825583</v>
      </c>
      <c r="X611" s="90">
        <f t="shared" si="230"/>
        <v>2.4355021526320439</v>
      </c>
      <c r="Y611" s="90">
        <f t="shared" si="230"/>
        <v>2.6644330549162536</v>
      </c>
      <c r="Z611" s="90">
        <f t="shared" si="230"/>
        <v>2.8287204347632766</v>
      </c>
      <c r="AA611" s="90">
        <f t="shared" si="230"/>
        <v>2.7891309670164928</v>
      </c>
      <c r="AB611" s="90">
        <f t="shared" si="230"/>
        <v>2.9377258475042622</v>
      </c>
      <c r="AC611" s="90">
        <f t="shared" si="230"/>
        <v>2.4594960954045235</v>
      </c>
      <c r="AD611" s="90">
        <f t="shared" si="230"/>
        <v>5.4025427831963553</v>
      </c>
      <c r="AE611" s="90">
        <f t="shared" si="230"/>
        <v>5.1320813726704735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1433.8247378892895</v>
      </c>
      <c r="D613" s="32">
        <f t="shared" si="232"/>
        <v>1449.4277221440213</v>
      </c>
      <c r="E613" s="32">
        <f t="shared" si="232"/>
        <v>1493.7528435823467</v>
      </c>
      <c r="F613" s="32">
        <f t="shared" si="232"/>
        <v>1542.1210999802745</v>
      </c>
      <c r="G613" s="32">
        <f t="shared" si="232"/>
        <v>1589.8290203633217</v>
      </c>
      <c r="H613" s="32">
        <f t="shared" si="232"/>
        <v>1614.2899041524331</v>
      </c>
      <c r="I613" s="32">
        <f t="shared" si="232"/>
        <v>1630.8529456722947</v>
      </c>
      <c r="J613" s="32">
        <f t="shared" si="232"/>
        <v>1726.7295244325389</v>
      </c>
      <c r="K613" s="32">
        <f t="shared" si="232"/>
        <v>1727.4315940750644</v>
      </c>
      <c r="L613" s="32">
        <f t="shared" si="232"/>
        <v>1726.7768068796925</v>
      </c>
      <c r="M613" s="32">
        <f t="shared" si="232"/>
        <v>1712.0132803411004</v>
      </c>
      <c r="N613" s="32">
        <f t="shared" si="232"/>
        <v>1718.3926124993943</v>
      </c>
      <c r="O613" s="32">
        <f t="shared" si="232"/>
        <v>1724.5751915765725</v>
      </c>
      <c r="P613" s="32">
        <f t="shared" si="232"/>
        <v>1705.4924293870779</v>
      </c>
      <c r="Q613" s="32">
        <f t="shared" si="232"/>
        <v>1730.8777151631848</v>
      </c>
      <c r="R613" s="32">
        <f t="shared" si="232"/>
        <v>1715.7731625640365</v>
      </c>
      <c r="S613" s="32">
        <f t="shared" si="232"/>
        <v>1722.6598853522487</v>
      </c>
      <c r="T613" s="32">
        <f t="shared" si="232"/>
        <v>1733.9945025850977</v>
      </c>
      <c r="U613" s="32">
        <f t="shared" si="232"/>
        <v>1696.0002845552706</v>
      </c>
      <c r="V613" s="32">
        <f t="shared" si="232"/>
        <v>1637.7974907090529</v>
      </c>
      <c r="W613" s="32">
        <f t="shared" si="232"/>
        <v>1597.2604339143206</v>
      </c>
      <c r="X613" s="32">
        <f t="shared" si="232"/>
        <v>1539.0293316907889</v>
      </c>
      <c r="Y613" s="32">
        <f t="shared" si="232"/>
        <v>1571.2804428845172</v>
      </c>
      <c r="Z613" s="32">
        <f t="shared" si="232"/>
        <v>1626.5898555975982</v>
      </c>
      <c r="AA613" s="32">
        <f t="shared" si="232"/>
        <v>1538.0084151491226</v>
      </c>
      <c r="AB613" s="32">
        <f t="shared" si="232"/>
        <v>1454.8808407214824</v>
      </c>
      <c r="AC613" s="32">
        <f t="shared" si="232"/>
        <v>1482.4975966458601</v>
      </c>
      <c r="AD613" s="32">
        <f t="shared" si="232"/>
        <v>1515.3880904065079</v>
      </c>
      <c r="AE613" s="32">
        <f t="shared" si="232"/>
        <v>1550.560032978045</v>
      </c>
    </row>
    <row r="614" spans="1:31" x14ac:dyDescent="0.2">
      <c r="A614" s="9" t="s">
        <v>392</v>
      </c>
      <c r="B614" s="4" t="s">
        <v>393</v>
      </c>
      <c r="C614" s="90">
        <f>+C525</f>
        <v>758.48739971358032</v>
      </c>
      <c r="D614" s="90">
        <f t="shared" ref="D614:AE614" si="233">+D525</f>
        <v>771.04167903557686</v>
      </c>
      <c r="E614" s="90">
        <f t="shared" si="233"/>
        <v>793.64890597617955</v>
      </c>
      <c r="F614" s="90">
        <f t="shared" si="233"/>
        <v>822.11386726331943</v>
      </c>
      <c r="G614" s="90">
        <f t="shared" si="233"/>
        <v>850.52027833988484</v>
      </c>
      <c r="H614" s="90">
        <f t="shared" si="233"/>
        <v>865.07123249309006</v>
      </c>
      <c r="I614" s="90">
        <f t="shared" si="233"/>
        <v>872.86289880669369</v>
      </c>
      <c r="J614" s="90">
        <f t="shared" si="233"/>
        <v>925.14712855504513</v>
      </c>
      <c r="K614" s="90">
        <f t="shared" si="233"/>
        <v>931.5203018790919</v>
      </c>
      <c r="L614" s="90">
        <f t="shared" si="233"/>
        <v>934.47667279599671</v>
      </c>
      <c r="M614" s="90">
        <f t="shared" si="233"/>
        <v>938.50896868929476</v>
      </c>
      <c r="N614" s="90">
        <f t="shared" si="233"/>
        <v>951.30217014069751</v>
      </c>
      <c r="O614" s="90">
        <f t="shared" si="233"/>
        <v>955.40561074705965</v>
      </c>
      <c r="P614" s="90">
        <f t="shared" si="233"/>
        <v>958.92981394411652</v>
      </c>
      <c r="Q614" s="90">
        <f t="shared" si="233"/>
        <v>968.43017966916909</v>
      </c>
      <c r="R614" s="90">
        <f t="shared" si="233"/>
        <v>976.21498983169488</v>
      </c>
      <c r="S614" s="90">
        <f t="shared" si="233"/>
        <v>985.89954021461483</v>
      </c>
      <c r="T614" s="90">
        <f t="shared" si="233"/>
        <v>993.60036505844903</v>
      </c>
      <c r="U614" s="90">
        <f t="shared" si="233"/>
        <v>965.18184702247731</v>
      </c>
      <c r="V614" s="90">
        <f t="shared" si="233"/>
        <v>925.07368716253302</v>
      </c>
      <c r="W614" s="90">
        <f t="shared" si="233"/>
        <v>899.85721819490493</v>
      </c>
      <c r="X614" s="90">
        <f t="shared" si="233"/>
        <v>874.03755277531593</v>
      </c>
      <c r="Y614" s="90">
        <f t="shared" si="233"/>
        <v>901.93511015838214</v>
      </c>
      <c r="Z614" s="90">
        <f t="shared" si="233"/>
        <v>930.35313044493148</v>
      </c>
      <c r="AA614" s="90">
        <f t="shared" si="233"/>
        <v>895.0658305286986</v>
      </c>
      <c r="AB614" s="90">
        <f t="shared" si="233"/>
        <v>855.79114746130222</v>
      </c>
      <c r="AC614" s="90">
        <f t="shared" si="233"/>
        <v>915.62632447820397</v>
      </c>
      <c r="AD614" s="90">
        <f t="shared" si="233"/>
        <v>974.96266579295491</v>
      </c>
      <c r="AE614" s="90">
        <f t="shared" si="233"/>
        <v>1034.3596370435687</v>
      </c>
    </row>
    <row r="615" spans="1:31" x14ac:dyDescent="0.2">
      <c r="A615" s="9" t="s">
        <v>439</v>
      </c>
      <c r="B615" s="4" t="s">
        <v>440</v>
      </c>
      <c r="C615" s="90">
        <f>+C530</f>
        <v>62.258124353645059</v>
      </c>
      <c r="D615" s="90">
        <f t="shared" ref="D615:AE615" si="234">+D530</f>
        <v>63.431741229643912</v>
      </c>
      <c r="E615" s="90">
        <f t="shared" si="234"/>
        <v>65.471875380175206</v>
      </c>
      <c r="F615" s="90">
        <f t="shared" si="234"/>
        <v>67.973041299071198</v>
      </c>
      <c r="G615" s="90">
        <f t="shared" si="234"/>
        <v>70.767305274471369</v>
      </c>
      <c r="H615" s="90">
        <f t="shared" si="234"/>
        <v>72.057110051977332</v>
      </c>
      <c r="I615" s="90">
        <f t="shared" si="234"/>
        <v>74.01515504387514</v>
      </c>
      <c r="J615" s="90">
        <f t="shared" si="234"/>
        <v>79.113429822091973</v>
      </c>
      <c r="K615" s="90">
        <f t="shared" si="234"/>
        <v>79.303741277429467</v>
      </c>
      <c r="L615" s="90">
        <f t="shared" si="234"/>
        <v>79.52364301470196</v>
      </c>
      <c r="M615" s="90">
        <f t="shared" si="234"/>
        <v>78.469443024310621</v>
      </c>
      <c r="N615" s="90">
        <f t="shared" si="234"/>
        <v>75.154890315094192</v>
      </c>
      <c r="O615" s="90">
        <f t="shared" si="234"/>
        <v>75.260221333908092</v>
      </c>
      <c r="P615" s="90">
        <f t="shared" si="234"/>
        <v>74.177254204916338</v>
      </c>
      <c r="Q615" s="90">
        <f t="shared" si="234"/>
        <v>76.21840098021471</v>
      </c>
      <c r="R615" s="90">
        <f t="shared" si="234"/>
        <v>77.09385353400485</v>
      </c>
      <c r="S615" s="90">
        <f t="shared" si="234"/>
        <v>77.948787863974616</v>
      </c>
      <c r="T615" s="90">
        <f t="shared" si="234"/>
        <v>78.400697744119256</v>
      </c>
      <c r="U615" s="90">
        <f t="shared" si="234"/>
        <v>76.615744716114975</v>
      </c>
      <c r="V615" s="90">
        <f t="shared" si="234"/>
        <v>73.576315755754095</v>
      </c>
      <c r="W615" s="90">
        <f t="shared" si="234"/>
        <v>72.540538480034883</v>
      </c>
      <c r="X615" s="90">
        <f t="shared" si="234"/>
        <v>71.591060887729782</v>
      </c>
      <c r="Y615" s="90">
        <f t="shared" si="234"/>
        <v>74.790574924074235</v>
      </c>
      <c r="Z615" s="90">
        <f t="shared" si="234"/>
        <v>75.480194252196014</v>
      </c>
      <c r="AA615" s="90">
        <f t="shared" si="234"/>
        <v>71.283505896863403</v>
      </c>
      <c r="AB615" s="90">
        <f t="shared" si="234"/>
        <v>68.006196853793313</v>
      </c>
      <c r="AC615" s="90">
        <f t="shared" si="234"/>
        <v>74.740541345785402</v>
      </c>
      <c r="AD615" s="90">
        <f t="shared" si="234"/>
        <v>81.208218109163084</v>
      </c>
      <c r="AE615" s="90">
        <f t="shared" si="234"/>
        <v>88.270332283848461</v>
      </c>
    </row>
    <row r="616" spans="1:31" x14ac:dyDescent="0.2">
      <c r="A616" s="9" t="s">
        <v>477</v>
      </c>
      <c r="B616" s="4" t="s">
        <v>478</v>
      </c>
      <c r="C616" s="90">
        <f>+C536</f>
        <v>0</v>
      </c>
      <c r="D616" s="90">
        <f t="shared" ref="D616:AE616" si="235">+D536</f>
        <v>0</v>
      </c>
      <c r="E616" s="90">
        <f t="shared" si="235"/>
        <v>0</v>
      </c>
      <c r="F616" s="90">
        <f t="shared" si="235"/>
        <v>0</v>
      </c>
      <c r="G616" s="90">
        <f t="shared" si="235"/>
        <v>0</v>
      </c>
      <c r="H616" s="90">
        <f t="shared" si="235"/>
        <v>0</v>
      </c>
      <c r="I616" s="90">
        <f t="shared" si="235"/>
        <v>0</v>
      </c>
      <c r="J616" s="90">
        <f t="shared" si="235"/>
        <v>0</v>
      </c>
      <c r="K616" s="90">
        <f t="shared" si="235"/>
        <v>0</v>
      </c>
      <c r="L616" s="90">
        <f t="shared" si="235"/>
        <v>0</v>
      </c>
      <c r="M616" s="90">
        <f t="shared" si="235"/>
        <v>0</v>
      </c>
      <c r="N616" s="90">
        <f t="shared" si="235"/>
        <v>0</v>
      </c>
      <c r="O616" s="90">
        <f t="shared" si="235"/>
        <v>0</v>
      </c>
      <c r="P616" s="90">
        <f t="shared" si="235"/>
        <v>0</v>
      </c>
      <c r="Q616" s="90">
        <f t="shared" si="235"/>
        <v>0</v>
      </c>
      <c r="R616" s="90">
        <f t="shared" si="235"/>
        <v>0</v>
      </c>
      <c r="S616" s="90">
        <f t="shared" si="235"/>
        <v>0</v>
      </c>
      <c r="T616" s="90">
        <f t="shared" si="235"/>
        <v>0</v>
      </c>
      <c r="U616" s="90">
        <f t="shared" si="235"/>
        <v>0</v>
      </c>
      <c r="V616" s="90">
        <f t="shared" si="235"/>
        <v>0</v>
      </c>
      <c r="W616" s="90">
        <f t="shared" si="235"/>
        <v>0</v>
      </c>
      <c r="X616" s="90">
        <f t="shared" si="235"/>
        <v>0</v>
      </c>
      <c r="Y616" s="90">
        <f t="shared" si="235"/>
        <v>0</v>
      </c>
      <c r="Z616" s="90">
        <f t="shared" si="235"/>
        <v>0</v>
      </c>
      <c r="AA616" s="90">
        <f t="shared" si="235"/>
        <v>0</v>
      </c>
      <c r="AB616" s="90">
        <f t="shared" si="235"/>
        <v>0</v>
      </c>
      <c r="AC616" s="90">
        <f t="shared" si="235"/>
        <v>0</v>
      </c>
      <c r="AD616" s="90">
        <f t="shared" si="235"/>
        <v>0</v>
      </c>
      <c r="AE616" s="90">
        <f t="shared" si="235"/>
        <v>0</v>
      </c>
    </row>
    <row r="617" spans="1:31" x14ac:dyDescent="0.2">
      <c r="A617" s="9" t="s">
        <v>486</v>
      </c>
      <c r="B617" s="4" t="s">
        <v>487</v>
      </c>
      <c r="C617" s="90">
        <f>+C541</f>
        <v>590.66343269037282</v>
      </c>
      <c r="D617" s="90">
        <f t="shared" ref="D617:AE617" si="236">+D541</f>
        <v>591.59725577905817</v>
      </c>
      <c r="E617" s="90">
        <f t="shared" si="236"/>
        <v>609.43646391999675</v>
      </c>
      <c r="F617" s="90">
        <f t="shared" si="236"/>
        <v>626.61372080742547</v>
      </c>
      <c r="G617" s="90">
        <f t="shared" si="236"/>
        <v>643.24669066551678</v>
      </c>
      <c r="H617" s="90">
        <f t="shared" si="236"/>
        <v>650.28883073171755</v>
      </c>
      <c r="I617" s="90">
        <f t="shared" si="236"/>
        <v>651.7443957654732</v>
      </c>
      <c r="J617" s="90">
        <f t="shared" si="236"/>
        <v>693.25370666544359</v>
      </c>
      <c r="K617" s="90">
        <f t="shared" si="236"/>
        <v>683.91802228256529</v>
      </c>
      <c r="L617" s="90">
        <f t="shared" si="236"/>
        <v>678.68273324430379</v>
      </c>
      <c r="M617" s="90">
        <f t="shared" si="236"/>
        <v>657.23048682067486</v>
      </c>
      <c r="N617" s="90">
        <f t="shared" si="236"/>
        <v>654.41422957001248</v>
      </c>
      <c r="O617" s="90">
        <f t="shared" si="236"/>
        <v>650.62082305037848</v>
      </c>
      <c r="P617" s="90">
        <f t="shared" si="236"/>
        <v>627.85457022215542</v>
      </c>
      <c r="Q617" s="90">
        <f t="shared" si="236"/>
        <v>637.89716349978789</v>
      </c>
      <c r="R617" s="90">
        <f t="shared" si="236"/>
        <v>619.62220474747789</v>
      </c>
      <c r="S617" s="90">
        <f t="shared" si="236"/>
        <v>614.49870163901141</v>
      </c>
      <c r="T617" s="90">
        <f t="shared" si="236"/>
        <v>617.61638588448955</v>
      </c>
      <c r="U617" s="90">
        <f t="shared" si="236"/>
        <v>606.80984333420361</v>
      </c>
      <c r="V617" s="90">
        <f t="shared" si="236"/>
        <v>593.6199053478814</v>
      </c>
      <c r="W617" s="90">
        <f t="shared" si="236"/>
        <v>573.95540949831218</v>
      </c>
      <c r="X617" s="90">
        <f t="shared" si="236"/>
        <v>536.02855984214966</v>
      </c>
      <c r="Y617" s="90">
        <f t="shared" si="236"/>
        <v>538.46495035985151</v>
      </c>
      <c r="Z617" s="90">
        <f t="shared" si="236"/>
        <v>564.17302064766807</v>
      </c>
      <c r="AA617" s="90">
        <f t="shared" si="236"/>
        <v>518.94579637710126</v>
      </c>
      <c r="AB617" s="90">
        <f t="shared" si="236"/>
        <v>476.66710362849614</v>
      </c>
      <c r="AC617" s="90">
        <f t="shared" si="236"/>
        <v>444.75965710604328</v>
      </c>
      <c r="AD617" s="90">
        <f t="shared" si="236"/>
        <v>414.20049525553645</v>
      </c>
      <c r="AE617" s="90">
        <f t="shared" si="236"/>
        <v>384.59077193105276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3.3206485423789305</v>
      </c>
      <c r="D619" s="90">
        <f t="shared" ref="D619:AE619" si="238">+D545</f>
        <v>2.2615478367305677</v>
      </c>
      <c r="E619" s="90">
        <f t="shared" si="238"/>
        <v>2.4378542331065201</v>
      </c>
      <c r="F619" s="90">
        <f t="shared" si="238"/>
        <v>1.9383939055832817</v>
      </c>
      <c r="G619" s="90">
        <f t="shared" si="238"/>
        <v>1.7876849849413583</v>
      </c>
      <c r="H619" s="90">
        <f t="shared" si="238"/>
        <v>1.7109195709473421</v>
      </c>
      <c r="I619" s="90">
        <f t="shared" si="238"/>
        <v>1.4046607486047866</v>
      </c>
      <c r="J619" s="90">
        <f t="shared" si="238"/>
        <v>2.1399643466713343</v>
      </c>
      <c r="K619" s="90">
        <f t="shared" si="238"/>
        <v>1.7184700010054259</v>
      </c>
      <c r="L619" s="90">
        <f t="shared" si="238"/>
        <v>1.5637995792653916</v>
      </c>
      <c r="M619" s="90">
        <f t="shared" si="238"/>
        <v>1.5208310688950117</v>
      </c>
      <c r="N619" s="90">
        <f t="shared" si="238"/>
        <v>1.8358025404077067</v>
      </c>
      <c r="O619" s="90">
        <f t="shared" si="238"/>
        <v>1.855961358482727</v>
      </c>
      <c r="P619" s="90">
        <f t="shared" si="238"/>
        <v>1.8020682870938294</v>
      </c>
      <c r="Q619" s="90">
        <f t="shared" si="238"/>
        <v>1.8043672797391719</v>
      </c>
      <c r="R619" s="90">
        <f t="shared" si="238"/>
        <v>1.8718883381450999</v>
      </c>
      <c r="S619" s="90">
        <f t="shared" si="238"/>
        <v>1.5991297640750071</v>
      </c>
      <c r="T619" s="90">
        <f t="shared" si="238"/>
        <v>1.1521272157519582</v>
      </c>
      <c r="U619" s="90">
        <f t="shared" si="238"/>
        <v>1.4893830460413793</v>
      </c>
      <c r="V619" s="90">
        <f t="shared" si="238"/>
        <v>1.4333584581516912</v>
      </c>
      <c r="W619" s="90">
        <f t="shared" si="238"/>
        <v>1.7574690246906695</v>
      </c>
      <c r="X619" s="90">
        <f t="shared" si="238"/>
        <v>1.9107991545201088</v>
      </c>
      <c r="Y619" s="90">
        <f t="shared" si="238"/>
        <v>1.324720866325344</v>
      </c>
      <c r="Z619" s="90">
        <f t="shared" si="238"/>
        <v>1.411087412184177</v>
      </c>
      <c r="AA619" s="90">
        <f t="shared" si="238"/>
        <v>1.1763166746852554</v>
      </c>
      <c r="AB619" s="90">
        <f t="shared" si="238"/>
        <v>1.3491838671403009</v>
      </c>
      <c r="AC619" s="90">
        <f t="shared" si="238"/>
        <v>0.71559098783691544</v>
      </c>
      <c r="AD619" s="90">
        <f t="shared" si="238"/>
        <v>5.0243616629660447E-2</v>
      </c>
      <c r="AE619" s="90">
        <f t="shared" si="238"/>
        <v>4.1192596998000007E-2</v>
      </c>
    </row>
    <row r="620" spans="1:31" x14ac:dyDescent="0.2">
      <c r="A620" s="9" t="s">
        <v>537</v>
      </c>
      <c r="B620" s="4" t="s">
        <v>538</v>
      </c>
      <c r="C620" s="90">
        <f>+C549</f>
        <v>8.9379375396786287</v>
      </c>
      <c r="D620" s="90">
        <f t="shared" ref="D620:AE620" si="239">+D549</f>
        <v>9.6146670962542977</v>
      </c>
      <c r="E620" s="90">
        <f t="shared" si="239"/>
        <v>10.291396652829965</v>
      </c>
      <c r="F620" s="90">
        <f t="shared" si="239"/>
        <v>10.96812620940563</v>
      </c>
      <c r="G620" s="90">
        <f t="shared" si="239"/>
        <v>11.644855765981301</v>
      </c>
      <c r="H620" s="90">
        <f t="shared" si="239"/>
        <v>11.912993892171658</v>
      </c>
      <c r="I620" s="90">
        <f t="shared" si="239"/>
        <v>13.304758451921616</v>
      </c>
      <c r="J620" s="90">
        <f t="shared" si="239"/>
        <v>14.785902387068361</v>
      </c>
      <c r="K620" s="90">
        <f t="shared" si="239"/>
        <v>17.033155254187562</v>
      </c>
      <c r="L620" s="90">
        <f t="shared" si="239"/>
        <v>16.509647484006383</v>
      </c>
      <c r="M620" s="90">
        <f t="shared" si="239"/>
        <v>18.463225260536142</v>
      </c>
      <c r="N620" s="90">
        <f t="shared" si="239"/>
        <v>19.599620176295282</v>
      </c>
      <c r="O620" s="90">
        <f t="shared" si="239"/>
        <v>23.276943049763059</v>
      </c>
      <c r="P620" s="90">
        <f t="shared" si="239"/>
        <v>22.536371082189685</v>
      </c>
      <c r="Q620" s="90">
        <f t="shared" si="239"/>
        <v>25.856176454070322</v>
      </c>
      <c r="R620" s="90">
        <f t="shared" si="239"/>
        <v>23.600419777818402</v>
      </c>
      <c r="S620" s="90">
        <f t="shared" si="239"/>
        <v>24.35293793733036</v>
      </c>
      <c r="T620" s="90">
        <f t="shared" si="239"/>
        <v>25.064632705550292</v>
      </c>
      <c r="U620" s="90">
        <f t="shared" si="239"/>
        <v>25.735504082493417</v>
      </c>
      <c r="V620" s="90">
        <f t="shared" si="239"/>
        <v>26.36555206814452</v>
      </c>
      <c r="W620" s="90">
        <f t="shared" si="239"/>
        <v>26.954776662518821</v>
      </c>
      <c r="X620" s="90">
        <f t="shared" si="239"/>
        <v>33.464995012588176</v>
      </c>
      <c r="Y620" s="90">
        <f t="shared" si="239"/>
        <v>32.861910656421223</v>
      </c>
      <c r="Z620" s="90">
        <f t="shared" si="239"/>
        <v>31.615162005172184</v>
      </c>
      <c r="AA620" s="90">
        <f t="shared" si="239"/>
        <v>29.091565133969059</v>
      </c>
      <c r="AB620" s="90">
        <f t="shared" si="239"/>
        <v>27.589446838729202</v>
      </c>
      <c r="AC620" s="90">
        <f t="shared" si="239"/>
        <v>25.653200148704951</v>
      </c>
      <c r="AD620" s="90">
        <f t="shared" si="239"/>
        <v>23.716953458680706</v>
      </c>
      <c r="AE620" s="90">
        <f t="shared" si="239"/>
        <v>21.780706768656458</v>
      </c>
    </row>
    <row r="621" spans="1:31" x14ac:dyDescent="0.2">
      <c r="A621" s="9" t="s">
        <v>543</v>
      </c>
      <c r="B621" s="4" t="s">
        <v>544</v>
      </c>
      <c r="C621" s="90">
        <f>+C552</f>
        <v>10.157195049633891</v>
      </c>
      <c r="D621" s="90">
        <f t="shared" ref="D621:AE623" si="240">+D552</f>
        <v>11.48083116675738</v>
      </c>
      <c r="E621" s="90">
        <f t="shared" si="240"/>
        <v>12.466347420058781</v>
      </c>
      <c r="F621" s="90">
        <f t="shared" si="240"/>
        <v>12.513950495469556</v>
      </c>
      <c r="G621" s="90">
        <f t="shared" si="240"/>
        <v>11.862205332526253</v>
      </c>
      <c r="H621" s="90">
        <f t="shared" si="240"/>
        <v>13.248817412529077</v>
      </c>
      <c r="I621" s="90">
        <f t="shared" si="240"/>
        <v>17.521076855726292</v>
      </c>
      <c r="J621" s="90">
        <f t="shared" si="240"/>
        <v>12.289392656218517</v>
      </c>
      <c r="K621" s="90">
        <f t="shared" si="240"/>
        <v>13.93790338078483</v>
      </c>
      <c r="L621" s="90">
        <f t="shared" si="240"/>
        <v>16.02031076141828</v>
      </c>
      <c r="M621" s="90">
        <f t="shared" si="240"/>
        <v>17.820325477389069</v>
      </c>
      <c r="N621" s="90">
        <f t="shared" si="240"/>
        <v>16.085899756887212</v>
      </c>
      <c r="O621" s="90">
        <f t="shared" si="240"/>
        <v>18.155632036980418</v>
      </c>
      <c r="P621" s="90">
        <f t="shared" si="240"/>
        <v>20.192351646606287</v>
      </c>
      <c r="Q621" s="90">
        <f t="shared" si="240"/>
        <v>20.671427280203737</v>
      </c>
      <c r="R621" s="90">
        <f t="shared" si="240"/>
        <v>17.369806334895756</v>
      </c>
      <c r="S621" s="90">
        <f t="shared" si="240"/>
        <v>18.360787933242413</v>
      </c>
      <c r="T621" s="90">
        <f t="shared" si="240"/>
        <v>18.160293976737641</v>
      </c>
      <c r="U621" s="90">
        <f t="shared" si="240"/>
        <v>20.167962353939892</v>
      </c>
      <c r="V621" s="90">
        <f t="shared" si="240"/>
        <v>17.728671916588425</v>
      </c>
      <c r="W621" s="90">
        <f t="shared" si="240"/>
        <v>22.195022053859315</v>
      </c>
      <c r="X621" s="90">
        <f t="shared" si="240"/>
        <v>21.996364018485309</v>
      </c>
      <c r="Y621" s="90">
        <f t="shared" si="240"/>
        <v>21.903175919462697</v>
      </c>
      <c r="Z621" s="90">
        <f t="shared" si="240"/>
        <v>23.557260835446382</v>
      </c>
      <c r="AA621" s="90">
        <f t="shared" si="240"/>
        <v>22.445400537805003</v>
      </c>
      <c r="AB621" s="90">
        <f t="shared" si="240"/>
        <v>25.477762072021324</v>
      </c>
      <c r="AC621" s="90">
        <f t="shared" si="240"/>
        <v>21.002282579285534</v>
      </c>
      <c r="AD621" s="90">
        <f t="shared" si="240"/>
        <v>21.249514173543034</v>
      </c>
      <c r="AE621" s="90">
        <f t="shared" si="240"/>
        <v>21.517392353920595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-2752.4487074724011</v>
      </c>
      <c r="D624" s="28">
        <f t="shared" si="242"/>
        <v>-2456.4813791572292</v>
      </c>
      <c r="E624" s="28">
        <f t="shared" si="242"/>
        <v>-2975.2355706696535</v>
      </c>
      <c r="F624" s="28">
        <f t="shared" si="242"/>
        <v>-3302.8332485483788</v>
      </c>
      <c r="G624" s="28">
        <f t="shared" si="242"/>
        <v>-3801.7869296914541</v>
      </c>
      <c r="H624" s="28">
        <f t="shared" si="242"/>
        <v>-2938.0563982637946</v>
      </c>
      <c r="I624" s="28">
        <f t="shared" si="242"/>
        <v>-3714.773451551398</v>
      </c>
      <c r="J624" s="28">
        <f t="shared" si="242"/>
        <v>-4072.1491198115159</v>
      </c>
      <c r="K624" s="28">
        <f t="shared" si="242"/>
        <v>-4758.5494670960607</v>
      </c>
      <c r="L624" s="28">
        <f t="shared" si="242"/>
        <v>-5460.8922438893196</v>
      </c>
      <c r="M624" s="28">
        <f t="shared" si="242"/>
        <v>-5431.622568688812</v>
      </c>
      <c r="N624" s="28">
        <f t="shared" si="242"/>
        <v>-5613.1804474358678</v>
      </c>
      <c r="O624" s="28">
        <f t="shared" si="242"/>
        <v>-5996.883794391777</v>
      </c>
      <c r="P624" s="28">
        <f t="shared" si="242"/>
        <v>-6777.537726044131</v>
      </c>
      <c r="Q624" s="28">
        <f t="shared" si="242"/>
        <v>-5433.9443212272572</v>
      </c>
      <c r="R624" s="28">
        <f t="shared" si="242"/>
        <v>-6105.5919459730776</v>
      </c>
      <c r="S624" s="28">
        <f t="shared" si="242"/>
        <v>-6506.7778544417379</v>
      </c>
      <c r="T624" s="28">
        <f t="shared" si="242"/>
        <v>-5727.9515109112363</v>
      </c>
      <c r="U624" s="28">
        <f t="shared" si="242"/>
        <v>-5840.1874037935322</v>
      </c>
      <c r="V624" s="28">
        <f t="shared" si="242"/>
        <v>-6896.5160555521543</v>
      </c>
      <c r="W624" s="28">
        <f t="shared" si="242"/>
        <v>-7639.9748386055626</v>
      </c>
      <c r="X624" s="28">
        <f t="shared" si="242"/>
        <v>-7752.3747683943402</v>
      </c>
      <c r="Y624" s="28">
        <f t="shared" si="242"/>
        <v>-7634.1878051055119</v>
      </c>
      <c r="Z624" s="28">
        <f t="shared" si="242"/>
        <v>-7485.72356732342</v>
      </c>
      <c r="AA624" s="28">
        <f t="shared" si="242"/>
        <v>-9139.5926974299837</v>
      </c>
      <c r="AB624" s="28">
        <f t="shared" si="242"/>
        <v>-8744.2217133718459</v>
      </c>
      <c r="AC624" s="28">
        <f t="shared" si="242"/>
        <v>-8882.8034547240932</v>
      </c>
      <c r="AD624" s="28">
        <f t="shared" si="242"/>
        <v>-8050.3621243109546</v>
      </c>
      <c r="AE624" s="28">
        <f t="shared" si="242"/>
        <v>-8750.4132980173836</v>
      </c>
    </row>
    <row r="625" spans="1:31" x14ac:dyDescent="0.2">
      <c r="A625" s="9" t="s">
        <v>549</v>
      </c>
      <c r="B625" s="4" t="s">
        <v>550</v>
      </c>
      <c r="C625" s="90">
        <f>+C556</f>
        <v>-2938.9795873963585</v>
      </c>
      <c r="D625" s="90">
        <f t="shared" ref="D625:AE625" si="243">+D556</f>
        <v>-2691.0486588354224</v>
      </c>
      <c r="E625" s="90">
        <f t="shared" si="243"/>
        <v>-3236.9160582354343</v>
      </c>
      <c r="F625" s="90">
        <f t="shared" si="243"/>
        <v>-3546.9083020759545</v>
      </c>
      <c r="G625" s="90">
        <f t="shared" si="243"/>
        <v>-4028.6771938220572</v>
      </c>
      <c r="H625" s="90">
        <f t="shared" si="243"/>
        <v>-2978.324558554853</v>
      </c>
      <c r="I625" s="90">
        <f t="shared" si="243"/>
        <v>-3838.6767406225349</v>
      </c>
      <c r="J625" s="90">
        <f t="shared" si="243"/>
        <v>-4086.2403169282115</v>
      </c>
      <c r="K625" s="90">
        <f t="shared" si="243"/>
        <v>-4902.5873884719613</v>
      </c>
      <c r="L625" s="90">
        <f t="shared" si="243"/>
        <v>-5620.6861759420362</v>
      </c>
      <c r="M625" s="90">
        <f t="shared" si="243"/>
        <v>-5465.8666911815408</v>
      </c>
      <c r="N625" s="90">
        <f t="shared" si="243"/>
        <v>-5635.9997163116641</v>
      </c>
      <c r="O625" s="90">
        <f t="shared" si="243"/>
        <v>-6025.815767628872</v>
      </c>
      <c r="P625" s="90">
        <f t="shared" si="243"/>
        <v>-6875.8752309762704</v>
      </c>
      <c r="Q625" s="90">
        <f t="shared" si="243"/>
        <v>-5194.5988885287425</v>
      </c>
      <c r="R625" s="90">
        <f t="shared" si="243"/>
        <v>-5993.412866407456</v>
      </c>
      <c r="S625" s="90">
        <f t="shared" si="243"/>
        <v>-6399.5528912090667</v>
      </c>
      <c r="T625" s="90">
        <f t="shared" si="243"/>
        <v>-5549.0124022930477</v>
      </c>
      <c r="U625" s="90">
        <f t="shared" si="243"/>
        <v>-5770.9648753115252</v>
      </c>
      <c r="V625" s="90">
        <f t="shared" si="243"/>
        <v>-6880.5303138236968</v>
      </c>
      <c r="W625" s="90">
        <f t="shared" si="243"/>
        <v>-7450.923465975362</v>
      </c>
      <c r="X625" s="90">
        <f t="shared" si="243"/>
        <v>-7663.9630920554846</v>
      </c>
      <c r="Y625" s="90">
        <f t="shared" si="243"/>
        <v>-7595.5298321957953</v>
      </c>
      <c r="Z625" s="90">
        <f t="shared" si="243"/>
        <v>-7430.8136111567292</v>
      </c>
      <c r="AA625" s="90">
        <f t="shared" si="243"/>
        <v>-8856.4388814542708</v>
      </c>
      <c r="AB625" s="90">
        <f t="shared" si="243"/>
        <v>-8419.10979374831</v>
      </c>
      <c r="AC625" s="90">
        <f t="shared" si="243"/>
        <v>-8559.9997205291402</v>
      </c>
      <c r="AD625" s="90">
        <f t="shared" si="243"/>
        <v>-7773.3140332012053</v>
      </c>
      <c r="AE625" s="90">
        <f t="shared" si="243"/>
        <v>-8535.2786496280987</v>
      </c>
    </row>
    <row r="626" spans="1:31" x14ac:dyDescent="0.2">
      <c r="A626" s="9" t="s">
        <v>668</v>
      </c>
      <c r="B626" s="4" t="s">
        <v>639</v>
      </c>
      <c r="C626" s="90">
        <f>+C559</f>
        <v>30.655974531158545</v>
      </c>
      <c r="D626" s="90">
        <f t="shared" ref="D626:AE626" si="244">+D559</f>
        <v>33.761758352813366</v>
      </c>
      <c r="E626" s="90">
        <f t="shared" si="244"/>
        <v>36.383554264475691</v>
      </c>
      <c r="F626" s="90">
        <f t="shared" si="244"/>
        <v>39.186526274238233</v>
      </c>
      <c r="G626" s="90">
        <f t="shared" si="244"/>
        <v>42.080779507097134</v>
      </c>
      <c r="H626" s="90">
        <f t="shared" si="244"/>
        <v>44.856917334147603</v>
      </c>
      <c r="I626" s="90">
        <f t="shared" si="244"/>
        <v>47.748615621830794</v>
      </c>
      <c r="J626" s="90">
        <f t="shared" si="244"/>
        <v>50.551557146452026</v>
      </c>
      <c r="K626" s="90">
        <f t="shared" si="244"/>
        <v>53.425960197303624</v>
      </c>
      <c r="L626" s="90">
        <f t="shared" si="244"/>
        <v>56.255744614677326</v>
      </c>
      <c r="M626" s="90">
        <f t="shared" si="244"/>
        <v>59.085466610095047</v>
      </c>
      <c r="N626" s="90">
        <f t="shared" si="244"/>
        <v>61.926041315815993</v>
      </c>
      <c r="O626" s="90">
        <f t="shared" si="244"/>
        <v>78.288053379169796</v>
      </c>
      <c r="P626" s="90">
        <f t="shared" si="244"/>
        <v>81.506132444231127</v>
      </c>
      <c r="Q626" s="90">
        <f t="shared" si="244"/>
        <v>84.735611903987703</v>
      </c>
      <c r="R626" s="90">
        <f t="shared" si="244"/>
        <v>87.984530210304243</v>
      </c>
      <c r="S626" s="90">
        <f t="shared" si="244"/>
        <v>91.20382821234081</v>
      </c>
      <c r="T626" s="90">
        <f t="shared" si="244"/>
        <v>94.438991252377377</v>
      </c>
      <c r="U626" s="90">
        <f t="shared" si="244"/>
        <v>124.73320583591455</v>
      </c>
      <c r="V626" s="90">
        <f t="shared" si="244"/>
        <v>128.97304993647481</v>
      </c>
      <c r="W626" s="90">
        <f t="shared" si="244"/>
        <v>130.2696756720419</v>
      </c>
      <c r="X626" s="90">
        <f t="shared" si="244"/>
        <v>131.61353468740901</v>
      </c>
      <c r="Y626" s="90">
        <f t="shared" si="244"/>
        <v>132.9597317083761</v>
      </c>
      <c r="Z626" s="90">
        <f t="shared" si="244"/>
        <v>134.3054277281432</v>
      </c>
      <c r="AA626" s="90">
        <f t="shared" si="244"/>
        <v>80.405838697554316</v>
      </c>
      <c r="AB626" s="90">
        <f t="shared" si="244"/>
        <v>77.926280642565899</v>
      </c>
      <c r="AC626" s="90">
        <f t="shared" si="244"/>
        <v>75.399389107537502</v>
      </c>
      <c r="AD626" s="90">
        <f t="shared" si="244"/>
        <v>63.79113967991654</v>
      </c>
      <c r="AE626" s="90">
        <f t="shared" si="244"/>
        <v>61.096462540804488</v>
      </c>
    </row>
    <row r="627" spans="1:31" x14ac:dyDescent="0.2">
      <c r="A627" s="9" t="s">
        <v>678</v>
      </c>
      <c r="B627" s="4" t="s">
        <v>645</v>
      </c>
      <c r="C627" s="90">
        <f>+C562</f>
        <v>408.22829099192126</v>
      </c>
      <c r="D627" s="90">
        <f t="shared" ref="D627:AE627" si="245">+D562</f>
        <v>404.99282548544181</v>
      </c>
      <c r="E627" s="90">
        <f t="shared" si="245"/>
        <v>401.69431481605511</v>
      </c>
      <c r="F627" s="90">
        <f t="shared" si="245"/>
        <v>398.43840321112441</v>
      </c>
      <c r="G627" s="90">
        <f t="shared" si="245"/>
        <v>395.21860317333301</v>
      </c>
      <c r="H627" s="90">
        <f t="shared" si="245"/>
        <v>391.90711699056715</v>
      </c>
      <c r="I627" s="90">
        <f t="shared" si="245"/>
        <v>388.78546874290845</v>
      </c>
      <c r="J627" s="90">
        <f t="shared" si="245"/>
        <v>385.38216595064978</v>
      </c>
      <c r="K627" s="90">
        <f t="shared" si="245"/>
        <v>382.35551149959753</v>
      </c>
      <c r="L627" s="90">
        <f t="shared" si="245"/>
        <v>378.94183839920606</v>
      </c>
      <c r="M627" s="90">
        <f t="shared" si="245"/>
        <v>375.59362107252497</v>
      </c>
      <c r="N627" s="90">
        <f t="shared" si="245"/>
        <v>372.32845893668235</v>
      </c>
      <c r="O627" s="90">
        <f t="shared" si="245"/>
        <v>309.55126003448396</v>
      </c>
      <c r="P627" s="90">
        <f t="shared" si="245"/>
        <v>306.64334139351644</v>
      </c>
      <c r="Q627" s="90">
        <f t="shared" si="245"/>
        <v>304.06228169653781</v>
      </c>
      <c r="R627" s="90">
        <f t="shared" si="245"/>
        <v>301.47322158069994</v>
      </c>
      <c r="S627" s="90">
        <f t="shared" si="245"/>
        <v>308.08949760126831</v>
      </c>
      <c r="T627" s="90">
        <f t="shared" si="245"/>
        <v>296.2939206840386</v>
      </c>
      <c r="U627" s="90">
        <f t="shared" si="245"/>
        <v>222.29526186972242</v>
      </c>
      <c r="V627" s="90">
        <f t="shared" si="245"/>
        <v>220.63659090008406</v>
      </c>
      <c r="W627" s="90">
        <f t="shared" si="245"/>
        <v>222.19479670709472</v>
      </c>
      <c r="X627" s="90">
        <f t="shared" si="245"/>
        <v>223.70260403744672</v>
      </c>
      <c r="Y627" s="90">
        <f t="shared" si="245"/>
        <v>225.33745476623017</v>
      </c>
      <c r="Z627" s="90">
        <f t="shared" si="245"/>
        <v>226.91446712434865</v>
      </c>
      <c r="AA627" s="90">
        <f t="shared" si="245"/>
        <v>-16.423665635168035</v>
      </c>
      <c r="AB627" s="90">
        <f t="shared" si="245"/>
        <v>-13.085900842984808</v>
      </c>
      <c r="AC627" s="90">
        <f t="shared" si="245"/>
        <v>-9.8566793631685226</v>
      </c>
      <c r="AD627" s="90">
        <f t="shared" si="245"/>
        <v>184.31577159709821</v>
      </c>
      <c r="AE627" s="90">
        <f t="shared" si="245"/>
        <v>187.58686462919752</v>
      </c>
    </row>
    <row r="628" spans="1:31" x14ac:dyDescent="0.2">
      <c r="A628" s="9" t="s">
        <v>688</v>
      </c>
      <c r="B628" s="4" t="s">
        <v>651</v>
      </c>
      <c r="C628" s="90">
        <f>+C565</f>
        <v>13.757475531987078</v>
      </c>
      <c r="D628" s="90">
        <f t="shared" ref="D628:AE628" si="246">+D565</f>
        <v>13.757475531987078</v>
      </c>
      <c r="E628" s="90">
        <f t="shared" si="246"/>
        <v>13.757475531987078</v>
      </c>
      <c r="F628" s="90">
        <f t="shared" si="246"/>
        <v>13.757475531987078</v>
      </c>
      <c r="G628" s="90">
        <f t="shared" si="246"/>
        <v>13.757475531987078</v>
      </c>
      <c r="H628" s="90">
        <f t="shared" si="246"/>
        <v>13.757475531987078</v>
      </c>
      <c r="I628" s="90">
        <f t="shared" si="246"/>
        <v>13.757475531987078</v>
      </c>
      <c r="J628" s="90">
        <f t="shared" si="246"/>
        <v>13.757475531987078</v>
      </c>
      <c r="K628" s="90">
        <f t="shared" si="246"/>
        <v>13.757475531987078</v>
      </c>
      <c r="L628" s="90">
        <f t="shared" si="246"/>
        <v>13.757475531987078</v>
      </c>
      <c r="M628" s="90">
        <f t="shared" si="246"/>
        <v>13.757475531987078</v>
      </c>
      <c r="N628" s="90">
        <f t="shared" si="246"/>
        <v>13.757475531987078</v>
      </c>
      <c r="O628" s="90">
        <f t="shared" si="246"/>
        <v>10.911603356468429</v>
      </c>
      <c r="P628" s="90">
        <f t="shared" si="246"/>
        <v>10.911603356468429</v>
      </c>
      <c r="Q628" s="90">
        <f t="shared" si="246"/>
        <v>10.911603356468429</v>
      </c>
      <c r="R628" s="90">
        <f t="shared" si="246"/>
        <v>10.911603356468429</v>
      </c>
      <c r="S628" s="90">
        <f t="shared" si="246"/>
        <v>10.911603356468429</v>
      </c>
      <c r="T628" s="90">
        <f t="shared" si="246"/>
        <v>10.911603356468429</v>
      </c>
      <c r="U628" s="90">
        <f t="shared" si="246"/>
        <v>7.0119201544892658</v>
      </c>
      <c r="V628" s="90">
        <f t="shared" si="246"/>
        <v>7.0119201544892658</v>
      </c>
      <c r="W628" s="90">
        <f t="shared" si="246"/>
        <v>7.0119201544892658</v>
      </c>
      <c r="X628" s="90">
        <f t="shared" si="246"/>
        <v>7.0119201544892658</v>
      </c>
      <c r="Y628" s="90">
        <f t="shared" si="246"/>
        <v>7.0119201544892658</v>
      </c>
      <c r="Z628" s="90">
        <f t="shared" si="246"/>
        <v>7.0119201544892658</v>
      </c>
      <c r="AA628" s="90">
        <f t="shared" si="246"/>
        <v>4.2944085859704634E-2</v>
      </c>
      <c r="AB628" s="90">
        <f t="shared" si="246"/>
        <v>4.2944085859704634E-2</v>
      </c>
      <c r="AC628" s="90">
        <f t="shared" si="246"/>
        <v>4.2944085859704634E-2</v>
      </c>
      <c r="AD628" s="90">
        <f t="shared" si="246"/>
        <v>0</v>
      </c>
      <c r="AE628" s="90">
        <f t="shared" si="246"/>
        <v>0</v>
      </c>
    </row>
    <row r="629" spans="1:31" x14ac:dyDescent="0.2">
      <c r="A629" s="9" t="s">
        <v>698</v>
      </c>
      <c r="B629" s="4" t="s">
        <v>657</v>
      </c>
      <c r="C629" s="90">
        <f>+C568</f>
        <v>4.8187064662498402</v>
      </c>
      <c r="D629" s="90">
        <f t="shared" ref="D629:AE629" si="247">+D568</f>
        <v>5.0917104330862584</v>
      </c>
      <c r="E629" s="90">
        <f t="shared" si="247"/>
        <v>5.399086373922974</v>
      </c>
      <c r="F629" s="90">
        <f t="shared" si="247"/>
        <v>5.7064623147596913</v>
      </c>
      <c r="G629" s="90">
        <f t="shared" si="247"/>
        <v>6.0138382555964078</v>
      </c>
      <c r="H629" s="90">
        <f t="shared" si="247"/>
        <v>6.3212141964331234</v>
      </c>
      <c r="I629" s="90">
        <f t="shared" si="247"/>
        <v>6.628590137269839</v>
      </c>
      <c r="J629" s="90">
        <f t="shared" si="247"/>
        <v>6.9359660781065573</v>
      </c>
      <c r="K629" s="90">
        <f t="shared" si="247"/>
        <v>7.2433420189432747</v>
      </c>
      <c r="L629" s="90">
        <f t="shared" si="247"/>
        <v>7.5507179597799876</v>
      </c>
      <c r="M629" s="90">
        <f t="shared" si="247"/>
        <v>7.8580939006167059</v>
      </c>
      <c r="N629" s="90">
        <f t="shared" si="247"/>
        <v>8.1654698414534224</v>
      </c>
      <c r="O629" s="90">
        <f t="shared" si="247"/>
        <v>9.019057950134334</v>
      </c>
      <c r="P629" s="90">
        <f t="shared" si="247"/>
        <v>9.2998875282111761</v>
      </c>
      <c r="Q629" s="90">
        <f t="shared" si="247"/>
        <v>9.5807171062880148</v>
      </c>
      <c r="R629" s="90">
        <f t="shared" si="247"/>
        <v>9.861546684364848</v>
      </c>
      <c r="S629" s="90">
        <f t="shared" si="247"/>
        <v>10.142376262441696</v>
      </c>
      <c r="T629" s="90">
        <f t="shared" si="247"/>
        <v>10.423205840518534</v>
      </c>
      <c r="U629" s="90">
        <f t="shared" si="247"/>
        <v>12.118048452827015</v>
      </c>
      <c r="V629" s="90">
        <f t="shared" si="247"/>
        <v>12.378432725155388</v>
      </c>
      <c r="W629" s="90">
        <f t="shared" si="247"/>
        <v>12.331441056647039</v>
      </c>
      <c r="X629" s="90">
        <f t="shared" si="247"/>
        <v>12.273855572701549</v>
      </c>
      <c r="Y629" s="90">
        <f t="shared" si="247"/>
        <v>12.2268639041932</v>
      </c>
      <c r="Z629" s="90">
        <f t="shared" si="247"/>
        <v>12.179872235684851</v>
      </c>
      <c r="AA629" s="90">
        <f t="shared" si="247"/>
        <v>9.4128927155242614</v>
      </c>
      <c r="AB629" s="90">
        <f t="shared" si="247"/>
        <v>9.3419172349030219</v>
      </c>
      <c r="AC629" s="90">
        <f t="shared" si="247"/>
        <v>9.2709417542817789</v>
      </c>
      <c r="AD629" s="90">
        <f t="shared" si="247"/>
        <v>8.1392656919297703</v>
      </c>
      <c r="AE629" s="90">
        <f t="shared" si="247"/>
        <v>7.844738797995757</v>
      </c>
    </row>
    <row r="630" spans="1:31" x14ac:dyDescent="0.2">
      <c r="A630" s="9" t="s">
        <v>708</v>
      </c>
      <c r="B630" s="4" t="s">
        <v>663</v>
      </c>
      <c r="C630" s="90">
        <f>+C571</f>
        <v>0.16264803996500576</v>
      </c>
      <c r="D630" s="90">
        <f t="shared" ref="D630:AE630" si="248">+D571</f>
        <v>0.19107427700549673</v>
      </c>
      <c r="E630" s="90">
        <f t="shared" si="248"/>
        <v>0.21950051404598769</v>
      </c>
      <c r="F630" s="90">
        <f t="shared" si="248"/>
        <v>0.24792675108647869</v>
      </c>
      <c r="G630" s="90">
        <f t="shared" si="248"/>
        <v>0.27635298812696968</v>
      </c>
      <c r="H630" s="90">
        <f t="shared" si="248"/>
        <v>0.30477922516746059</v>
      </c>
      <c r="I630" s="90">
        <f t="shared" si="248"/>
        <v>0.33320546220795155</v>
      </c>
      <c r="J630" s="90">
        <f t="shared" si="248"/>
        <v>0.36163169924844257</v>
      </c>
      <c r="K630" s="90">
        <f t="shared" si="248"/>
        <v>0.39005793628893348</v>
      </c>
      <c r="L630" s="90">
        <f t="shared" si="248"/>
        <v>0.41848417332942456</v>
      </c>
      <c r="M630" s="90">
        <f t="shared" si="248"/>
        <v>0.44691041036991541</v>
      </c>
      <c r="N630" s="90">
        <f t="shared" si="248"/>
        <v>0.47533664741040649</v>
      </c>
      <c r="O630" s="90">
        <f t="shared" si="248"/>
        <v>28.937861627632373</v>
      </c>
      <c r="P630" s="90">
        <f t="shared" si="248"/>
        <v>29.478161152487463</v>
      </c>
      <c r="Q630" s="90">
        <f t="shared" si="248"/>
        <v>30.018460677342553</v>
      </c>
      <c r="R630" s="90">
        <f t="shared" si="248"/>
        <v>30.558760202197643</v>
      </c>
      <c r="S630" s="90">
        <f t="shared" si="248"/>
        <v>31.099059727052737</v>
      </c>
      <c r="T630" s="90">
        <f t="shared" si="248"/>
        <v>31.639359251907827</v>
      </c>
      <c r="U630" s="90">
        <f t="shared" si="248"/>
        <v>83.375494118042027</v>
      </c>
      <c r="V630" s="90">
        <f t="shared" si="248"/>
        <v>84.839692337589213</v>
      </c>
      <c r="W630" s="90">
        <f t="shared" si="248"/>
        <v>86.275464320095921</v>
      </c>
      <c r="X630" s="90">
        <f t="shared" si="248"/>
        <v>79.094757349119362</v>
      </c>
      <c r="Y630" s="90">
        <f t="shared" si="248"/>
        <v>80.530529331626056</v>
      </c>
      <c r="Z630" s="90">
        <f t="shared" si="248"/>
        <v>81.966301314132764</v>
      </c>
      <c r="AA630" s="90">
        <f t="shared" si="248"/>
        <v>121.35530713644849</v>
      </c>
      <c r="AB630" s="90">
        <f t="shared" si="248"/>
        <v>123.54822003773624</v>
      </c>
      <c r="AC630" s="90">
        <f t="shared" si="248"/>
        <v>125.741132939024</v>
      </c>
      <c r="AD630" s="90">
        <f t="shared" si="248"/>
        <v>23.495193147455591</v>
      </c>
      <c r="AE630" s="90">
        <f t="shared" si="248"/>
        <v>23.554841210990723</v>
      </c>
    </row>
    <row r="631" spans="1:31" x14ac:dyDescent="0.2">
      <c r="A631" s="9" t="s">
        <v>718</v>
      </c>
      <c r="B631" s="4" t="s">
        <v>719</v>
      </c>
      <c r="C631" s="90">
        <f>+C574</f>
        <v>-271.09221563732376</v>
      </c>
      <c r="D631" s="90">
        <f t="shared" ref="D631:AE631" si="249">+D574</f>
        <v>-223.22756440214067</v>
      </c>
      <c r="E631" s="90">
        <f t="shared" si="249"/>
        <v>-195.77344393470651</v>
      </c>
      <c r="F631" s="90">
        <f t="shared" si="249"/>
        <v>-213.26174055562021</v>
      </c>
      <c r="G631" s="90">
        <f t="shared" si="249"/>
        <v>-230.4567853255376</v>
      </c>
      <c r="H631" s="90">
        <f t="shared" si="249"/>
        <v>-416.87934298724383</v>
      </c>
      <c r="I631" s="90">
        <f t="shared" si="249"/>
        <v>-333.35006642506681</v>
      </c>
      <c r="J631" s="90">
        <f t="shared" si="249"/>
        <v>-442.8975992897482</v>
      </c>
      <c r="K631" s="90">
        <f t="shared" si="249"/>
        <v>-313.13442580822044</v>
      </c>
      <c r="L631" s="90">
        <f t="shared" si="249"/>
        <v>-297.13032862626392</v>
      </c>
      <c r="M631" s="90">
        <f t="shared" si="249"/>
        <v>-422.49744503286524</v>
      </c>
      <c r="N631" s="90">
        <f t="shared" si="249"/>
        <v>-433.83351339755308</v>
      </c>
      <c r="O631" s="90">
        <f t="shared" si="249"/>
        <v>-407.77586311079403</v>
      </c>
      <c r="P631" s="90">
        <f t="shared" si="249"/>
        <v>-339.50162094277596</v>
      </c>
      <c r="Q631" s="90">
        <f t="shared" si="249"/>
        <v>-678.65410743914015</v>
      </c>
      <c r="R631" s="90">
        <f t="shared" si="249"/>
        <v>-552.96874159965637</v>
      </c>
      <c r="S631" s="90">
        <f t="shared" si="249"/>
        <v>-558.67132839224439</v>
      </c>
      <c r="T631" s="90">
        <f t="shared" si="249"/>
        <v>-622.64618900350001</v>
      </c>
      <c r="U631" s="90">
        <f t="shared" si="249"/>
        <v>-518.75645891300269</v>
      </c>
      <c r="V631" s="90">
        <f t="shared" si="249"/>
        <v>-469.82542778225047</v>
      </c>
      <c r="W631" s="90">
        <f t="shared" si="249"/>
        <v>-647.13467054056957</v>
      </c>
      <c r="X631" s="90">
        <f t="shared" si="249"/>
        <v>-542.10834814002158</v>
      </c>
      <c r="Y631" s="90">
        <f t="shared" si="249"/>
        <v>-496.72447277463084</v>
      </c>
      <c r="Z631" s="90">
        <f t="shared" si="249"/>
        <v>-517.28794472348977</v>
      </c>
      <c r="AA631" s="90">
        <f t="shared" si="249"/>
        <v>-477.94713297592932</v>
      </c>
      <c r="AB631" s="90">
        <f t="shared" si="249"/>
        <v>-522.885380781614</v>
      </c>
      <c r="AC631" s="90">
        <f t="shared" si="249"/>
        <v>-523.40146271848437</v>
      </c>
      <c r="AD631" s="90">
        <f t="shared" si="249"/>
        <v>-556.78946122614923</v>
      </c>
      <c r="AE631" s="90">
        <f t="shared" si="249"/>
        <v>-495.217555568276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83.552159876466831</v>
      </c>
      <c r="D633" s="28">
        <f t="shared" si="251"/>
        <v>76.914061198545156</v>
      </c>
      <c r="E633" s="28">
        <f t="shared" si="251"/>
        <v>72.357381812620972</v>
      </c>
      <c r="F633" s="28">
        <f t="shared" si="251"/>
        <v>75.5956090591189</v>
      </c>
      <c r="G633" s="28">
        <f t="shared" si="251"/>
        <v>78.943080951782292</v>
      </c>
      <c r="H633" s="28">
        <f t="shared" si="251"/>
        <v>86.997740721709278</v>
      </c>
      <c r="I633" s="28">
        <f t="shared" si="251"/>
        <v>92.995889261678968</v>
      </c>
      <c r="J633" s="28">
        <f t="shared" si="251"/>
        <v>92.204705687209128</v>
      </c>
      <c r="K633" s="28">
        <f t="shared" si="251"/>
        <v>90.050287841511931</v>
      </c>
      <c r="L633" s="28">
        <f t="shared" si="251"/>
        <v>89.228974652797277</v>
      </c>
      <c r="M633" s="28">
        <f t="shared" si="251"/>
        <v>89.177814304693527</v>
      </c>
      <c r="N633" s="28">
        <f t="shared" si="251"/>
        <v>95.256238302335078</v>
      </c>
      <c r="O633" s="28">
        <f t="shared" si="251"/>
        <v>89.595180895842446</v>
      </c>
      <c r="P633" s="28">
        <f t="shared" si="251"/>
        <v>98.877824560874259</v>
      </c>
      <c r="Q633" s="28">
        <f t="shared" si="251"/>
        <v>116.97703565944228</v>
      </c>
      <c r="R633" s="28">
        <f t="shared" si="251"/>
        <v>124.14862937687676</v>
      </c>
      <c r="S633" s="28">
        <f t="shared" si="251"/>
        <v>143.08721665654178</v>
      </c>
      <c r="T633" s="28">
        <f t="shared" si="251"/>
        <v>147.86986676108853</v>
      </c>
      <c r="U633" s="28">
        <f t="shared" si="251"/>
        <v>148.68361007924079</v>
      </c>
      <c r="V633" s="28">
        <f t="shared" si="251"/>
        <v>154.68069687172033</v>
      </c>
      <c r="W633" s="28">
        <f t="shared" si="251"/>
        <v>164.48613173123175</v>
      </c>
      <c r="X633" s="28">
        <f t="shared" si="251"/>
        <v>173.47163600487374</v>
      </c>
      <c r="Y633" s="28">
        <f t="shared" si="251"/>
        <v>175.25343970454733</v>
      </c>
      <c r="Z633" s="28">
        <f t="shared" si="251"/>
        <v>184.20500932991888</v>
      </c>
      <c r="AA633" s="28">
        <f t="shared" si="251"/>
        <v>199.04535258381361</v>
      </c>
      <c r="AB633" s="28">
        <f t="shared" si="251"/>
        <v>223.30223991003885</v>
      </c>
      <c r="AC633" s="28">
        <f t="shared" si="251"/>
        <v>225.93658073490516</v>
      </c>
      <c r="AD633" s="28">
        <f t="shared" si="251"/>
        <v>236.14629152225837</v>
      </c>
      <c r="AE633" s="28">
        <f t="shared" si="251"/>
        <v>241.14520401594592</v>
      </c>
    </row>
    <row r="634" spans="1:31" x14ac:dyDescent="0.2">
      <c r="A634" s="9" t="s">
        <v>723</v>
      </c>
      <c r="B634" s="4" t="s">
        <v>724</v>
      </c>
      <c r="C634" s="90">
        <f>+C577</f>
        <v>15.349934065819054</v>
      </c>
      <c r="D634" s="90">
        <f t="shared" ref="D634:AE638" si="252">+D577</f>
        <v>15.779185250804971</v>
      </c>
      <c r="E634" s="90">
        <f t="shared" si="252"/>
        <v>16.800071911193662</v>
      </c>
      <c r="F634" s="90">
        <f t="shared" si="252"/>
        <v>17.810679141625585</v>
      </c>
      <c r="G634" s="90">
        <f t="shared" si="252"/>
        <v>18.758863195290605</v>
      </c>
      <c r="H634" s="90">
        <f t="shared" si="252"/>
        <v>19.724803803952753</v>
      </c>
      <c r="I634" s="90">
        <f t="shared" si="252"/>
        <v>20.83571491476425</v>
      </c>
      <c r="J634" s="90">
        <f t="shared" si="252"/>
        <v>22.224510129846152</v>
      </c>
      <c r="K634" s="90">
        <f t="shared" si="252"/>
        <v>23.646191925465196</v>
      </c>
      <c r="L634" s="90">
        <f t="shared" si="252"/>
        <v>24.996148616055411</v>
      </c>
      <c r="M634" s="90">
        <f t="shared" si="252"/>
        <v>26.130967849263499</v>
      </c>
      <c r="N634" s="90">
        <f t="shared" si="252"/>
        <v>32.318148058125111</v>
      </c>
      <c r="O634" s="90">
        <f t="shared" si="252"/>
        <v>38.06277812090876</v>
      </c>
      <c r="P634" s="90">
        <f t="shared" si="252"/>
        <v>45.635285449218443</v>
      </c>
      <c r="Q634" s="90">
        <f t="shared" si="252"/>
        <v>54.013363956160902</v>
      </c>
      <c r="R634" s="90">
        <f t="shared" si="252"/>
        <v>62.202334281526824</v>
      </c>
      <c r="S634" s="90">
        <f t="shared" si="252"/>
        <v>69.178264322490577</v>
      </c>
      <c r="T634" s="90">
        <f t="shared" si="252"/>
        <v>75.802072185503363</v>
      </c>
      <c r="U634" s="90">
        <f t="shared" si="252"/>
        <v>82.544092331228313</v>
      </c>
      <c r="V634" s="90">
        <f t="shared" si="252"/>
        <v>89.447594353600721</v>
      </c>
      <c r="W634" s="90">
        <f t="shared" si="252"/>
        <v>95.681463502720035</v>
      </c>
      <c r="X634" s="90">
        <f t="shared" si="252"/>
        <v>104.74373946718899</v>
      </c>
      <c r="Y634" s="90">
        <f t="shared" si="252"/>
        <v>112.75655280472894</v>
      </c>
      <c r="Z634" s="90">
        <f t="shared" si="252"/>
        <v>120.51442120450947</v>
      </c>
      <c r="AA634" s="90">
        <f t="shared" si="252"/>
        <v>128.52611926697341</v>
      </c>
      <c r="AB634" s="90">
        <f t="shared" si="252"/>
        <v>139.90260152342734</v>
      </c>
      <c r="AC634" s="90">
        <f t="shared" si="252"/>
        <v>148.95287753785257</v>
      </c>
      <c r="AD634" s="90">
        <f t="shared" si="252"/>
        <v>156.94321158653565</v>
      </c>
      <c r="AE634" s="90">
        <f t="shared" si="252"/>
        <v>166.26550920857534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0</v>
      </c>
      <c r="D635" s="90">
        <f t="shared" si="253"/>
        <v>0</v>
      </c>
      <c r="E635" s="90">
        <f t="shared" si="253"/>
        <v>0</v>
      </c>
      <c r="F635" s="90">
        <f t="shared" si="253"/>
        <v>0</v>
      </c>
      <c r="G635" s="90">
        <f t="shared" si="253"/>
        <v>0</v>
      </c>
      <c r="H635" s="90">
        <f t="shared" si="253"/>
        <v>0</v>
      </c>
      <c r="I635" s="90">
        <f t="shared" si="253"/>
        <v>0</v>
      </c>
      <c r="J635" s="90">
        <f t="shared" si="253"/>
        <v>0</v>
      </c>
      <c r="K635" s="90">
        <f t="shared" si="253"/>
        <v>0</v>
      </c>
      <c r="L635" s="90">
        <f t="shared" si="253"/>
        <v>0</v>
      </c>
      <c r="M635" s="90">
        <f t="shared" si="253"/>
        <v>0</v>
      </c>
      <c r="N635" s="90">
        <f t="shared" si="253"/>
        <v>0</v>
      </c>
      <c r="O635" s="90">
        <f t="shared" si="253"/>
        <v>0</v>
      </c>
      <c r="P635" s="90">
        <f t="shared" si="253"/>
        <v>0</v>
      </c>
      <c r="Q635" s="90">
        <f t="shared" si="253"/>
        <v>0</v>
      </c>
      <c r="R635" s="90">
        <f t="shared" si="253"/>
        <v>0</v>
      </c>
      <c r="S635" s="90">
        <f t="shared" si="252"/>
        <v>0</v>
      </c>
      <c r="T635" s="90">
        <f t="shared" si="252"/>
        <v>0</v>
      </c>
      <c r="U635" s="90">
        <f t="shared" si="252"/>
        <v>0</v>
      </c>
      <c r="V635" s="90">
        <f t="shared" si="252"/>
        <v>10.143959065999997</v>
      </c>
      <c r="W635" s="90">
        <f t="shared" si="252"/>
        <v>10.143959066000001</v>
      </c>
      <c r="X635" s="90">
        <f t="shared" si="252"/>
        <v>10.143959066000004</v>
      </c>
      <c r="Y635" s="90">
        <f t="shared" si="252"/>
        <v>10.143959065999999</v>
      </c>
      <c r="Z635" s="90">
        <f t="shared" si="252"/>
        <v>10.143959066000001</v>
      </c>
      <c r="AA635" s="90">
        <f t="shared" si="252"/>
        <v>10.143959065999999</v>
      </c>
      <c r="AB635" s="90">
        <f t="shared" si="252"/>
        <v>16.332045714799996</v>
      </c>
      <c r="AC635" s="90">
        <f t="shared" si="252"/>
        <v>14.114290847400007</v>
      </c>
      <c r="AD635" s="90">
        <f t="shared" si="252"/>
        <v>17.207652899999978</v>
      </c>
      <c r="AE635" s="90">
        <f t="shared" si="252"/>
        <v>14.321200687999999</v>
      </c>
    </row>
    <row r="636" spans="1:31" x14ac:dyDescent="0.2">
      <c r="A636" s="9" t="s">
        <v>730</v>
      </c>
      <c r="B636" s="4" t="s">
        <v>731</v>
      </c>
      <c r="C636" s="90">
        <f t="shared" si="253"/>
        <v>1.9468994997906792</v>
      </c>
      <c r="D636" s="90">
        <f t="shared" si="252"/>
        <v>1.9826049487028443</v>
      </c>
      <c r="E636" s="90">
        <f t="shared" si="252"/>
        <v>1.931513909261229</v>
      </c>
      <c r="F636" s="90">
        <f t="shared" si="252"/>
        <v>1.960360942784628</v>
      </c>
      <c r="G636" s="90">
        <f t="shared" si="252"/>
        <v>1.977002448294306</v>
      </c>
      <c r="H636" s="90">
        <f t="shared" si="252"/>
        <v>2.0247678915774325</v>
      </c>
      <c r="I636" s="90">
        <f t="shared" si="252"/>
        <v>2.0737943496057998</v>
      </c>
      <c r="J636" s="90">
        <f t="shared" si="252"/>
        <v>2.1284981526218387</v>
      </c>
      <c r="K636" s="90">
        <f t="shared" si="252"/>
        <v>2.1562951080128823</v>
      </c>
      <c r="L636" s="90">
        <f t="shared" si="252"/>
        <v>2.1398153360708161</v>
      </c>
      <c r="M636" s="90">
        <f t="shared" si="252"/>
        <v>2.1753279536950729</v>
      </c>
      <c r="N636" s="90">
        <f t="shared" si="252"/>
        <v>2.196155135836428</v>
      </c>
      <c r="O636" s="90">
        <f t="shared" si="252"/>
        <v>2.6773571643248113</v>
      </c>
      <c r="P636" s="90">
        <f t="shared" si="252"/>
        <v>3.004668866410853</v>
      </c>
      <c r="Q636" s="90">
        <f t="shared" si="252"/>
        <v>3.068345896361742</v>
      </c>
      <c r="R636" s="90">
        <f t="shared" si="252"/>
        <v>2.9114003049397277</v>
      </c>
      <c r="S636" s="90">
        <f t="shared" si="252"/>
        <v>3.018087128871294</v>
      </c>
      <c r="T636" s="90">
        <f t="shared" si="252"/>
        <v>3.0680315582243347</v>
      </c>
      <c r="U636" s="90">
        <f t="shared" si="252"/>
        <v>3.2247362087769904</v>
      </c>
      <c r="V636" s="90">
        <f t="shared" si="252"/>
        <v>3.2519364059913478</v>
      </c>
      <c r="W636" s="90">
        <f t="shared" si="252"/>
        <v>3.4165019160817374</v>
      </c>
      <c r="X636" s="90">
        <f t="shared" si="252"/>
        <v>3.3482491139950148</v>
      </c>
      <c r="Y636" s="90">
        <f t="shared" si="252"/>
        <v>3.4771424730818112</v>
      </c>
      <c r="Z636" s="90">
        <f t="shared" si="252"/>
        <v>3.6491691175196341</v>
      </c>
      <c r="AA636" s="90">
        <f t="shared" si="252"/>
        <v>4.3102168806748775</v>
      </c>
      <c r="AB636" s="90">
        <f t="shared" si="252"/>
        <v>4.1079227810362928</v>
      </c>
      <c r="AC636" s="90">
        <f t="shared" si="252"/>
        <v>4.1466336647486797</v>
      </c>
      <c r="AD636" s="90">
        <f t="shared" si="252"/>
        <v>4.3623525802276966</v>
      </c>
      <c r="AE636" s="90">
        <f t="shared" si="252"/>
        <v>4.3425871505699556</v>
      </c>
    </row>
    <row r="637" spans="1:31" x14ac:dyDescent="0.2">
      <c r="A637" s="9" t="s">
        <v>736</v>
      </c>
      <c r="B637" s="4" t="s">
        <v>737</v>
      </c>
      <c r="C637" s="90">
        <f t="shared" si="253"/>
        <v>66.2553263108571</v>
      </c>
      <c r="D637" s="90">
        <f t="shared" si="252"/>
        <v>59.152270999037341</v>
      </c>
      <c r="E637" s="90">
        <f t="shared" si="252"/>
        <v>53.625795992166083</v>
      </c>
      <c r="F637" s="90">
        <f t="shared" si="252"/>
        <v>55.82456897470869</v>
      </c>
      <c r="G637" s="90">
        <f t="shared" si="252"/>
        <v>58.207215308197384</v>
      </c>
      <c r="H637" s="90">
        <f t="shared" si="252"/>
        <v>65.248169026179099</v>
      </c>
      <c r="I637" s="90">
        <f t="shared" si="252"/>
        <v>70.08637999730891</v>
      </c>
      <c r="J637" s="90">
        <f t="shared" si="252"/>
        <v>67.851697404741145</v>
      </c>
      <c r="K637" s="90">
        <f t="shared" si="252"/>
        <v>64.247800808033844</v>
      </c>
      <c r="L637" s="90">
        <f t="shared" si="252"/>
        <v>62.093010700671051</v>
      </c>
      <c r="M637" s="90">
        <f t="shared" si="252"/>
        <v>60.871518501734961</v>
      </c>
      <c r="N637" s="90">
        <f t="shared" si="252"/>
        <v>60.741935108373539</v>
      </c>
      <c r="O637" s="90">
        <f t="shared" si="252"/>
        <v>48.855045610608883</v>
      </c>
      <c r="P637" s="90">
        <f t="shared" si="252"/>
        <v>50.237870245244963</v>
      </c>
      <c r="Q637" s="90">
        <f t="shared" si="252"/>
        <v>59.895325806919637</v>
      </c>
      <c r="R637" s="90">
        <f t="shared" si="252"/>
        <v>59.034894790410206</v>
      </c>
      <c r="S637" s="90">
        <f t="shared" si="252"/>
        <v>70.890865205179892</v>
      </c>
      <c r="T637" s="90">
        <f t="shared" si="252"/>
        <v>68.99976301736082</v>
      </c>
      <c r="U637" s="90">
        <f t="shared" si="252"/>
        <v>62.914781539235506</v>
      </c>
      <c r="V637" s="90">
        <f t="shared" si="252"/>
        <v>51.837207046128256</v>
      </c>
      <c r="W637" s="90">
        <f t="shared" si="252"/>
        <v>55.24420724642998</v>
      </c>
      <c r="X637" s="90">
        <f t="shared" si="252"/>
        <v>55.235688357689739</v>
      </c>
      <c r="Y637" s="90">
        <f t="shared" si="252"/>
        <v>48.875785360736586</v>
      </c>
      <c r="Z637" s="90">
        <f t="shared" si="252"/>
        <v>49.897459941889757</v>
      </c>
      <c r="AA637" s="90">
        <f t="shared" si="252"/>
        <v>56.065057370165299</v>
      </c>
      <c r="AB637" s="90">
        <f t="shared" si="252"/>
        <v>62.959669890775245</v>
      </c>
      <c r="AC637" s="90">
        <f t="shared" si="252"/>
        <v>58.722778684903886</v>
      </c>
      <c r="AD637" s="90">
        <f t="shared" si="252"/>
        <v>57.633074455495034</v>
      </c>
      <c r="AE637" s="90">
        <f t="shared" si="252"/>
        <v>56.215906968800638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 t="shared" ref="C656:AE656" si="256">+C657+C658+C659+C660+C661</f>
        <v>-969.53098321836876</v>
      </c>
      <c r="D656" s="28">
        <f t="shared" si="256"/>
        <v>-669.10063240507202</v>
      </c>
      <c r="E656" s="28">
        <f t="shared" si="256"/>
        <v>-1120.4838528231585</v>
      </c>
      <c r="F656" s="28">
        <f t="shared" si="256"/>
        <v>-1377.4873291381882</v>
      </c>
      <c r="G656" s="28">
        <f t="shared" si="256"/>
        <v>-1798.801066751729</v>
      </c>
      <c r="H656" s="28">
        <f t="shared" si="256"/>
        <v>-903.66286357511558</v>
      </c>
      <c r="I656" s="28">
        <f t="shared" si="256"/>
        <v>-1584.2350128588316</v>
      </c>
      <c r="J656" s="28">
        <f t="shared" si="256"/>
        <v>-1782.0148273985126</v>
      </c>
      <c r="K656" s="28">
        <f t="shared" si="256"/>
        <v>-2480.775915477228</v>
      </c>
      <c r="L656" s="28">
        <f t="shared" si="256"/>
        <v>-3154.7102302288372</v>
      </c>
      <c r="M656" s="28">
        <f t="shared" si="256"/>
        <v>-3143.7319996766778</v>
      </c>
      <c r="N656" s="28">
        <f t="shared" si="256"/>
        <v>-3334.7380551021297</v>
      </c>
      <c r="O656" s="28">
        <f t="shared" si="256"/>
        <v>-3712.6871820533906</v>
      </c>
      <c r="P656" s="28">
        <f t="shared" si="256"/>
        <v>-4545.44514662659</v>
      </c>
      <c r="Q656" s="28">
        <f t="shared" si="256"/>
        <v>-3069.2837630530935</v>
      </c>
      <c r="R656" s="28">
        <f t="shared" si="256"/>
        <v>-3720.8076790504106</v>
      </c>
      <c r="S656" s="28">
        <f t="shared" si="256"/>
        <v>-4119.9745555605468</v>
      </c>
      <c r="T656" s="28">
        <f t="shared" si="256"/>
        <v>-3066.5248257598805</v>
      </c>
      <c r="U656" s="28">
        <f t="shared" si="256"/>
        <v>-3263.9211965364561</v>
      </c>
      <c r="V656" s="28">
        <f t="shared" si="256"/>
        <v>-4463.3677289464231</v>
      </c>
      <c r="W656" s="28">
        <f t="shared" si="256"/>
        <v>-5246.4342222084315</v>
      </c>
      <c r="X656" s="28">
        <f t="shared" si="256"/>
        <v>-5233.822748785562</v>
      </c>
      <c r="Y656" s="28">
        <f t="shared" si="256"/>
        <v>-5078.8719409643418</v>
      </c>
      <c r="Z656" s="28">
        <f t="shared" si="256"/>
        <v>-4886.2519223138133</v>
      </c>
      <c r="AA656" s="28">
        <f t="shared" si="256"/>
        <v>-6575.1830883822486</v>
      </c>
      <c r="AB656" s="28">
        <f t="shared" si="256"/>
        <v>-6202.622570437391</v>
      </c>
      <c r="AC656" s="28">
        <f t="shared" si="256"/>
        <v>-6342.7711795987971</v>
      </c>
      <c r="AD656" s="28">
        <f t="shared" si="256"/>
        <v>-5455.0672256531398</v>
      </c>
      <c r="AE656" s="28">
        <f t="shared" si="256"/>
        <v>-5995.6366708931728</v>
      </c>
    </row>
    <row r="657" spans="1:31" x14ac:dyDescent="0.2">
      <c r="A657" s="6" t="s">
        <v>19</v>
      </c>
      <c r="B657" s="7" t="s">
        <v>20</v>
      </c>
      <c r="C657" s="21">
        <f>+C600</f>
        <v>265.03067789800616</v>
      </c>
      <c r="D657" s="21">
        <f t="shared" ref="D657:AE657" si="257">+D600</f>
        <v>260.53050318923181</v>
      </c>
      <c r="E657" s="21">
        <f t="shared" si="257"/>
        <v>288.10747059997391</v>
      </c>
      <c r="F657" s="21">
        <f t="shared" si="257"/>
        <v>307.09171002991263</v>
      </c>
      <c r="G657" s="21">
        <f t="shared" si="257"/>
        <v>333.59148664529783</v>
      </c>
      <c r="H657" s="21">
        <f t="shared" si="257"/>
        <v>332.40010539430511</v>
      </c>
      <c r="I657" s="21">
        <f t="shared" si="257"/>
        <v>405.79178497010719</v>
      </c>
      <c r="J657" s="21">
        <f t="shared" si="257"/>
        <v>469.91852699940671</v>
      </c>
      <c r="K657" s="21">
        <f t="shared" si="257"/>
        <v>458.98966467075775</v>
      </c>
      <c r="L657" s="21">
        <f t="shared" si="257"/>
        <v>487.25700420446759</v>
      </c>
      <c r="M657" s="21">
        <f t="shared" si="257"/>
        <v>482.84882268044396</v>
      </c>
      <c r="N657" s="21">
        <f t="shared" si="257"/>
        <v>457.0537152893267</v>
      </c>
      <c r="O657" s="21">
        <f t="shared" si="257"/>
        <v>462.32729181734726</v>
      </c>
      <c r="P657" s="21">
        <f t="shared" si="257"/>
        <v>416.39152514155592</v>
      </c>
      <c r="Q657" s="21">
        <f t="shared" si="257"/>
        <v>502.54414753354763</v>
      </c>
      <c r="R657" s="21">
        <f t="shared" si="257"/>
        <v>528.66345642312149</v>
      </c>
      <c r="S657" s="21">
        <f t="shared" si="257"/>
        <v>501.77362849589576</v>
      </c>
      <c r="T657" s="21">
        <f t="shared" si="257"/>
        <v>757.36584390685073</v>
      </c>
      <c r="U657" s="21">
        <f t="shared" si="257"/>
        <v>702.8341657481626</v>
      </c>
      <c r="V657" s="21">
        <f t="shared" si="257"/>
        <v>612.71648863424332</v>
      </c>
      <c r="W657" s="21">
        <f t="shared" si="257"/>
        <v>591.07224625035769</v>
      </c>
      <c r="X657" s="21">
        <f t="shared" si="257"/>
        <v>756.36121203086464</v>
      </c>
      <c r="Y657" s="21">
        <f t="shared" si="257"/>
        <v>749.29672251125453</v>
      </c>
      <c r="Z657" s="21">
        <f t="shared" si="257"/>
        <v>724.24523112351392</v>
      </c>
      <c r="AA657" s="21">
        <f t="shared" si="257"/>
        <v>753.65861495029219</v>
      </c>
      <c r="AB657" s="21">
        <f t="shared" si="257"/>
        <v>782.63108545570867</v>
      </c>
      <c r="AC657" s="21">
        <f t="shared" si="257"/>
        <v>739.16375373052267</v>
      </c>
      <c r="AD657" s="21">
        <f t="shared" si="257"/>
        <v>739.11661336012696</v>
      </c>
      <c r="AE657" s="21">
        <f t="shared" si="257"/>
        <v>846.4908570149679</v>
      </c>
    </row>
    <row r="658" spans="1:31" x14ac:dyDescent="0.2">
      <c r="A658" s="12" t="s">
        <v>248</v>
      </c>
      <c r="B658" s="7" t="s">
        <v>249</v>
      </c>
      <c r="C658" s="21">
        <f>+C604</f>
        <v>0.51014859026974535</v>
      </c>
      <c r="D658" s="21">
        <f t="shared" ref="D658:AE658" si="258">+D604</f>
        <v>0.50846022035891403</v>
      </c>
      <c r="E658" s="21">
        <f t="shared" si="258"/>
        <v>0.53402185155334059</v>
      </c>
      <c r="F658" s="21">
        <f t="shared" si="258"/>
        <v>0.53750034088466037</v>
      </c>
      <c r="G658" s="21">
        <f t="shared" si="258"/>
        <v>0.62227497932322029</v>
      </c>
      <c r="H658" s="21">
        <f t="shared" si="258"/>
        <v>0.70578442023137777</v>
      </c>
      <c r="I658" s="21">
        <f t="shared" si="258"/>
        <v>0.89781878848565178</v>
      </c>
      <c r="J658" s="21">
        <f t="shared" si="258"/>
        <v>1.2815352938485911</v>
      </c>
      <c r="K658" s="21">
        <f t="shared" si="258"/>
        <v>1.3020050314987643</v>
      </c>
      <c r="L658" s="21">
        <f t="shared" si="258"/>
        <v>2.9192279235254088</v>
      </c>
      <c r="M658" s="21">
        <f t="shared" si="258"/>
        <v>3.8506516858963424</v>
      </c>
      <c r="N658" s="21">
        <f t="shared" si="258"/>
        <v>7.7398262426820308</v>
      </c>
      <c r="O658" s="21">
        <f t="shared" si="258"/>
        <v>7.6989480486242803</v>
      </c>
      <c r="P658" s="21">
        <f t="shared" si="258"/>
        <v>11.33080032803289</v>
      </c>
      <c r="Q658" s="21">
        <f t="shared" si="258"/>
        <v>14.261659817989097</v>
      </c>
      <c r="R658" s="21">
        <f t="shared" si="258"/>
        <v>16.199018558632201</v>
      </c>
      <c r="S658" s="21">
        <f t="shared" si="258"/>
        <v>19.282568376505179</v>
      </c>
      <c r="T658" s="21">
        <f t="shared" si="258"/>
        <v>22.196471898319007</v>
      </c>
      <c r="U658" s="21">
        <f t="shared" si="258"/>
        <v>28.748146874402231</v>
      </c>
      <c r="V658" s="21">
        <f t="shared" si="258"/>
        <v>27.953650390714845</v>
      </c>
      <c r="W658" s="21">
        <f t="shared" si="258"/>
        <v>40.721804501221079</v>
      </c>
      <c r="X658" s="21">
        <f t="shared" si="258"/>
        <v>49.689839882251114</v>
      </c>
      <c r="Y658" s="21">
        <f t="shared" si="258"/>
        <v>59.485259040850679</v>
      </c>
      <c r="Z658" s="21">
        <f t="shared" si="258"/>
        <v>64.4315489585763</v>
      </c>
      <c r="AA658" s="21">
        <f t="shared" si="258"/>
        <v>73.697226364506378</v>
      </c>
      <c r="AB658" s="21">
        <f t="shared" si="258"/>
        <v>80.78497684722484</v>
      </c>
      <c r="AC658" s="21">
        <f t="shared" si="258"/>
        <v>92.434344014007777</v>
      </c>
      <c r="AD658" s="21">
        <f t="shared" si="258"/>
        <v>104.64390336892183</v>
      </c>
      <c r="AE658" s="21">
        <f t="shared" si="258"/>
        <v>116.58053311525239</v>
      </c>
    </row>
    <row r="659" spans="1:31" x14ac:dyDescent="0.2">
      <c r="A659" s="12" t="s">
        <v>390</v>
      </c>
      <c r="B659" s="7" t="s">
        <v>391</v>
      </c>
      <c r="C659" s="21">
        <f>+C613</f>
        <v>1433.8247378892895</v>
      </c>
      <c r="D659" s="21">
        <f t="shared" ref="D659:AE659" si="259">+D613</f>
        <v>1449.4277221440213</v>
      </c>
      <c r="E659" s="21">
        <f t="shared" si="259"/>
        <v>1493.7528435823467</v>
      </c>
      <c r="F659" s="21">
        <f t="shared" si="259"/>
        <v>1542.1210999802745</v>
      </c>
      <c r="G659" s="21">
        <f t="shared" si="259"/>
        <v>1589.8290203633217</v>
      </c>
      <c r="H659" s="21">
        <f t="shared" si="259"/>
        <v>1614.2899041524331</v>
      </c>
      <c r="I659" s="21">
        <f t="shared" si="259"/>
        <v>1630.8529456722947</v>
      </c>
      <c r="J659" s="21">
        <f t="shared" si="259"/>
        <v>1726.7295244325389</v>
      </c>
      <c r="K659" s="21">
        <f t="shared" si="259"/>
        <v>1727.4315940750644</v>
      </c>
      <c r="L659" s="21">
        <f t="shared" si="259"/>
        <v>1726.7768068796925</v>
      </c>
      <c r="M659" s="21">
        <f t="shared" si="259"/>
        <v>1712.0132803411004</v>
      </c>
      <c r="N659" s="21">
        <f t="shared" si="259"/>
        <v>1718.3926124993943</v>
      </c>
      <c r="O659" s="21">
        <f t="shared" si="259"/>
        <v>1724.5751915765725</v>
      </c>
      <c r="P659" s="21">
        <f t="shared" si="259"/>
        <v>1705.4924293870779</v>
      </c>
      <c r="Q659" s="21">
        <f t="shared" si="259"/>
        <v>1730.8777151631848</v>
      </c>
      <c r="R659" s="21">
        <f t="shared" si="259"/>
        <v>1715.7731625640365</v>
      </c>
      <c r="S659" s="21">
        <f t="shared" si="259"/>
        <v>1722.6598853522487</v>
      </c>
      <c r="T659" s="21">
        <f t="shared" si="259"/>
        <v>1733.9945025850977</v>
      </c>
      <c r="U659" s="21">
        <f t="shared" si="259"/>
        <v>1696.0002845552706</v>
      </c>
      <c r="V659" s="21">
        <f t="shared" si="259"/>
        <v>1637.7974907090529</v>
      </c>
      <c r="W659" s="21">
        <f t="shared" si="259"/>
        <v>1597.2604339143206</v>
      </c>
      <c r="X659" s="21">
        <f t="shared" si="259"/>
        <v>1539.0293316907889</v>
      </c>
      <c r="Y659" s="21">
        <f t="shared" si="259"/>
        <v>1571.2804428845172</v>
      </c>
      <c r="Z659" s="21">
        <f t="shared" si="259"/>
        <v>1626.5898555975982</v>
      </c>
      <c r="AA659" s="21">
        <f t="shared" si="259"/>
        <v>1538.0084151491226</v>
      </c>
      <c r="AB659" s="21">
        <f t="shared" si="259"/>
        <v>1454.8808407214824</v>
      </c>
      <c r="AC659" s="21">
        <f t="shared" si="259"/>
        <v>1482.4975966458601</v>
      </c>
      <c r="AD659" s="21">
        <f t="shared" si="259"/>
        <v>1515.3880904065079</v>
      </c>
      <c r="AE659" s="21">
        <f t="shared" si="259"/>
        <v>1550.560032978045</v>
      </c>
    </row>
    <row r="660" spans="1:31" x14ac:dyDescent="0.2">
      <c r="A660" s="12" t="s">
        <v>548</v>
      </c>
      <c r="B660" s="7" t="s">
        <v>804</v>
      </c>
      <c r="C660" s="21">
        <f>+C624</f>
        <v>-2752.4487074724011</v>
      </c>
      <c r="D660" s="21">
        <f t="shared" ref="D660:AE660" si="260">+D624</f>
        <v>-2456.4813791572292</v>
      </c>
      <c r="E660" s="21">
        <f t="shared" si="260"/>
        <v>-2975.2355706696535</v>
      </c>
      <c r="F660" s="21">
        <f t="shared" si="260"/>
        <v>-3302.8332485483788</v>
      </c>
      <c r="G660" s="21">
        <f t="shared" si="260"/>
        <v>-3801.7869296914541</v>
      </c>
      <c r="H660" s="21">
        <f t="shared" si="260"/>
        <v>-2938.0563982637946</v>
      </c>
      <c r="I660" s="21">
        <f t="shared" si="260"/>
        <v>-3714.773451551398</v>
      </c>
      <c r="J660" s="21">
        <f t="shared" si="260"/>
        <v>-4072.1491198115159</v>
      </c>
      <c r="K660" s="21">
        <f t="shared" si="260"/>
        <v>-4758.5494670960607</v>
      </c>
      <c r="L660" s="21">
        <f t="shared" si="260"/>
        <v>-5460.8922438893196</v>
      </c>
      <c r="M660" s="21">
        <f t="shared" si="260"/>
        <v>-5431.622568688812</v>
      </c>
      <c r="N660" s="21">
        <f t="shared" si="260"/>
        <v>-5613.1804474358678</v>
      </c>
      <c r="O660" s="21">
        <f t="shared" si="260"/>
        <v>-5996.883794391777</v>
      </c>
      <c r="P660" s="21">
        <f t="shared" si="260"/>
        <v>-6777.537726044131</v>
      </c>
      <c r="Q660" s="21">
        <f t="shared" si="260"/>
        <v>-5433.9443212272572</v>
      </c>
      <c r="R660" s="21">
        <f t="shared" si="260"/>
        <v>-6105.5919459730776</v>
      </c>
      <c r="S660" s="21">
        <f t="shared" si="260"/>
        <v>-6506.7778544417379</v>
      </c>
      <c r="T660" s="21">
        <f t="shared" si="260"/>
        <v>-5727.9515109112363</v>
      </c>
      <c r="U660" s="21">
        <f t="shared" si="260"/>
        <v>-5840.1874037935322</v>
      </c>
      <c r="V660" s="21">
        <f t="shared" si="260"/>
        <v>-6896.5160555521543</v>
      </c>
      <c r="W660" s="21">
        <f t="shared" si="260"/>
        <v>-7639.9748386055626</v>
      </c>
      <c r="X660" s="21">
        <f t="shared" si="260"/>
        <v>-7752.3747683943402</v>
      </c>
      <c r="Y660" s="21">
        <f t="shared" si="260"/>
        <v>-7634.1878051055119</v>
      </c>
      <c r="Z660" s="21">
        <f t="shared" si="260"/>
        <v>-7485.72356732342</v>
      </c>
      <c r="AA660" s="21">
        <f t="shared" si="260"/>
        <v>-9139.5926974299837</v>
      </c>
      <c r="AB660" s="21">
        <f t="shared" si="260"/>
        <v>-8744.2217133718459</v>
      </c>
      <c r="AC660" s="21">
        <f t="shared" si="260"/>
        <v>-8882.8034547240932</v>
      </c>
      <c r="AD660" s="21">
        <f t="shared" si="260"/>
        <v>-8050.3621243109546</v>
      </c>
      <c r="AE660" s="21">
        <f t="shared" si="260"/>
        <v>-8750.4132980173836</v>
      </c>
    </row>
    <row r="661" spans="1:31" x14ac:dyDescent="0.2">
      <c r="A661" s="12" t="s">
        <v>721</v>
      </c>
      <c r="B661" s="7" t="s">
        <v>722</v>
      </c>
      <c r="C661" s="21">
        <f>+C633</f>
        <v>83.552159876466831</v>
      </c>
      <c r="D661" s="21">
        <f t="shared" ref="D661:AE661" si="261">+D633</f>
        <v>76.914061198545156</v>
      </c>
      <c r="E661" s="21">
        <f t="shared" si="261"/>
        <v>72.357381812620972</v>
      </c>
      <c r="F661" s="21">
        <f t="shared" si="261"/>
        <v>75.5956090591189</v>
      </c>
      <c r="G661" s="21">
        <f t="shared" si="261"/>
        <v>78.943080951782292</v>
      </c>
      <c r="H661" s="21">
        <f t="shared" si="261"/>
        <v>86.997740721709278</v>
      </c>
      <c r="I661" s="21">
        <f t="shared" si="261"/>
        <v>92.995889261678968</v>
      </c>
      <c r="J661" s="21">
        <f t="shared" si="261"/>
        <v>92.204705687209128</v>
      </c>
      <c r="K661" s="21">
        <f t="shared" si="261"/>
        <v>90.050287841511931</v>
      </c>
      <c r="L661" s="21">
        <f t="shared" si="261"/>
        <v>89.228974652797277</v>
      </c>
      <c r="M661" s="21">
        <f t="shared" si="261"/>
        <v>89.177814304693527</v>
      </c>
      <c r="N661" s="21">
        <f t="shared" si="261"/>
        <v>95.256238302335078</v>
      </c>
      <c r="O661" s="21">
        <f t="shared" si="261"/>
        <v>89.595180895842446</v>
      </c>
      <c r="P661" s="21">
        <f t="shared" si="261"/>
        <v>98.877824560874259</v>
      </c>
      <c r="Q661" s="21">
        <f t="shared" si="261"/>
        <v>116.97703565944228</v>
      </c>
      <c r="R661" s="21">
        <f t="shared" si="261"/>
        <v>124.14862937687676</v>
      </c>
      <c r="S661" s="21">
        <f t="shared" si="261"/>
        <v>143.08721665654178</v>
      </c>
      <c r="T661" s="21">
        <f t="shared" si="261"/>
        <v>147.86986676108853</v>
      </c>
      <c r="U661" s="21">
        <f t="shared" si="261"/>
        <v>148.68361007924079</v>
      </c>
      <c r="V661" s="21">
        <f t="shared" si="261"/>
        <v>154.68069687172033</v>
      </c>
      <c r="W661" s="21">
        <f t="shared" si="261"/>
        <v>164.48613173123175</v>
      </c>
      <c r="X661" s="21">
        <f t="shared" si="261"/>
        <v>173.47163600487374</v>
      </c>
      <c r="Y661" s="21">
        <f t="shared" si="261"/>
        <v>175.25343970454733</v>
      </c>
      <c r="Z661" s="21">
        <f t="shared" si="261"/>
        <v>184.20500932991888</v>
      </c>
      <c r="AA661" s="21">
        <f t="shared" si="261"/>
        <v>199.04535258381361</v>
      </c>
      <c r="AB661" s="21">
        <f t="shared" si="261"/>
        <v>223.30223991003885</v>
      </c>
      <c r="AC661" s="21">
        <f t="shared" si="261"/>
        <v>225.93658073490516</v>
      </c>
      <c r="AD661" s="21">
        <f t="shared" si="261"/>
        <v>236.14629152225837</v>
      </c>
      <c r="AE661" s="21">
        <f t="shared" si="261"/>
        <v>241.14520401594592</v>
      </c>
    </row>
    <row r="663" spans="1:31" x14ac:dyDescent="0.2">
      <c r="A663" s="138" t="s">
        <v>17</v>
      </c>
      <c r="B663" s="138" t="s">
        <v>18</v>
      </c>
      <c r="C663" s="138">
        <v>1990</v>
      </c>
      <c r="D663" s="138">
        <v>1991</v>
      </c>
      <c r="E663" s="138">
        <v>1992</v>
      </c>
      <c r="F663" s="138">
        <v>1993</v>
      </c>
      <c r="G663" s="138">
        <v>1994</v>
      </c>
      <c r="H663" s="138">
        <v>1995</v>
      </c>
      <c r="I663" s="138">
        <v>1996</v>
      </c>
      <c r="J663" s="138">
        <v>1997</v>
      </c>
      <c r="K663" s="138">
        <v>1998</v>
      </c>
      <c r="L663" s="138">
        <v>1999</v>
      </c>
      <c r="M663" s="138">
        <v>2000</v>
      </c>
      <c r="N663" s="138">
        <v>2001</v>
      </c>
      <c r="O663" s="138">
        <v>2002</v>
      </c>
      <c r="P663" s="138">
        <v>2003</v>
      </c>
      <c r="Q663" s="138">
        <v>2004</v>
      </c>
      <c r="R663" s="138">
        <v>2005</v>
      </c>
      <c r="S663" s="138">
        <v>2006</v>
      </c>
      <c r="T663" s="138">
        <v>2007</v>
      </c>
      <c r="U663" s="138">
        <v>2008</v>
      </c>
      <c r="V663" s="138">
        <v>2009</v>
      </c>
      <c r="W663" s="138">
        <v>2010</v>
      </c>
      <c r="X663" s="138">
        <v>2011</v>
      </c>
      <c r="Y663" s="138">
        <v>2012</v>
      </c>
      <c r="Z663" s="138">
        <v>2013</v>
      </c>
      <c r="AA663" s="138">
        <v>2014</v>
      </c>
      <c r="AB663" s="138">
        <v>2015</v>
      </c>
      <c r="AC663" s="138">
        <v>2016</v>
      </c>
      <c r="AD663" s="138">
        <v>2017</v>
      </c>
      <c r="AE663" s="138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4">
        <v>0</v>
      </c>
      <c r="AE668" s="144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</sheetData>
  <conditionalFormatting sqref="C2:AE2">
    <cfRule type="cellIs" dxfId="185" priority="368" operator="equal">
      <formula>0</formula>
    </cfRule>
  </conditionalFormatting>
  <conditionalFormatting sqref="A425:B426 A430:B431 A434:B437 A427:A429">
    <cfRule type="cellIs" dxfId="184" priority="127" operator="lessThan">
      <formula>0</formula>
    </cfRule>
  </conditionalFormatting>
  <conditionalFormatting sqref="A432:B433">
    <cfRule type="cellIs" dxfId="183" priority="126" operator="lessThan">
      <formula>0</formula>
    </cfRule>
  </conditionalFormatting>
  <conditionalFormatting sqref="B555 A576:B581">
    <cfRule type="cellIs" dxfId="182" priority="125" operator="lessThan">
      <formula>0</formula>
    </cfRule>
  </conditionalFormatting>
  <conditionalFormatting sqref="A633:B638 B624">
    <cfRule type="cellIs" dxfId="181" priority="124" operator="lessThan">
      <formula>0</formula>
    </cfRule>
  </conditionalFormatting>
  <conditionalFormatting sqref="A661:B661">
    <cfRule type="cellIs" dxfId="180" priority="123" operator="lessThan">
      <formula>0</formula>
    </cfRule>
  </conditionalFormatting>
  <conditionalFormatting sqref="B659:B660">
    <cfRule type="cellIs" dxfId="179" priority="122" operator="lessThan">
      <formula>0</formula>
    </cfRule>
  </conditionalFormatting>
  <conditionalFormatting sqref="B613">
    <cfRule type="cellIs" dxfId="178" priority="121" operator="lessThan">
      <formula>0</formula>
    </cfRule>
  </conditionalFormatting>
  <conditionalFormatting sqref="C434 C431 C425:C426">
    <cfRule type="cellIs" dxfId="177" priority="120" operator="lessThan">
      <formula>0</formula>
    </cfRule>
  </conditionalFormatting>
  <conditionalFormatting sqref="C613">
    <cfRule type="cellIs" dxfId="176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75" priority="117" operator="lessThan">
      <formula>0</formula>
    </cfRule>
  </conditionalFormatting>
  <conditionalFormatting sqref="C633 C624">
    <cfRule type="cellIs" dxfId="174" priority="115" operator="lessThan">
      <formula>0</formula>
    </cfRule>
  </conditionalFormatting>
  <conditionalFormatting sqref="C315">
    <cfRule type="cellIs" dxfId="173" priority="113" operator="lessThan">
      <formula>0</formula>
    </cfRule>
  </conditionalFormatting>
  <conditionalFormatting sqref="C328">
    <cfRule type="cellIs" dxfId="172" priority="114" operator="lessThan">
      <formula>0</formula>
    </cfRule>
  </conditionalFormatting>
  <conditionalFormatting sqref="C252">
    <cfRule type="cellIs" dxfId="171" priority="101" operator="lessThan">
      <formula>0</formula>
    </cfRule>
  </conditionalFormatting>
  <conditionalFormatting sqref="C195">
    <cfRule type="cellIs" dxfId="170" priority="112" operator="lessThan">
      <formula>0</formula>
    </cfRule>
  </conditionalFormatting>
  <conditionalFormatting sqref="C202">
    <cfRule type="cellIs" dxfId="169" priority="111" operator="lessThan">
      <formula>0</formula>
    </cfRule>
  </conditionalFormatting>
  <conditionalFormatting sqref="C206">
    <cfRule type="cellIs" dxfId="168" priority="110" operator="lessThan">
      <formula>0</formula>
    </cfRule>
  </conditionalFormatting>
  <conditionalFormatting sqref="C213">
    <cfRule type="cellIs" dxfId="167" priority="109" operator="lessThan">
      <formula>0</formula>
    </cfRule>
  </conditionalFormatting>
  <conditionalFormatting sqref="C216:C217">
    <cfRule type="cellIs" dxfId="166" priority="108" operator="lessThan">
      <formula>0</formula>
    </cfRule>
  </conditionalFormatting>
  <conditionalFormatting sqref="C219">
    <cfRule type="cellIs" dxfId="165" priority="107" operator="lessThan">
      <formula>0</formula>
    </cfRule>
  </conditionalFormatting>
  <conditionalFormatting sqref="C226">
    <cfRule type="cellIs" dxfId="164" priority="106" operator="lessThan">
      <formula>0</formula>
    </cfRule>
  </conditionalFormatting>
  <conditionalFormatting sqref="C230">
    <cfRule type="cellIs" dxfId="163" priority="105" operator="lessThan">
      <formula>0</formula>
    </cfRule>
  </conditionalFormatting>
  <conditionalFormatting sqref="C237">
    <cfRule type="cellIs" dxfId="162" priority="104" operator="lessThan">
      <formula>0</formula>
    </cfRule>
  </conditionalFormatting>
  <conditionalFormatting sqref="C240">
    <cfRule type="cellIs" dxfId="161" priority="103" operator="lessThan">
      <formula>0</formula>
    </cfRule>
  </conditionalFormatting>
  <conditionalFormatting sqref="C244">
    <cfRule type="cellIs" dxfId="160" priority="102" operator="lessThan">
      <formula>0</formula>
    </cfRule>
  </conditionalFormatting>
  <conditionalFormatting sqref="C257:C258">
    <cfRule type="cellIs" dxfId="159" priority="100" operator="lessThan">
      <formula>0</formula>
    </cfRule>
  </conditionalFormatting>
  <conditionalFormatting sqref="C260">
    <cfRule type="cellIs" dxfId="158" priority="99" operator="lessThan">
      <formula>0</formula>
    </cfRule>
  </conditionalFormatting>
  <conditionalFormatting sqref="C269:C270">
    <cfRule type="cellIs" dxfId="157" priority="98" operator="lessThan">
      <formula>0</formula>
    </cfRule>
  </conditionalFormatting>
  <conditionalFormatting sqref="C272">
    <cfRule type="cellIs" dxfId="156" priority="97" operator="lessThan">
      <formula>0</formula>
    </cfRule>
  </conditionalFormatting>
  <conditionalFormatting sqref="C277">
    <cfRule type="cellIs" dxfId="155" priority="96" operator="lessThan">
      <formula>0</formula>
    </cfRule>
  </conditionalFormatting>
  <conditionalFormatting sqref="C279">
    <cfRule type="cellIs" dxfId="154" priority="95" operator="lessThan">
      <formula>0</formula>
    </cfRule>
  </conditionalFormatting>
  <conditionalFormatting sqref="C287">
    <cfRule type="cellIs" dxfId="153" priority="94" operator="lessThan">
      <formula>0</formula>
    </cfRule>
  </conditionalFormatting>
  <conditionalFormatting sqref="C291">
    <cfRule type="cellIs" dxfId="152" priority="93" operator="lessThan">
      <formula>0</formula>
    </cfRule>
  </conditionalFormatting>
  <conditionalFormatting sqref="C453">
    <cfRule type="cellIs" dxfId="151" priority="88" operator="lessThan">
      <formula>0</formula>
    </cfRule>
  </conditionalFormatting>
  <conditionalFormatting sqref="C453">
    <cfRule type="cellIs" dxfId="150" priority="86" operator="equal">
      <formula>0</formula>
    </cfRule>
    <cfRule type="cellIs" dxfId="149" priority="87" operator="equal">
      <formula>0</formula>
    </cfRule>
  </conditionalFormatting>
  <conditionalFormatting sqref="C191:C193">
    <cfRule type="cellIs" dxfId="148" priority="85" operator="lessThan">
      <formula>0</formula>
    </cfRule>
  </conditionalFormatting>
  <conditionalFormatting sqref="C597">
    <cfRule type="cellIs" dxfId="147" priority="83" operator="lessThan">
      <formula>0</formula>
    </cfRule>
  </conditionalFormatting>
  <conditionalFormatting sqref="C597">
    <cfRule type="cellIs" dxfId="146" priority="81" operator="equal">
      <formula>0</formula>
    </cfRule>
    <cfRule type="cellIs" dxfId="145" priority="82" operator="equal">
      <formula>0</formula>
    </cfRule>
  </conditionalFormatting>
  <conditionalFormatting sqref="C654">
    <cfRule type="cellIs" dxfId="144" priority="80" operator="lessThan">
      <formula>0</formula>
    </cfRule>
  </conditionalFormatting>
  <conditionalFormatting sqref="C654">
    <cfRule type="cellIs" dxfId="143" priority="78" operator="equal">
      <formula>0</formula>
    </cfRule>
    <cfRule type="cellIs" dxfId="142" priority="79" operator="equal">
      <formula>0</formula>
    </cfRule>
  </conditionalFormatting>
  <conditionalFormatting sqref="C355">
    <cfRule type="cellIs" dxfId="141" priority="77" operator="lessThan">
      <formula>0</formula>
    </cfRule>
  </conditionalFormatting>
  <conditionalFormatting sqref="C367">
    <cfRule type="cellIs" dxfId="140" priority="76" operator="lessThan">
      <formula>0</formula>
    </cfRule>
  </conditionalFormatting>
  <conditionalFormatting sqref="C566:C567">
    <cfRule type="cellIs" dxfId="139" priority="71" operator="lessThan">
      <formula>0</formula>
    </cfRule>
  </conditionalFormatting>
  <conditionalFormatting sqref="C555:C556 C571 C568 C565 C562 C559 C574:C577">
    <cfRule type="cellIs" dxfId="138" priority="75" operator="lessThan">
      <formula>0</formula>
    </cfRule>
  </conditionalFormatting>
  <conditionalFormatting sqref="C557:C558">
    <cfRule type="cellIs" dxfId="137" priority="74" operator="lessThan">
      <formula>0</formula>
    </cfRule>
  </conditionalFormatting>
  <conditionalFormatting sqref="C560:C561">
    <cfRule type="cellIs" dxfId="136" priority="73" operator="lessThan">
      <formula>0</formula>
    </cfRule>
  </conditionalFormatting>
  <conditionalFormatting sqref="C563:C564">
    <cfRule type="cellIs" dxfId="135" priority="72" operator="lessThan">
      <formula>0</formula>
    </cfRule>
  </conditionalFormatting>
  <conditionalFormatting sqref="C569:C570">
    <cfRule type="cellIs" dxfId="134" priority="70" operator="lessThan">
      <formula>0</formula>
    </cfRule>
  </conditionalFormatting>
  <conditionalFormatting sqref="C572:C573">
    <cfRule type="cellIs" dxfId="133" priority="69" operator="lessThan">
      <formula>0</formula>
    </cfRule>
  </conditionalFormatting>
  <conditionalFormatting sqref="C578:C579">
    <cfRule type="cellIs" dxfId="132" priority="68" operator="lessThan">
      <formula>0</formula>
    </cfRule>
  </conditionalFormatting>
  <conditionalFormatting sqref="C585:C586">
    <cfRule type="cellIs" dxfId="131" priority="67" operator="lessThan">
      <formula>0</formula>
    </cfRule>
  </conditionalFormatting>
  <conditionalFormatting sqref="C541 C549:C554 C544:C545">
    <cfRule type="cellIs" dxfId="130" priority="66" operator="lessThan">
      <formula>0</formula>
    </cfRule>
  </conditionalFormatting>
  <conditionalFormatting sqref="C524">
    <cfRule type="cellIs" dxfId="129" priority="65" operator="lessThan">
      <formula>0</formula>
    </cfRule>
  </conditionalFormatting>
  <conditionalFormatting sqref="C526:C540">
    <cfRule type="cellIs" dxfId="128" priority="64" operator="lessThan">
      <formula>0</formula>
    </cfRule>
  </conditionalFormatting>
  <conditionalFormatting sqref="C525">
    <cfRule type="cellIs" dxfId="127" priority="63" operator="lessThan">
      <formula>0</formula>
    </cfRule>
  </conditionalFormatting>
  <conditionalFormatting sqref="C542">
    <cfRule type="cellIs" dxfId="126" priority="62" operator="lessThan">
      <formula>0</formula>
    </cfRule>
  </conditionalFormatting>
  <conditionalFormatting sqref="C543">
    <cfRule type="cellIs" dxfId="125" priority="61" operator="lessThan">
      <formula>0</formula>
    </cfRule>
  </conditionalFormatting>
  <conditionalFormatting sqref="C580:C581">
    <cfRule type="cellIs" dxfId="124" priority="60" operator="lessThan">
      <formula>0</formula>
    </cfRule>
  </conditionalFormatting>
  <conditionalFormatting sqref="D434:AE434 D431:AE431 D425:AE426">
    <cfRule type="cellIs" dxfId="123" priority="59" operator="lessThan">
      <formula>0</formula>
    </cfRule>
  </conditionalFormatting>
  <conditionalFormatting sqref="D613:AE613">
    <cfRule type="cellIs" dxfId="122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21" priority="57" operator="lessThan">
      <formula>0</formula>
    </cfRule>
  </conditionalFormatting>
  <conditionalFormatting sqref="D633:AE633 D624:AE624">
    <cfRule type="cellIs" dxfId="120" priority="56" operator="lessThan">
      <formula>0</formula>
    </cfRule>
  </conditionalFormatting>
  <conditionalFormatting sqref="D315:AE315">
    <cfRule type="cellIs" dxfId="119" priority="54" operator="lessThan">
      <formula>0</formula>
    </cfRule>
  </conditionalFormatting>
  <conditionalFormatting sqref="D328:AE328">
    <cfRule type="cellIs" dxfId="118" priority="55" operator="lessThan">
      <formula>0</formula>
    </cfRule>
  </conditionalFormatting>
  <conditionalFormatting sqref="D252:AE252">
    <cfRule type="cellIs" dxfId="117" priority="42" operator="lessThan">
      <formula>0</formula>
    </cfRule>
  </conditionalFormatting>
  <conditionalFormatting sqref="D195:AE195">
    <cfRule type="cellIs" dxfId="116" priority="53" operator="lessThan">
      <formula>0</formula>
    </cfRule>
  </conditionalFormatting>
  <conditionalFormatting sqref="D202:AE202">
    <cfRule type="cellIs" dxfId="115" priority="52" operator="lessThan">
      <formula>0</formula>
    </cfRule>
  </conditionalFormatting>
  <conditionalFormatting sqref="D206:AE206">
    <cfRule type="cellIs" dxfId="114" priority="51" operator="lessThan">
      <formula>0</formula>
    </cfRule>
  </conditionalFormatting>
  <conditionalFormatting sqref="D213:AE213">
    <cfRule type="cellIs" dxfId="113" priority="50" operator="lessThan">
      <formula>0</formula>
    </cfRule>
  </conditionalFormatting>
  <conditionalFormatting sqref="D216:AE217">
    <cfRule type="cellIs" dxfId="112" priority="49" operator="lessThan">
      <formula>0</formula>
    </cfRule>
  </conditionalFormatting>
  <conditionalFormatting sqref="D219:AE219">
    <cfRule type="cellIs" dxfId="111" priority="48" operator="lessThan">
      <formula>0</formula>
    </cfRule>
  </conditionalFormatting>
  <conditionalFormatting sqref="D226:AE226">
    <cfRule type="cellIs" dxfId="110" priority="47" operator="lessThan">
      <formula>0</formula>
    </cfRule>
  </conditionalFormatting>
  <conditionalFormatting sqref="D230:AE230">
    <cfRule type="cellIs" dxfId="109" priority="46" operator="lessThan">
      <formula>0</formula>
    </cfRule>
  </conditionalFormatting>
  <conditionalFormatting sqref="D237:AE237">
    <cfRule type="cellIs" dxfId="108" priority="45" operator="lessThan">
      <formula>0</formula>
    </cfRule>
  </conditionalFormatting>
  <conditionalFormatting sqref="D240:AE240">
    <cfRule type="cellIs" dxfId="107" priority="44" operator="lessThan">
      <formula>0</formula>
    </cfRule>
  </conditionalFormatting>
  <conditionalFormatting sqref="D244:AE244">
    <cfRule type="cellIs" dxfId="106" priority="43" operator="lessThan">
      <formula>0</formula>
    </cfRule>
  </conditionalFormatting>
  <conditionalFormatting sqref="D257:AE258">
    <cfRule type="cellIs" dxfId="105" priority="41" operator="lessThan">
      <formula>0</formula>
    </cfRule>
  </conditionalFormatting>
  <conditionalFormatting sqref="D260:AE260">
    <cfRule type="cellIs" dxfId="104" priority="40" operator="lessThan">
      <formula>0</formula>
    </cfRule>
  </conditionalFormatting>
  <conditionalFormatting sqref="D269:AE270">
    <cfRule type="cellIs" dxfId="103" priority="39" operator="lessThan">
      <formula>0</formula>
    </cfRule>
  </conditionalFormatting>
  <conditionalFormatting sqref="D272:AE272">
    <cfRule type="cellIs" dxfId="102" priority="38" operator="lessThan">
      <formula>0</formula>
    </cfRule>
  </conditionalFormatting>
  <conditionalFormatting sqref="D277:AE277">
    <cfRule type="cellIs" dxfId="101" priority="37" operator="lessThan">
      <formula>0</formula>
    </cfRule>
  </conditionalFormatting>
  <conditionalFormatting sqref="D279:AE279">
    <cfRule type="cellIs" dxfId="100" priority="36" operator="lessThan">
      <formula>0</formula>
    </cfRule>
  </conditionalFormatting>
  <conditionalFormatting sqref="D287:AE287">
    <cfRule type="cellIs" dxfId="99" priority="35" operator="lessThan">
      <formula>0</formula>
    </cfRule>
  </conditionalFormatting>
  <conditionalFormatting sqref="D291:AE291">
    <cfRule type="cellIs" dxfId="98" priority="34" operator="lessThan">
      <formula>0</formula>
    </cfRule>
  </conditionalFormatting>
  <conditionalFormatting sqref="D453:AE453">
    <cfRule type="cellIs" dxfId="97" priority="33" operator="lessThan">
      <formula>0</formula>
    </cfRule>
  </conditionalFormatting>
  <conditionalFormatting sqref="D453:AE453">
    <cfRule type="cellIs" dxfId="96" priority="31" operator="equal">
      <formula>0</formula>
    </cfRule>
    <cfRule type="cellIs" dxfId="95" priority="32" operator="equal">
      <formula>0</formula>
    </cfRule>
  </conditionalFormatting>
  <conditionalFormatting sqref="D191:AE193">
    <cfRule type="cellIs" dxfId="94" priority="30" operator="lessThan">
      <formula>0</formula>
    </cfRule>
  </conditionalFormatting>
  <conditionalFormatting sqref="D597:AE597">
    <cfRule type="cellIs" dxfId="93" priority="29" operator="lessThan">
      <formula>0</formula>
    </cfRule>
  </conditionalFormatting>
  <conditionalFormatting sqref="D597:AE597">
    <cfRule type="cellIs" dxfId="92" priority="27" operator="equal">
      <formula>0</formula>
    </cfRule>
    <cfRule type="cellIs" dxfId="91" priority="28" operator="equal">
      <formula>0</formula>
    </cfRule>
  </conditionalFormatting>
  <conditionalFormatting sqref="D654:AE654">
    <cfRule type="cellIs" dxfId="90" priority="26" operator="lessThan">
      <formula>0</formula>
    </cfRule>
  </conditionalFormatting>
  <conditionalFormatting sqref="D654:AE654">
    <cfRule type="cellIs" dxfId="89" priority="24" operator="equal">
      <formula>0</formula>
    </cfRule>
    <cfRule type="cellIs" dxfId="88" priority="25" operator="equal">
      <formula>0</formula>
    </cfRule>
  </conditionalFormatting>
  <conditionalFormatting sqref="D355:AE355">
    <cfRule type="cellIs" dxfId="87" priority="23" operator="lessThan">
      <formula>0</formula>
    </cfRule>
  </conditionalFormatting>
  <conditionalFormatting sqref="D367:AE367">
    <cfRule type="cellIs" dxfId="86" priority="22" operator="lessThan">
      <formula>0</formula>
    </cfRule>
  </conditionalFormatting>
  <conditionalFormatting sqref="D566:AE567">
    <cfRule type="cellIs" dxfId="85" priority="17" operator="lessThan">
      <formula>0</formula>
    </cfRule>
  </conditionalFormatting>
  <conditionalFormatting sqref="D555:AE556 D571:AE571 D568:AE568 D565:AE565 D562:AE562 D559:AE559 D574:AE577">
    <cfRule type="cellIs" dxfId="84" priority="21" operator="lessThan">
      <formula>0</formula>
    </cfRule>
  </conditionalFormatting>
  <conditionalFormatting sqref="D557:AE558">
    <cfRule type="cellIs" dxfId="83" priority="20" operator="lessThan">
      <formula>0</formula>
    </cfRule>
  </conditionalFormatting>
  <conditionalFormatting sqref="D560:AE561">
    <cfRule type="cellIs" dxfId="82" priority="19" operator="lessThan">
      <formula>0</formula>
    </cfRule>
  </conditionalFormatting>
  <conditionalFormatting sqref="D563:AE564">
    <cfRule type="cellIs" dxfId="81" priority="18" operator="lessThan">
      <formula>0</formula>
    </cfRule>
  </conditionalFormatting>
  <conditionalFormatting sqref="D569:AE570">
    <cfRule type="cellIs" dxfId="80" priority="16" operator="lessThan">
      <formula>0</formula>
    </cfRule>
  </conditionalFormatting>
  <conditionalFormatting sqref="D572:AE573">
    <cfRule type="cellIs" dxfId="79" priority="15" operator="lessThan">
      <formula>0</formula>
    </cfRule>
  </conditionalFormatting>
  <conditionalFormatting sqref="D578:AE579">
    <cfRule type="cellIs" dxfId="78" priority="14" operator="lessThan">
      <formula>0</formula>
    </cfRule>
  </conditionalFormatting>
  <conditionalFormatting sqref="D585:AE586">
    <cfRule type="cellIs" dxfId="77" priority="13" operator="lessThan">
      <formula>0</formula>
    </cfRule>
  </conditionalFormatting>
  <conditionalFormatting sqref="D541:AE541 D549:AE554 D544:AE545">
    <cfRule type="cellIs" dxfId="76" priority="12" operator="lessThan">
      <formula>0</formula>
    </cfRule>
  </conditionalFormatting>
  <conditionalFormatting sqref="D524:AE524">
    <cfRule type="cellIs" dxfId="75" priority="11" operator="lessThan">
      <formula>0</formula>
    </cfRule>
  </conditionalFormatting>
  <conditionalFormatting sqref="D526:AE540">
    <cfRule type="cellIs" dxfId="74" priority="10" operator="lessThan">
      <formula>0</formula>
    </cfRule>
  </conditionalFormatting>
  <conditionalFormatting sqref="D525:AE525">
    <cfRule type="cellIs" dxfId="73" priority="9" operator="lessThan">
      <formula>0</formula>
    </cfRule>
  </conditionalFormatting>
  <conditionalFormatting sqref="D542:AE542">
    <cfRule type="cellIs" dxfId="72" priority="8" operator="lessThan">
      <formula>0</formula>
    </cfRule>
  </conditionalFormatting>
  <conditionalFormatting sqref="D543:AE543">
    <cfRule type="cellIs" dxfId="71" priority="7" operator="lessThan">
      <formula>0</formula>
    </cfRule>
  </conditionalFormatting>
  <conditionalFormatting sqref="D580:AE581">
    <cfRule type="cellIs" dxfId="70" priority="6" operator="lessThan">
      <formula>0</formula>
    </cfRule>
  </conditionalFormatting>
  <conditionalFormatting sqref="C625:AE631">
    <cfRule type="cellIs" dxfId="69" priority="5" operator="lessThan">
      <formula>0</formula>
    </cfRule>
  </conditionalFormatting>
  <conditionalFormatting sqref="C4:AE4">
    <cfRule type="cellIs" dxfId="68" priority="4" operator="lessThan">
      <formula>0</formula>
    </cfRule>
  </conditionalFormatting>
  <conditionalFormatting sqref="A669:B669">
    <cfRule type="cellIs" dxfId="67" priority="3" operator="lessThan">
      <formula>0</formula>
    </cfRule>
  </conditionalFormatting>
  <conditionalFormatting sqref="B667:B668">
    <cfRule type="cellIs" dxfId="66" priority="2" operator="lessThan">
      <formula>0</formula>
    </cfRule>
  </conditionalFormatting>
  <conditionalFormatting sqref="C665:AE669">
    <cfRule type="cellIs" dxfId="65" priority="1" operator="not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topLeftCell="A49" zoomScale="70" zoomScaleNormal="70" workbookViewId="0">
      <selection activeCell="C84" sqref="C84:AE84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922</v>
      </c>
    </row>
    <row r="3" spans="1:31" x14ac:dyDescent="0.2">
      <c r="B3" s="16" t="s">
        <v>789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923</v>
      </c>
      <c r="C4" s="21">
        <f>+'CO2'!C656+'abs CO2'!C656</f>
        <v>-2528.3436799481888</v>
      </c>
      <c r="D4" s="21">
        <f>+'CO2'!D656+'abs CO2'!D656</f>
        <v>-2254.5214306603502</v>
      </c>
      <c r="E4" s="21">
        <f>+'CO2'!E656+'abs CO2'!E656</f>
        <v>-2723.2282159201786</v>
      </c>
      <c r="F4" s="21">
        <f>+'CO2'!F656+'abs CO2'!F656</f>
        <v>-3032.5182330661219</v>
      </c>
      <c r="G4" s="21">
        <f>+'CO2'!G656+'abs CO2'!G656</f>
        <v>-3507.9023925997526</v>
      </c>
      <c r="H4" s="21">
        <f>+'CO2'!H656+'abs CO2'!H656</f>
        <v>-2634.842711261329</v>
      </c>
      <c r="I4" s="21">
        <f>+'CO2'!I656+'abs CO2'!I656</f>
        <v>-3360.6594792911501</v>
      </c>
      <c r="J4" s="21">
        <f>+'CO2'!J656+'abs CO2'!J656</f>
        <v>-3639.1032783625797</v>
      </c>
      <c r="K4" s="21">
        <f>+'CO2'!K656+'abs CO2'!K656</f>
        <v>-4351.5998917339821</v>
      </c>
      <c r="L4" s="21">
        <f>+'CO2'!L656+'abs CO2'!L656</f>
        <v>-5024.3133752350032</v>
      </c>
      <c r="M4" s="21">
        <f>+'CO2'!M656+'abs CO2'!M656</f>
        <v>-4980.3815096055177</v>
      </c>
      <c r="N4" s="21">
        <f>+'CO2'!N656+'abs CO2'!N656</f>
        <v>-5189.5795908425416</v>
      </c>
      <c r="O4" s="21">
        <f>+'CO2'!O656+'abs CO2'!O656</f>
        <v>-5591.3678024976925</v>
      </c>
      <c r="P4" s="21">
        <f>+'CO2'!P656+'abs CO2'!P656</f>
        <v>-6377.038209828982</v>
      </c>
      <c r="Q4" s="21">
        <f>+'CO2'!Q656+'abs CO2'!Q656</f>
        <v>-4956.9219464701328</v>
      </c>
      <c r="R4" s="21">
        <f>+'CO2'!R656+'abs CO2'!R656</f>
        <v>-5602.9732851367971</v>
      </c>
      <c r="S4" s="21">
        <f>+'CO2'!S656+'abs CO2'!S656</f>
        <v>-6038.6252301993045</v>
      </c>
      <c r="T4" s="21">
        <f>+'CO2'!T656+'abs CO2'!T656</f>
        <v>-4992.2051150838906</v>
      </c>
      <c r="U4" s="21">
        <f>+'CO2'!U656+'abs CO2'!U656</f>
        <v>-5163.9853503701943</v>
      </c>
      <c r="V4" s="21">
        <f>+'CO2'!V656+'abs CO2'!V656</f>
        <v>-6319.9657878254366</v>
      </c>
      <c r="W4" s="21">
        <f>+'CO2'!W656+'abs CO2'!W656</f>
        <v>-7063.8689063340207</v>
      </c>
      <c r="X4" s="21">
        <f>+'CO2'!X656+'abs CO2'!X656</f>
        <v>-7016.6188591527698</v>
      </c>
      <c r="Y4" s="21">
        <f>+'CO2'!Y656+'abs CO2'!Y656</f>
        <v>-6914.5606748782739</v>
      </c>
      <c r="Z4" s="21">
        <f>+'CO2'!Z656+'abs CO2'!Z656</f>
        <v>-6793.6709565879373</v>
      </c>
      <c r="AA4" s="21">
        <f>+'CO2'!AA656+'abs CO2'!AA656</f>
        <v>-8422.6272561339138</v>
      </c>
      <c r="AB4" s="21">
        <f>+'CO2'!AB656+'abs CO2'!AB656</f>
        <v>-8004.3686784962365</v>
      </c>
      <c r="AC4" s="21">
        <f>+'CO2'!AC656+'abs CO2'!AC656</f>
        <v>-8196.8867443198214</v>
      </c>
      <c r="AD4" s="21">
        <f>+'CO2'!AD656+'abs CO2'!AD656</f>
        <v>-7359.8506316241965</v>
      </c>
      <c r="AE4" s="21">
        <f>+'CO2'!AE656+'abs CO2'!AE656</f>
        <v>-7949.0571464646318</v>
      </c>
    </row>
    <row r="5" spans="1:31" x14ac:dyDescent="0.2">
      <c r="B5" s="3" t="s">
        <v>234</v>
      </c>
      <c r="C5" s="21">
        <f>+'CH4'!C656*PCG!$C$5</f>
        <v>923.07559285741934</v>
      </c>
      <c r="D5" s="21">
        <f>+'CH4'!D656*PCG!$C$5</f>
        <v>943.09089210300851</v>
      </c>
      <c r="E5" s="21">
        <f>+'CH4'!E656*PCG!$C$5</f>
        <v>951.4237499147672</v>
      </c>
      <c r="F5" s="21">
        <f>+'CH4'!F656*PCG!$C$5</f>
        <v>984.76038047635438</v>
      </c>
      <c r="G5" s="21">
        <f>+'CH4'!G656*PCG!$C$5</f>
        <v>1019.8914723889477</v>
      </c>
      <c r="H5" s="21">
        <f>+'CH4'!H656*PCG!$C$5</f>
        <v>1036.0055654972407</v>
      </c>
      <c r="I5" s="21">
        <f>+'CH4'!I656*PCG!$C$5</f>
        <v>1064.1228831620012</v>
      </c>
      <c r="J5" s="21">
        <f>+'CH4'!J656*PCG!$C$5</f>
        <v>1109.3648565733615</v>
      </c>
      <c r="K5" s="21">
        <f>+'CH4'!K656*PCG!$C$5</f>
        <v>1124.0859178788469</v>
      </c>
      <c r="L5" s="21">
        <f>+'CH4'!L656*PCG!$C$5</f>
        <v>1126.3560378398852</v>
      </c>
      <c r="M5" s="21">
        <f>+'CH4'!M656*PCG!$C$5</f>
        <v>1119.9178000792845</v>
      </c>
      <c r="N5" s="21">
        <f>+'CH4'!N656*PCG!$C$5</f>
        <v>1139.6149049434659</v>
      </c>
      <c r="O5" s="21">
        <f>+'CH4'!O656*PCG!$C$5</f>
        <v>1158.0887528545973</v>
      </c>
      <c r="P5" s="21">
        <f>+'CH4'!P656*PCG!$C$5</f>
        <v>1147.7963929616465</v>
      </c>
      <c r="Q5" s="21">
        <f>+'CH4'!Q656*PCG!$C$5</f>
        <v>1183.6577338294137</v>
      </c>
      <c r="R5" s="21">
        <f>+'CH4'!R656*PCG!$C$5</f>
        <v>1196.4746067972571</v>
      </c>
      <c r="S5" s="21">
        <f>+'CH4'!S656*PCG!$C$5</f>
        <v>1231.3099862847089</v>
      </c>
      <c r="T5" s="21">
        <f>+'CH4'!T656*PCG!$C$5</f>
        <v>1238.168255345176</v>
      </c>
      <c r="U5" s="21">
        <f>+'CH4'!U656*PCG!$C$5</f>
        <v>1214.0621241952404</v>
      </c>
      <c r="V5" s="21">
        <f>+'CH4'!V656*PCG!$C$5</f>
        <v>1177.526752269931</v>
      </c>
      <c r="W5" s="21">
        <f>+'CH4'!W656*PCG!$C$5</f>
        <v>1153.015664604447</v>
      </c>
      <c r="X5" s="21">
        <f>+'CH4'!X656*PCG!$C$5</f>
        <v>1140.5010953966982</v>
      </c>
      <c r="Y5" s="21">
        <f>+'CH4'!Y656*PCG!$C$5</f>
        <v>1176.1748729705123</v>
      </c>
      <c r="Z5" s="21">
        <f>+'CH4'!Z656*PCG!$C$5</f>
        <v>1214.7099328418276</v>
      </c>
      <c r="AA5" s="21">
        <f>+'CH4'!AA656*PCG!$C$5</f>
        <v>1191.9696958482486</v>
      </c>
      <c r="AB5" s="21">
        <f>+'CH4'!AB656*PCG!$C$5</f>
        <v>1174.9682301853213</v>
      </c>
      <c r="AC5" s="21">
        <f>+'CH4'!AC656*PCG!$C$5</f>
        <v>1244.4853369150198</v>
      </c>
      <c r="AD5" s="21">
        <f>+'CH4'!AD656*PCG!$C$5</f>
        <v>1312.1895727032847</v>
      </c>
      <c r="AE5" s="21">
        <f>+'CH4'!AE656*PCG!$C$5</f>
        <v>1382.0526389090023</v>
      </c>
    </row>
    <row r="6" spans="1:31" x14ac:dyDescent="0.2">
      <c r="B6" s="3" t="s">
        <v>235</v>
      </c>
      <c r="C6" s="21">
        <f>+N2O!C656*PCG!$C$6</f>
        <v>635.73710387240203</v>
      </c>
      <c r="D6" s="21">
        <f>+N2O!D656*PCG!$C$6</f>
        <v>642.32988416834712</v>
      </c>
      <c r="E6" s="21">
        <f>+N2O!E656*PCG!$C$6</f>
        <v>651.3204221220642</v>
      </c>
      <c r="F6" s="21">
        <f>+N2O!F656*PCG!$C$6</f>
        <v>670.26946814082908</v>
      </c>
      <c r="G6" s="21">
        <f>+N2O!G656*PCG!$C$6</f>
        <v>689.14741070365471</v>
      </c>
      <c r="H6" s="21">
        <f>+N2O!H656*PCG!$C$6</f>
        <v>695.03679227513737</v>
      </c>
      <c r="I6" s="21">
        <f>+N2O!I656*PCG!$C$6</f>
        <v>711.99450637703683</v>
      </c>
      <c r="J6" s="21">
        <f>+N2O!J656*PCG!$C$6</f>
        <v>747.04160395442602</v>
      </c>
      <c r="K6" s="21">
        <f>+N2O!K656*PCG!$C$6</f>
        <v>746.03971391036578</v>
      </c>
      <c r="L6" s="21">
        <f>+N2O!L656*PCG!$C$6</f>
        <v>740.88544218556865</v>
      </c>
      <c r="M6" s="21">
        <f>+N2O!M656*PCG!$C$6</f>
        <v>713.5135443111717</v>
      </c>
      <c r="N6" s="21">
        <f>+N2O!N656*PCG!$C$6</f>
        <v>708.13248030104319</v>
      </c>
      <c r="O6" s="21">
        <f>+N2O!O656*PCG!$C$6</f>
        <v>713.58209657912732</v>
      </c>
      <c r="P6" s="21">
        <f>+N2O!P656*PCG!$C$6</f>
        <v>673.14396682532674</v>
      </c>
      <c r="Q6" s="21">
        <f>+N2O!Q656*PCG!$C$6</f>
        <v>690.41901835777549</v>
      </c>
      <c r="R6" s="21">
        <f>+N2O!R656*PCG!$C$6</f>
        <v>670.25760139505314</v>
      </c>
      <c r="S6" s="21">
        <f>+N2O!S656*PCG!$C$6</f>
        <v>668.86730735918275</v>
      </c>
      <c r="T6" s="21">
        <f>+N2O!T656*PCG!$C$6</f>
        <v>666.13971104002644</v>
      </c>
      <c r="U6" s="21">
        <f>+N2O!U656*PCG!$C$6</f>
        <v>658.15137508824444</v>
      </c>
      <c r="V6" s="21">
        <f>+N2O!V656*PCG!$C$6</f>
        <v>652.03742912655991</v>
      </c>
      <c r="W6" s="21">
        <f>+N2O!W656*PCG!$C$6</f>
        <v>624.71188619056488</v>
      </c>
      <c r="X6" s="21">
        <f>+N2O!X656*PCG!$C$6</f>
        <v>593.7975281544459</v>
      </c>
      <c r="Y6" s="21">
        <f>+N2O!Y656*PCG!$C$6</f>
        <v>601.24493717277437</v>
      </c>
      <c r="Z6" s="21">
        <f>+N2O!Z656*PCG!$C$6</f>
        <v>629.53071512356632</v>
      </c>
      <c r="AA6" s="21">
        <f>+N2O!AA656*PCG!$C$6</f>
        <v>583.01453033608004</v>
      </c>
      <c r="AB6" s="21">
        <f>+N2O!AB656*PCG!$C$6</f>
        <v>547.28980854786732</v>
      </c>
      <c r="AC6" s="21">
        <f>+N2O!AC656*PCG!$C$6</f>
        <v>518.7031605929767</v>
      </c>
      <c r="AD6" s="21">
        <f>+N2O!AD656*PCG!$C$6</f>
        <v>489.49710379996861</v>
      </c>
      <c r="AE6" s="21">
        <f>+N2O!AE656*PCG!$C$6</f>
        <v>456.50300910722854</v>
      </c>
    </row>
    <row r="7" spans="1:31" x14ac:dyDescent="0.2">
      <c r="B7" s="3" t="s">
        <v>236</v>
      </c>
      <c r="C7" s="21">
        <f>+SUM(C8:C10)</f>
        <v>0</v>
      </c>
      <c r="D7" s="21">
        <f t="shared" ref="D7:AE7" si="0">+SUM(D8:D10)</f>
        <v>2.1983922359360902E-5</v>
      </c>
      <c r="E7" s="21">
        <f t="shared" si="0"/>
        <v>1.9106018745719452E-4</v>
      </c>
      <c r="F7" s="21">
        <f t="shared" si="0"/>
        <v>1.055310752999675E-3</v>
      </c>
      <c r="G7" s="21">
        <f t="shared" si="0"/>
        <v>6.2442755419294622E-2</v>
      </c>
      <c r="H7" s="21">
        <f t="shared" si="0"/>
        <v>0.13748991383675363</v>
      </c>
      <c r="I7" s="21">
        <f t="shared" si="0"/>
        <v>0.30707689328253368</v>
      </c>
      <c r="J7" s="21">
        <f t="shared" si="0"/>
        <v>0.68199043628204215</v>
      </c>
      <c r="K7" s="21">
        <f t="shared" si="0"/>
        <v>0.69834446753962531</v>
      </c>
      <c r="L7" s="21">
        <f t="shared" si="0"/>
        <v>2.3616649807097998</v>
      </c>
      <c r="M7" s="21">
        <f t="shared" si="0"/>
        <v>3.218165538386863</v>
      </c>
      <c r="N7" s="21">
        <f t="shared" si="0"/>
        <v>7.0941504959061756</v>
      </c>
      <c r="O7" s="21">
        <f t="shared" si="0"/>
        <v>7.0097710105767153</v>
      </c>
      <c r="P7" s="21">
        <f t="shared" si="0"/>
        <v>10.652703415419644</v>
      </c>
      <c r="Q7" s="21">
        <f t="shared" si="0"/>
        <v>13.561431229849441</v>
      </c>
      <c r="R7" s="21">
        <f t="shared" si="0"/>
        <v>15.433397894076284</v>
      </c>
      <c r="S7" s="21">
        <f t="shared" si="0"/>
        <v>18.473380994865444</v>
      </c>
      <c r="T7" s="21">
        <f t="shared" si="0"/>
        <v>21.372322938803116</v>
      </c>
      <c r="U7" s="21">
        <f t="shared" si="0"/>
        <v>27.850654550250852</v>
      </c>
      <c r="V7" s="21">
        <f t="shared" si="0"/>
        <v>27.033877482522975</v>
      </c>
      <c r="W7" s="21">
        <f t="shared" si="0"/>
        <v>39.707133330576745</v>
      </c>
      <c r="X7" s="21">
        <f t="shared" si="0"/>
        <v>48.497486816063827</v>
      </c>
      <c r="Y7" s="21">
        <f t="shared" si="0"/>
        <v>58.268923770645259</v>
      </c>
      <c r="Z7" s="21">
        <f t="shared" si="0"/>
        <v>63.178386308730794</v>
      </c>
      <c r="AA7" s="21">
        <f t="shared" si="0"/>
        <v>72.459941567339214</v>
      </c>
      <c r="AB7" s="21">
        <f t="shared" si="0"/>
        <v>79.488069325656824</v>
      </c>
      <c r="AC7" s="21">
        <f t="shared" si="0"/>
        <v>90.927067213030313</v>
      </c>
      <c r="AD7" s="21">
        <f t="shared" si="0"/>
        <v>103.09672946780509</v>
      </c>
      <c r="AE7" s="21">
        <f t="shared" si="0"/>
        <v>114.86482755522719</v>
      </c>
    </row>
    <row r="8" spans="1:31" x14ac:dyDescent="0.2">
      <c r="B8" s="14" t="s">
        <v>237</v>
      </c>
      <c r="C8" s="21">
        <f>+HFC!C656</f>
        <v>0</v>
      </c>
      <c r="D8" s="21">
        <f>+HFC!D656</f>
        <v>2.1983922359360902E-5</v>
      </c>
      <c r="E8" s="21">
        <f>+HFC!E656</f>
        <v>1.9106018745719452E-4</v>
      </c>
      <c r="F8" s="21">
        <f>+HFC!F656</f>
        <v>1.055310752999675E-3</v>
      </c>
      <c r="G8" s="21">
        <f>+HFC!G656</f>
        <v>6.2442755419294622E-2</v>
      </c>
      <c r="H8" s="21">
        <f>+HFC!H656</f>
        <v>0.13748991383675363</v>
      </c>
      <c r="I8" s="21">
        <f>+HFC!I656</f>
        <v>0.30707689328253368</v>
      </c>
      <c r="J8" s="21">
        <f>+HFC!J656</f>
        <v>0.68199043628204215</v>
      </c>
      <c r="K8" s="21">
        <f>+HFC!K656</f>
        <v>0.69834446753962531</v>
      </c>
      <c r="L8" s="21">
        <f>+HFC!L656</f>
        <v>2.3616649807097998</v>
      </c>
      <c r="M8" s="21">
        <f>+HFC!M656</f>
        <v>3.218165538386863</v>
      </c>
      <c r="N8" s="21">
        <f>+HFC!N656</f>
        <v>7.0941504959061756</v>
      </c>
      <c r="O8" s="21">
        <f>+HFC!O656</f>
        <v>7.0097710105767153</v>
      </c>
      <c r="P8" s="21">
        <f>+HFC!P656</f>
        <v>8.1851873074331429</v>
      </c>
      <c r="Q8" s="21">
        <f>+HFC!Q656</f>
        <v>11.24248999250411</v>
      </c>
      <c r="R8" s="21">
        <f>+HFC!R656</f>
        <v>13.39104209486436</v>
      </c>
      <c r="S8" s="21">
        <f>+HFC!S656</f>
        <v>16.33792145814785</v>
      </c>
      <c r="T8" s="21">
        <f>+HFC!T656</f>
        <v>19.204541733755796</v>
      </c>
      <c r="U8" s="21">
        <f>+HFC!U656</f>
        <v>25.602643597569465</v>
      </c>
      <c r="V8" s="21">
        <f>+HFC!V656</f>
        <v>24.405586624478811</v>
      </c>
      <c r="W8" s="21">
        <f>+HFC!W656</f>
        <v>35.98057275420787</v>
      </c>
      <c r="X8" s="21">
        <f>+HFC!X656</f>
        <v>46.076237824709359</v>
      </c>
      <c r="Y8" s="21">
        <f>+HFC!Y656</f>
        <v>55.616327496788855</v>
      </c>
      <c r="Z8" s="21">
        <f>+HFC!Z656</f>
        <v>60.359113591006505</v>
      </c>
      <c r="AA8" s="21">
        <f>+HFC!AA656</f>
        <v>69.680816139331327</v>
      </c>
      <c r="AB8" s="21">
        <f>+HFC!AB656</f>
        <v>76.560895334293463</v>
      </c>
      <c r="AC8" s="21">
        <f>+HFC!AC656</f>
        <v>88.476067727993609</v>
      </c>
      <c r="AD8" s="21">
        <f>+HFC!AD656</f>
        <v>97.701064829947512</v>
      </c>
      <c r="AE8" s="21">
        <f>+HFC!AE656</f>
        <v>109.73801036557043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0</v>
      </c>
      <c r="D10" s="21">
        <f>+'SF6'!D656</f>
        <v>0</v>
      </c>
      <c r="E10" s="21">
        <f>+'SF6'!E656</f>
        <v>0</v>
      </c>
      <c r="F10" s="21">
        <f>+'SF6'!F656</f>
        <v>0</v>
      </c>
      <c r="G10" s="21">
        <f>+'SF6'!G656</f>
        <v>0</v>
      </c>
      <c r="H10" s="21">
        <f>+'SF6'!H656</f>
        <v>0</v>
      </c>
      <c r="I10" s="21">
        <f>+'SF6'!I656</f>
        <v>0</v>
      </c>
      <c r="J10" s="21">
        <f>+'SF6'!J656</f>
        <v>0</v>
      </c>
      <c r="K10" s="21">
        <f>+'SF6'!K656</f>
        <v>0</v>
      </c>
      <c r="L10" s="21">
        <f>+'SF6'!L656</f>
        <v>0</v>
      </c>
      <c r="M10" s="21">
        <f>+'SF6'!M656</f>
        <v>0</v>
      </c>
      <c r="N10" s="21">
        <f>+'SF6'!N656</f>
        <v>0</v>
      </c>
      <c r="O10" s="21">
        <f>+'SF6'!O656</f>
        <v>0</v>
      </c>
      <c r="P10" s="21">
        <f>+'SF6'!P656</f>
        <v>2.4675161079865013</v>
      </c>
      <c r="Q10" s="21">
        <f>+'SF6'!Q656</f>
        <v>2.318941237345332</v>
      </c>
      <c r="R10" s="21">
        <f>+'SF6'!R656</f>
        <v>2.0423557992119239</v>
      </c>
      <c r="S10" s="21">
        <f>+'SF6'!S656</f>
        <v>2.1354595367175944</v>
      </c>
      <c r="T10" s="21">
        <f>+'SF6'!T656</f>
        <v>2.167781205047318</v>
      </c>
      <c r="U10" s="21">
        <f>+'SF6'!U656</f>
        <v>2.2480109526813878</v>
      </c>
      <c r="V10" s="21">
        <f>+'SF6'!V656</f>
        <v>2.6282908580441635</v>
      </c>
      <c r="W10" s="21">
        <f>+'SF6'!W656</f>
        <v>3.7265605763688758</v>
      </c>
      <c r="X10" s="21">
        <f>+'SF6'!X656</f>
        <v>2.4212489913544673</v>
      </c>
      <c r="Y10" s="21">
        <f>+'SF6'!Y656</f>
        <v>2.6525962738564068</v>
      </c>
      <c r="Z10" s="21">
        <f>+'SF6'!Z656</f>
        <v>2.8192727177242887</v>
      </c>
      <c r="AA10" s="21">
        <f>+'SF6'!AA656</f>
        <v>2.7791254280078896</v>
      </c>
      <c r="AB10" s="21">
        <f>+'SF6'!AB656</f>
        <v>2.9271739913633561</v>
      </c>
      <c r="AC10" s="21">
        <f>+'SF6'!AC656</f>
        <v>2.4509994850367023</v>
      </c>
      <c r="AD10" s="21">
        <f>+'SF6'!AD656</f>
        <v>5.3956646378575766</v>
      </c>
      <c r="AE10" s="21">
        <f>+'SF6'!AE656</f>
        <v>5.1268171896567596</v>
      </c>
    </row>
    <row r="11" spans="1:31" x14ac:dyDescent="0.2">
      <c r="B11" s="15" t="s">
        <v>240</v>
      </c>
      <c r="C11" s="28">
        <f>+SUM(C4:C7)</f>
        <v>-969.53098321836728</v>
      </c>
      <c r="D11" s="28">
        <f t="shared" ref="D11:AE11" si="1">+SUM(D4:D7)</f>
        <v>-669.10063240507213</v>
      </c>
      <c r="E11" s="28">
        <f t="shared" si="1"/>
        <v>-1120.4838528231599</v>
      </c>
      <c r="F11" s="28">
        <f t="shared" si="1"/>
        <v>-1377.4873291381855</v>
      </c>
      <c r="G11" s="28">
        <f t="shared" si="1"/>
        <v>-1798.801066751731</v>
      </c>
      <c r="H11" s="28">
        <f t="shared" si="1"/>
        <v>-903.66286357511422</v>
      </c>
      <c r="I11" s="28">
        <f t="shared" si="1"/>
        <v>-1584.2350128588296</v>
      </c>
      <c r="J11" s="28">
        <f t="shared" si="1"/>
        <v>-1782.0148273985099</v>
      </c>
      <c r="K11" s="28">
        <f t="shared" si="1"/>
        <v>-2480.7759154772298</v>
      </c>
      <c r="L11" s="28">
        <f t="shared" si="1"/>
        <v>-3154.7102302288395</v>
      </c>
      <c r="M11" s="28">
        <f t="shared" si="1"/>
        <v>-3143.7319996766746</v>
      </c>
      <c r="N11" s="28">
        <f t="shared" si="1"/>
        <v>-3334.7380551021265</v>
      </c>
      <c r="O11" s="28">
        <f t="shared" si="1"/>
        <v>-3712.6871820533916</v>
      </c>
      <c r="P11" s="28">
        <f t="shared" si="1"/>
        <v>-4545.4451466265891</v>
      </c>
      <c r="Q11" s="28">
        <f t="shared" si="1"/>
        <v>-3069.2837630530939</v>
      </c>
      <c r="R11" s="28">
        <f t="shared" si="1"/>
        <v>-3720.8076790504106</v>
      </c>
      <c r="S11" s="28">
        <f t="shared" si="1"/>
        <v>-4119.9745555605477</v>
      </c>
      <c r="T11" s="28">
        <f t="shared" si="1"/>
        <v>-3066.5248257598851</v>
      </c>
      <c r="U11" s="28">
        <f t="shared" si="1"/>
        <v>-3263.9211965364584</v>
      </c>
      <c r="V11" s="28">
        <f t="shared" si="1"/>
        <v>-4463.3677289464231</v>
      </c>
      <c r="W11" s="28">
        <f t="shared" si="1"/>
        <v>-5246.4342222084324</v>
      </c>
      <c r="X11" s="28">
        <f t="shared" si="1"/>
        <v>-5233.822748785562</v>
      </c>
      <c r="Y11" s="28">
        <f t="shared" si="1"/>
        <v>-5078.8719409643418</v>
      </c>
      <c r="Z11" s="28">
        <f t="shared" si="1"/>
        <v>-4886.2519223138115</v>
      </c>
      <c r="AA11" s="28">
        <f t="shared" si="1"/>
        <v>-6575.1830883822449</v>
      </c>
      <c r="AB11" s="28">
        <f t="shared" si="1"/>
        <v>-6202.622570437391</v>
      </c>
      <c r="AC11" s="28">
        <f t="shared" si="1"/>
        <v>-6342.7711795987943</v>
      </c>
      <c r="AD11" s="28">
        <f t="shared" si="1"/>
        <v>-5455.0672256531388</v>
      </c>
      <c r="AE11" s="28">
        <f t="shared" si="1"/>
        <v>-5995.6366708931746</v>
      </c>
    </row>
    <row r="12" spans="1:31" x14ac:dyDescent="0.2">
      <c r="C12" s="30">
        <f>+C11-CO2eq!C656</f>
        <v>1.4779288903810084E-12</v>
      </c>
      <c r="D12" s="91">
        <f>+D11-CO2eq!D656</f>
        <v>0</v>
      </c>
      <c r="E12" s="91">
        <f>+E11-CO2eq!E656</f>
        <v>0</v>
      </c>
      <c r="F12" s="91">
        <f>+F11-CO2eq!F656</f>
        <v>2.7284841053187847E-12</v>
      </c>
      <c r="G12" s="91">
        <f>+G11-CO2eq!G656</f>
        <v>-2.0463630789890885E-12</v>
      </c>
      <c r="H12" s="30">
        <f>+H11-CO2eq!H656</f>
        <v>1.3642420526593924E-12</v>
      </c>
      <c r="I12" s="30">
        <f>+I11-CO2eq!I656</f>
        <v>2.0463630789890885E-12</v>
      </c>
      <c r="J12" s="30">
        <f>+J11-CO2eq!J656</f>
        <v>2.7284841053187847E-12</v>
      </c>
      <c r="K12" s="30">
        <f>+K11-CO2eq!K656</f>
        <v>0</v>
      </c>
      <c r="L12" s="30">
        <f>+L11-CO2eq!L656</f>
        <v>0</v>
      </c>
      <c r="M12" s="30">
        <f>+M11-CO2eq!M656</f>
        <v>0</v>
      </c>
      <c r="N12" s="30">
        <f>+N11-CO2eq!N656</f>
        <v>0</v>
      </c>
      <c r="O12" s="30">
        <f>+O11-CO2eq!O656</f>
        <v>0</v>
      </c>
      <c r="P12" s="30">
        <f>+P11-CO2eq!P656</f>
        <v>0</v>
      </c>
      <c r="Q12" s="30">
        <f>+Q11-CO2eq!Q656</f>
        <v>0</v>
      </c>
      <c r="R12" s="30">
        <f>+R11-CO2eq!R656</f>
        <v>0</v>
      </c>
      <c r="S12" s="30">
        <f>+S11-CO2eq!S656</f>
        <v>0</v>
      </c>
      <c r="T12" s="30">
        <f>+T11-CO2eq!T656</f>
        <v>-4.5474735088646412E-12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0</v>
      </c>
      <c r="Y12" s="30">
        <f>+Y11-CO2eq!Y656</f>
        <v>0</v>
      </c>
      <c r="Z12" s="30">
        <f>+Z11-CO2eq!Z656</f>
        <v>0</v>
      </c>
      <c r="AA12" s="30">
        <f>+AA11-CO2eq!AA656</f>
        <v>0</v>
      </c>
      <c r="AB12" s="30">
        <f>+AB11-CO2eq!AB656</f>
        <v>0</v>
      </c>
      <c r="AC12" s="30">
        <f>+AC11-CO2eq!AC656</f>
        <v>0</v>
      </c>
      <c r="AD12" s="30">
        <f>+AD11-CO2eq!AD656</f>
        <v>0</v>
      </c>
      <c r="AE12" s="30">
        <f>+AE11-CO2eq!AE656</f>
        <v>0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922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225.3512767663951</v>
      </c>
      <c r="D24" s="21">
        <f>+'CO2'!D657</f>
        <v>220.01228358450584</v>
      </c>
      <c r="E24" s="21">
        <f>+'CO2'!E657</f>
        <v>246.13734275021619</v>
      </c>
      <c r="F24" s="21">
        <f>+'CO2'!F657</f>
        <v>263.88954795261498</v>
      </c>
      <c r="G24" s="21">
        <f>+'CO2'!G657</f>
        <v>288.77390381125122</v>
      </c>
      <c r="H24" s="21">
        <f>+'CO2'!H657</f>
        <v>288.14628968405998</v>
      </c>
      <c r="I24" s="21">
        <f>+'CO2'!I657</f>
        <v>349.78735437680439</v>
      </c>
      <c r="J24" s="21">
        <f>+'CO2'!J657</f>
        <v>417.12818065973499</v>
      </c>
      <c r="K24" s="21">
        <f>+'CO2'!K657</f>
        <v>400.39574134380769</v>
      </c>
      <c r="L24" s="21">
        <f>+'CO2'!L657</f>
        <v>426.28765976188538</v>
      </c>
      <c r="M24" s="21">
        <f>+'CO2'!M657</f>
        <v>419.13310157126756</v>
      </c>
      <c r="N24" s="21">
        <f>+'CO2'!N657</f>
        <v>388.26722267537377</v>
      </c>
      <c r="O24" s="21">
        <f>+'CO2'!O657</f>
        <v>394.17858710164251</v>
      </c>
      <c r="P24" s="21">
        <f>+'CO2'!P657</f>
        <v>357.01234710308188</v>
      </c>
      <c r="Q24" s="21">
        <f>+'CO2'!Q657</f>
        <v>435.02452991222731</v>
      </c>
      <c r="R24" s="21">
        <f>+'CO2'!R657</f>
        <v>460.79613056448466</v>
      </c>
      <c r="S24" s="21">
        <f>+'CO2'!S657</f>
        <v>433.27730065113582</v>
      </c>
      <c r="T24" s="21">
        <f>+'CO2'!T657</f>
        <v>691.06243272797167</v>
      </c>
      <c r="U24" s="21">
        <f>+'CO2'!U657</f>
        <v>634.30481610045331</v>
      </c>
      <c r="V24" s="21">
        <f>+'CO2'!V657</f>
        <v>544.17545242661527</v>
      </c>
      <c r="W24" s="21">
        <f>+'CO2'!W657</f>
        <v>524.43578997946599</v>
      </c>
      <c r="X24" s="21">
        <f>+'CO2'!X657</f>
        <v>677.61455571861688</v>
      </c>
      <c r="Y24" s="21">
        <f>+'CO2'!Y657</f>
        <v>662.96060403673596</v>
      </c>
      <c r="Z24" s="21">
        <f>+'CO2'!Z657</f>
        <v>634.46316937273036</v>
      </c>
      <c r="AA24" s="21">
        <f>+'CO2'!AA657</f>
        <v>664.29606615725629</v>
      </c>
      <c r="AB24" s="21">
        <f>+'CO2'!AB657</f>
        <v>689.17050294404783</v>
      </c>
      <c r="AC24" s="21">
        <f>+'CO2'!AC657</f>
        <v>643.40895521417315</v>
      </c>
      <c r="AD24" s="21">
        <f>+'CO2'!AD657</f>
        <v>642.85098168384218</v>
      </c>
      <c r="AE24" s="21">
        <f>+'CO2'!AE657</f>
        <v>758.21362491272157</v>
      </c>
    </row>
    <row r="25" spans="1:31" x14ac:dyDescent="0.2">
      <c r="B25" s="3" t="s">
        <v>234</v>
      </c>
      <c r="C25" s="21">
        <f>+'CH4'!C657*PCG!$C$5</f>
        <v>32.533662418791074</v>
      </c>
      <c r="D25" s="21">
        <f>+'CH4'!D657*PCG!$C$5</f>
        <v>33.245838454526186</v>
      </c>
      <c r="E25" s="21">
        <f>+'CH4'!E657*PCG!$C$5</f>
        <v>34.275278556358735</v>
      </c>
      <c r="F25" s="21">
        <f>+'CH4'!F657*PCG!$C$5</f>
        <v>35.138690292736818</v>
      </c>
      <c r="G25" s="21">
        <f>+'CH4'!G657*PCG!$C$5</f>
        <v>36.290278812416645</v>
      </c>
      <c r="H25" s="21">
        <f>+'CH4'!H657*PCG!$C$5</f>
        <v>35.588597895966984</v>
      </c>
      <c r="I25" s="21">
        <f>+'CH4'!I657*PCG!$C$5</f>
        <v>40.010138946305808</v>
      </c>
      <c r="J25" s="21">
        <f>+'CH4'!J657*PCG!$C$5</f>
        <v>37.962112916461912</v>
      </c>
      <c r="K25" s="21">
        <f>+'CH4'!K657*PCG!$C$5</f>
        <v>40.079214837163043</v>
      </c>
      <c r="L25" s="21">
        <f>+'CH4'!L657*PCG!$C$5</f>
        <v>41.320610748341394</v>
      </c>
      <c r="M25" s="21">
        <f>+'CH4'!M657*PCG!$C$5</f>
        <v>42.824229804365999</v>
      </c>
      <c r="N25" s="21">
        <f>+'CH4'!N657*PCG!$C$5</f>
        <v>44.862586692059573</v>
      </c>
      <c r="O25" s="21">
        <f>+'CH4'!O657*PCG!$C$5</f>
        <v>44.570226498250761</v>
      </c>
      <c r="P25" s="21">
        <f>+'CH4'!P657*PCG!$C$5</f>
        <v>41.161595864596464</v>
      </c>
      <c r="Q25" s="21">
        <f>+'CH4'!Q657*PCG!$C$5</f>
        <v>44.841209994542758</v>
      </c>
      <c r="R25" s="21">
        <f>+'CH4'!R657*PCG!$C$5</f>
        <v>45.015469687879836</v>
      </c>
      <c r="S25" s="21">
        <f>+'CH4'!S657*PCG!$C$5</f>
        <v>45.518383694336649</v>
      </c>
      <c r="T25" s="21">
        <f>+'CH4'!T657*PCG!$C$5</f>
        <v>44.596114312020752</v>
      </c>
      <c r="U25" s="21">
        <f>+'CH4'!U657*PCG!$C$5</f>
        <v>45.627570025829506</v>
      </c>
      <c r="V25" s="21">
        <f>+'CH4'!V657*PCG!$C$5</f>
        <v>45.996157563507637</v>
      </c>
      <c r="W25" s="21">
        <f>+'CH4'!W657*PCG!$C$5</f>
        <v>44.864128358563974</v>
      </c>
      <c r="X25" s="21">
        <f>+'CH4'!X657*PCG!$C$5</f>
        <v>49.229083731049279</v>
      </c>
      <c r="Y25" s="21">
        <f>+'CH4'!Y657*PCG!$C$5</f>
        <v>52.611972028875854</v>
      </c>
      <c r="Z25" s="21">
        <f>+'CH4'!Z657*PCG!$C$5</f>
        <v>54.113627526912012</v>
      </c>
      <c r="AA25" s="21">
        <f>+'CH4'!AA657*PCG!$C$5</f>
        <v>54.246070854987472</v>
      </c>
      <c r="AB25" s="21">
        <f>+'CH4'!AB657*PCG!$C$5</f>
        <v>55.028521716119549</v>
      </c>
      <c r="AC25" s="21">
        <f>+'CH4'!AC657*PCG!$C$5</f>
        <v>55.29801221252103</v>
      </c>
      <c r="AD25" s="21">
        <f>+'CH4'!AD657*PCG!$C$5</f>
        <v>55.142147070932722</v>
      </c>
      <c r="AE25" s="21">
        <f>+'CH4'!AE657*PCG!$C$5</f>
        <v>52.23257870900192</v>
      </c>
    </row>
    <row r="26" spans="1:31" x14ac:dyDescent="0.2">
      <c r="B26" s="3" t="s">
        <v>235</v>
      </c>
      <c r="C26" s="21">
        <f>+N2O!C657*PCG!$C$6</f>
        <v>7.1457387128199743</v>
      </c>
      <c r="D26" s="21">
        <f>+N2O!D657*PCG!$C$6</f>
        <v>7.2723811501997693</v>
      </c>
      <c r="E26" s="21">
        <f>+N2O!E657*PCG!$C$6</f>
        <v>7.6948492933989581</v>
      </c>
      <c r="F26" s="21">
        <f>+N2O!F657*PCG!$C$6</f>
        <v>8.0634717845608677</v>
      </c>
      <c r="G26" s="21">
        <f>+N2O!G657*PCG!$C$6</f>
        <v>8.5273040216299307</v>
      </c>
      <c r="H26" s="21">
        <f>+N2O!H657*PCG!$C$6</f>
        <v>8.6652178142781668</v>
      </c>
      <c r="I26" s="21">
        <f>+N2O!I657*PCG!$C$6</f>
        <v>15.994291646997004</v>
      </c>
      <c r="J26" s="21">
        <f>+N2O!J657*PCG!$C$6</f>
        <v>14.828233423209776</v>
      </c>
      <c r="K26" s="21">
        <f>+N2O!K657*PCG!$C$6</f>
        <v>18.514708489786969</v>
      </c>
      <c r="L26" s="21">
        <f>+N2O!L657*PCG!$C$6</f>
        <v>19.648733694240807</v>
      </c>
      <c r="M26" s="21">
        <f>+N2O!M657*PCG!$C$6</f>
        <v>20.891491304810398</v>
      </c>
      <c r="N26" s="21">
        <f>+N2O!N657*PCG!$C$6</f>
        <v>23.923905921893368</v>
      </c>
      <c r="O26" s="21">
        <f>+N2O!O657*PCG!$C$6</f>
        <v>23.578478217453991</v>
      </c>
      <c r="P26" s="21">
        <f>+N2O!P657*PCG!$C$6</f>
        <v>18.21758217387757</v>
      </c>
      <c r="Q26" s="21">
        <f>+N2O!Q657*PCG!$C$6</f>
        <v>22.678407626777503</v>
      </c>
      <c r="R26" s="21">
        <f>+N2O!R657*PCG!$C$6</f>
        <v>22.851856170756925</v>
      </c>
      <c r="S26" s="21">
        <f>+N2O!S657*PCG!$C$6</f>
        <v>22.977944150423252</v>
      </c>
      <c r="T26" s="21">
        <f>+N2O!T657*PCG!$C$6</f>
        <v>21.707296866858368</v>
      </c>
      <c r="U26" s="21">
        <f>+N2O!U657*PCG!$C$6</f>
        <v>22.901779621879683</v>
      </c>
      <c r="V26" s="21">
        <f>+N2O!V657*PCG!$C$6</f>
        <v>22.54487864412037</v>
      </c>
      <c r="W26" s="21">
        <f>+N2O!W657*PCG!$C$6</f>
        <v>21.772327912327643</v>
      </c>
      <c r="X26" s="21">
        <f>+N2O!X657*PCG!$C$6</f>
        <v>29.517572581198497</v>
      </c>
      <c r="Y26" s="21">
        <f>+N2O!Y657*PCG!$C$6</f>
        <v>33.724146445642667</v>
      </c>
      <c r="Z26" s="21">
        <f>+N2O!Z657*PCG!$C$6</f>
        <v>35.668434223871586</v>
      </c>
      <c r="AA26" s="21">
        <f>+N2O!AA657*PCG!$C$6</f>
        <v>35.116477938048639</v>
      </c>
      <c r="AB26" s="21">
        <f>+N2O!AB657*PCG!$C$6</f>
        <v>38.432060795541197</v>
      </c>
      <c r="AC26" s="21">
        <f>+N2O!AC657*PCG!$C$6</f>
        <v>40.456786303828572</v>
      </c>
      <c r="AD26" s="21">
        <f>+N2O!AD657*PCG!$C$6</f>
        <v>41.123484605352239</v>
      </c>
      <c r="AE26" s="21">
        <f>+N2O!AE657*PCG!$C$6</f>
        <v>36.044653393244523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265.03067789800616</v>
      </c>
      <c r="D31" s="28">
        <f t="shared" ref="D31:AE31" si="3">+SUM(D24:D27)</f>
        <v>260.53050318923181</v>
      </c>
      <c r="E31" s="28">
        <f t="shared" si="3"/>
        <v>288.10747059997385</v>
      </c>
      <c r="F31" s="28">
        <f t="shared" si="3"/>
        <v>307.09171002991269</v>
      </c>
      <c r="G31" s="28">
        <f t="shared" si="3"/>
        <v>333.59148664529778</v>
      </c>
      <c r="H31" s="28">
        <f t="shared" si="3"/>
        <v>332.40010539430511</v>
      </c>
      <c r="I31" s="28">
        <f t="shared" si="3"/>
        <v>405.79178497010719</v>
      </c>
      <c r="J31" s="28">
        <f t="shared" si="3"/>
        <v>469.91852699940671</v>
      </c>
      <c r="K31" s="28">
        <f t="shared" si="3"/>
        <v>458.98966467075769</v>
      </c>
      <c r="L31" s="28">
        <f t="shared" si="3"/>
        <v>487.25700420446759</v>
      </c>
      <c r="M31" s="28">
        <f t="shared" si="3"/>
        <v>482.84882268044396</v>
      </c>
      <c r="N31" s="28">
        <f t="shared" si="3"/>
        <v>457.0537152893267</v>
      </c>
      <c r="O31" s="28">
        <f t="shared" si="3"/>
        <v>462.32729181734726</v>
      </c>
      <c r="P31" s="28">
        <f t="shared" si="3"/>
        <v>416.39152514155592</v>
      </c>
      <c r="Q31" s="28">
        <f t="shared" si="3"/>
        <v>502.54414753354757</v>
      </c>
      <c r="R31" s="28">
        <f t="shared" si="3"/>
        <v>528.66345642312137</v>
      </c>
      <c r="S31" s="28">
        <f t="shared" si="3"/>
        <v>501.77362849589571</v>
      </c>
      <c r="T31" s="28">
        <f t="shared" si="3"/>
        <v>757.36584390685073</v>
      </c>
      <c r="U31" s="28">
        <f t="shared" si="3"/>
        <v>702.83416574816249</v>
      </c>
      <c r="V31" s="28">
        <f t="shared" si="3"/>
        <v>612.71648863424321</v>
      </c>
      <c r="W31" s="28">
        <f t="shared" si="3"/>
        <v>591.07224625035769</v>
      </c>
      <c r="X31" s="28">
        <f t="shared" si="3"/>
        <v>756.36121203086464</v>
      </c>
      <c r="Y31" s="28">
        <f t="shared" si="3"/>
        <v>749.29672251125442</v>
      </c>
      <c r="Z31" s="28">
        <f t="shared" si="3"/>
        <v>724.24523112351403</v>
      </c>
      <c r="AA31" s="28">
        <f t="shared" si="3"/>
        <v>753.65861495029242</v>
      </c>
      <c r="AB31" s="28">
        <f t="shared" si="3"/>
        <v>782.63108545570867</v>
      </c>
      <c r="AC31" s="28">
        <f t="shared" si="3"/>
        <v>739.16375373052279</v>
      </c>
      <c r="AD31" s="28">
        <f t="shared" si="3"/>
        <v>739.11661336012719</v>
      </c>
      <c r="AE31" s="28">
        <f t="shared" si="3"/>
        <v>846.49085701496801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0.49510177698244207</v>
      </c>
      <c r="D44" s="21">
        <f>+'CO2'!D658</f>
        <v>0.49339142314925133</v>
      </c>
      <c r="E44" s="21">
        <f>+'CO2'!E658</f>
        <v>0.51878397807858001</v>
      </c>
      <c r="F44" s="21">
        <f>+'CO2'!F658</f>
        <v>0.52139821684435739</v>
      </c>
      <c r="G44" s="21">
        <f>+'CO2'!G658</f>
        <v>0.54478541061662233</v>
      </c>
      <c r="H44" s="21">
        <f>+'CO2'!H658</f>
        <v>0.55324769310732091</v>
      </c>
      <c r="I44" s="21">
        <f>+'CO2'!I658</f>
        <v>0.57569508191581475</v>
      </c>
      <c r="J44" s="21">
        <f>+'CO2'!J658</f>
        <v>0.58449804427924557</v>
      </c>
      <c r="K44" s="21">
        <f>+'CO2'!K658</f>
        <v>0.58861375067183563</v>
      </c>
      <c r="L44" s="21">
        <f>+'CO2'!L658</f>
        <v>0.54251612952830575</v>
      </c>
      <c r="M44" s="21">
        <f>+'CO2'!M658</f>
        <v>0.61743933422217612</v>
      </c>
      <c r="N44" s="21">
        <f>+'CO2'!N658</f>
        <v>0.63062893348855242</v>
      </c>
      <c r="O44" s="21">
        <f>+'CO2'!O658</f>
        <v>0.67413022476026141</v>
      </c>
      <c r="P44" s="21">
        <f>+'CO2'!P658</f>
        <v>0.66315977093458467</v>
      </c>
      <c r="Q44" s="21">
        <f>+'CO2'!Q658</f>
        <v>0.68540233469377587</v>
      </c>
      <c r="R44" s="21">
        <f>+'CO2'!R658</f>
        <v>0.75089132642914369</v>
      </c>
      <c r="S44" s="21">
        <f>+'CO2'!S658</f>
        <v>0.79455041482680255</v>
      </c>
      <c r="T44" s="21">
        <f>+'CO2'!T658</f>
        <v>0.80960014123528246</v>
      </c>
      <c r="U44" s="21">
        <f>+'CO2'!U658</f>
        <v>0.88302829817241635</v>
      </c>
      <c r="V44" s="21">
        <f>+'CO2'!V658</f>
        <v>0.90538709009078855</v>
      </c>
      <c r="W44" s="21">
        <f>+'CO2'!W658</f>
        <v>1.0003510687306505</v>
      </c>
      <c r="X44" s="21">
        <f>+'CO2'!X658</f>
        <v>1.1780999049097043</v>
      </c>
      <c r="Y44" s="21">
        <f>+'CO2'!Y658</f>
        <v>1.2044984891455717</v>
      </c>
      <c r="Z44" s="21">
        <f>+'CO2'!Z658</f>
        <v>1.2437149328065169</v>
      </c>
      <c r="AA44" s="21">
        <f>+'CO2'!AA658</f>
        <v>1.2272792581585643</v>
      </c>
      <c r="AB44" s="21">
        <f>+'CO2'!AB658</f>
        <v>1.2863556654271118</v>
      </c>
      <c r="AC44" s="21">
        <f>+'CO2'!AC658</f>
        <v>1.4987801906096481</v>
      </c>
      <c r="AD44" s="21">
        <f>+'CO2'!AD658</f>
        <v>1.540295755777956</v>
      </c>
      <c r="AE44" s="21">
        <f>+'CO2'!AE658</f>
        <v>1.7104413770114959</v>
      </c>
    </row>
    <row r="45" spans="2:31" x14ac:dyDescent="0.2">
      <c r="B45" s="3" t="s">
        <v>234</v>
      </c>
      <c r="C45" s="21">
        <f>+'CH4'!C658*PCG!$C$5</f>
        <v>0</v>
      </c>
      <c r="D45" s="21">
        <f>+'CH4'!D658*PCG!$C$5</f>
        <v>0</v>
      </c>
      <c r="E45" s="21">
        <f>+'CH4'!E658*PCG!$C$5</f>
        <v>0</v>
      </c>
      <c r="F45" s="21">
        <f>+'CH4'!F658*PCG!$C$5</f>
        <v>0</v>
      </c>
      <c r="G45" s="21">
        <f>+'CH4'!G658*PCG!$C$5</f>
        <v>0</v>
      </c>
      <c r="H45" s="21">
        <f>+'CH4'!H658*PCG!$C$5</f>
        <v>0</v>
      </c>
      <c r="I45" s="21">
        <f>+'CH4'!I658*PCG!$C$5</f>
        <v>0</v>
      </c>
      <c r="J45" s="21">
        <f>+'CH4'!J658*PCG!$C$5</f>
        <v>0</v>
      </c>
      <c r="K45" s="21">
        <f>+'CH4'!K658*PCG!$C$5</f>
        <v>0</v>
      </c>
      <c r="L45" s="21">
        <f>+'CH4'!L658*PCG!$C$5</f>
        <v>0</v>
      </c>
      <c r="M45" s="21">
        <f>+'CH4'!M658*PCG!$C$5</f>
        <v>0</v>
      </c>
      <c r="N45" s="21">
        <f>+'CH4'!N658*PCG!$C$5</f>
        <v>0</v>
      </c>
      <c r="O45" s="21">
        <f>+'CH4'!O658*PCG!$C$5</f>
        <v>0</v>
      </c>
      <c r="P45" s="21">
        <f>+'CH4'!P658*PCG!$C$5</f>
        <v>0</v>
      </c>
      <c r="Q45" s="21">
        <f>+'CH4'!Q658*PCG!$C$5</f>
        <v>0</v>
      </c>
      <c r="R45" s="21">
        <f>+'CH4'!R658*PCG!$C$5</f>
        <v>0</v>
      </c>
      <c r="S45" s="21">
        <f>+'CH4'!S658*PCG!$C$5</f>
        <v>0</v>
      </c>
      <c r="T45" s="21">
        <f>+'CH4'!T658*PCG!$C$5</f>
        <v>0</v>
      </c>
      <c r="U45" s="21">
        <f>+'CH4'!U658*PCG!$C$5</f>
        <v>0</v>
      </c>
      <c r="V45" s="21">
        <f>+'CH4'!V658*PCG!$C$5</f>
        <v>0</v>
      </c>
      <c r="W45" s="21">
        <f>+'CH4'!W658*PCG!$C$5</f>
        <v>0</v>
      </c>
      <c r="X45" s="21">
        <f>+'CH4'!X658*PCG!$C$5</f>
        <v>0</v>
      </c>
      <c r="Y45" s="21">
        <f>+'CH4'!Y658*PCG!$C$5</f>
        <v>0</v>
      </c>
      <c r="Z45" s="21">
        <f>+'CH4'!Z658*PCG!$C$5</f>
        <v>0</v>
      </c>
      <c r="AA45" s="21">
        <f>+'CH4'!AA658*PCG!$C$5</f>
        <v>0</v>
      </c>
      <c r="AB45" s="21">
        <f>+'CH4'!AB658*PCG!$C$5</f>
        <v>0</v>
      </c>
      <c r="AC45" s="21">
        <f>+'CH4'!AC658*PCG!$C$5</f>
        <v>0</v>
      </c>
      <c r="AD45" s="21">
        <f>+'CH4'!AD658*PCG!$C$5</f>
        <v>0</v>
      </c>
      <c r="AE45" s="21">
        <f>+'CH4'!AE658*PCG!$C$5</f>
        <v>0</v>
      </c>
    </row>
    <row r="46" spans="2:31" x14ac:dyDescent="0.2">
      <c r="B46" s="3" t="s">
        <v>235</v>
      </c>
      <c r="C46" s="21">
        <f>+N2O!C658*PCG!$C$6</f>
        <v>1.5046813287303338E-2</v>
      </c>
      <c r="D46" s="21">
        <f>+N2O!D658*PCG!$C$6</f>
        <v>1.504681328730334E-2</v>
      </c>
      <c r="E46" s="21">
        <f>+N2O!E658*PCG!$C$6</f>
        <v>1.504681328730334E-2</v>
      </c>
      <c r="F46" s="21">
        <f>+N2O!F658*PCG!$C$6</f>
        <v>1.5046813287303337E-2</v>
      </c>
      <c r="G46" s="21">
        <f>+N2O!G658*PCG!$C$6</f>
        <v>1.5046813287303338E-2</v>
      </c>
      <c r="H46" s="21">
        <f>+N2O!H658*PCG!$C$6</f>
        <v>1.5046813287303335E-2</v>
      </c>
      <c r="I46" s="21">
        <f>+N2O!I658*PCG!$C$6</f>
        <v>1.5046813287303335E-2</v>
      </c>
      <c r="J46" s="21">
        <f>+N2O!J658*PCG!$C$6</f>
        <v>1.5046813287303331E-2</v>
      </c>
      <c r="K46" s="21">
        <f>+N2O!K658*PCG!$C$6</f>
        <v>1.5046813287303335E-2</v>
      </c>
      <c r="L46" s="21">
        <f>+N2O!L658*PCG!$C$6</f>
        <v>1.5046813287303335E-2</v>
      </c>
      <c r="M46" s="21">
        <f>+N2O!M658*PCG!$C$6</f>
        <v>1.5046813287303335E-2</v>
      </c>
      <c r="N46" s="21">
        <f>+N2O!N658*PCG!$C$6</f>
        <v>1.5046813287303337E-2</v>
      </c>
      <c r="O46" s="21">
        <f>+N2O!O658*PCG!$C$6</f>
        <v>1.5046813287303335E-2</v>
      </c>
      <c r="P46" s="21">
        <f>+N2O!P658*PCG!$C$6</f>
        <v>1.493714167866105E-2</v>
      </c>
      <c r="Q46" s="21">
        <f>+N2O!Q658*PCG!$C$6</f>
        <v>1.4826253445878462E-2</v>
      </c>
      <c r="R46" s="21">
        <f>+N2O!R658*PCG!$C$6</f>
        <v>1.472933812677292E-2</v>
      </c>
      <c r="S46" s="21">
        <f>+N2O!S658*PCG!$C$6</f>
        <v>1.4636966812931865E-2</v>
      </c>
      <c r="T46" s="21">
        <f>+N2O!T658*PCG!$C$6</f>
        <v>1.4548818280611421E-2</v>
      </c>
      <c r="U46" s="21">
        <f>+N2O!U658*PCG!$C$6</f>
        <v>1.4464025978960534E-2</v>
      </c>
      <c r="V46" s="21">
        <f>+N2O!V658*PCG!$C$6</f>
        <v>1.4385818101083489E-2</v>
      </c>
      <c r="W46" s="21">
        <f>+N2O!W658*PCG!$C$6</f>
        <v>1.4320101913682617E-2</v>
      </c>
      <c r="X46" s="21">
        <f>+N2O!X658*PCG!$C$6</f>
        <v>1.4253161277576906E-2</v>
      </c>
      <c r="Y46" s="21">
        <f>+N2O!Y658*PCG!$C$6</f>
        <v>1.1836781059846594E-2</v>
      </c>
      <c r="Z46" s="21">
        <f>+N2O!Z658*PCG!$C$6</f>
        <v>9.4477170389877258E-3</v>
      </c>
      <c r="AA46" s="21">
        <f>+N2O!AA658*PCG!$C$6</f>
        <v>1.0005539008603317E-2</v>
      </c>
      <c r="AB46" s="21">
        <f>+N2O!AB658*PCG!$C$6</f>
        <v>1.055185614090608E-2</v>
      </c>
      <c r="AC46" s="21">
        <f>+N2O!AC658*PCG!$C$6</f>
        <v>8.4966103678212439E-3</v>
      </c>
      <c r="AD46" s="21">
        <f>+N2O!AD658*PCG!$C$6</f>
        <v>6.878145338779053E-3</v>
      </c>
      <c r="AE46" s="21">
        <f>+N2O!AE658*PCG!$C$6</f>
        <v>5.2641830137138872E-3</v>
      </c>
    </row>
    <row r="47" spans="2:31" x14ac:dyDescent="0.2">
      <c r="B47" s="3" t="s">
        <v>236</v>
      </c>
      <c r="C47" s="21">
        <f>+SUM(C48:C50)</f>
        <v>0</v>
      </c>
      <c r="D47" s="21">
        <f t="shared" ref="D47:AE47" si="4">+SUM(D48:D50)</f>
        <v>2.1983922359360902E-5</v>
      </c>
      <c r="E47" s="21">
        <f t="shared" si="4"/>
        <v>1.9106018745719452E-4</v>
      </c>
      <c r="F47" s="21">
        <f t="shared" si="4"/>
        <v>1.055310752999675E-3</v>
      </c>
      <c r="G47" s="21">
        <f t="shared" si="4"/>
        <v>6.2442755419294622E-2</v>
      </c>
      <c r="H47" s="21">
        <f t="shared" si="4"/>
        <v>0.13748991383675363</v>
      </c>
      <c r="I47" s="21">
        <f t="shared" si="4"/>
        <v>0.30707689328253368</v>
      </c>
      <c r="J47" s="21">
        <f t="shared" si="4"/>
        <v>0.68199043628204215</v>
      </c>
      <c r="K47" s="21">
        <f t="shared" si="4"/>
        <v>0.69834446753962531</v>
      </c>
      <c r="L47" s="21">
        <f t="shared" si="4"/>
        <v>2.3616649807097998</v>
      </c>
      <c r="M47" s="21">
        <f t="shared" si="4"/>
        <v>3.218165538386863</v>
      </c>
      <c r="N47" s="21">
        <f t="shared" si="4"/>
        <v>7.0941504959061756</v>
      </c>
      <c r="O47" s="21">
        <f t="shared" si="4"/>
        <v>7.0097710105767153</v>
      </c>
      <c r="P47" s="21">
        <f t="shared" si="4"/>
        <v>10.652703415419644</v>
      </c>
      <c r="Q47" s="21">
        <f t="shared" si="4"/>
        <v>13.561431229849441</v>
      </c>
      <c r="R47" s="21">
        <f t="shared" si="4"/>
        <v>15.433397894076284</v>
      </c>
      <c r="S47" s="21">
        <f t="shared" si="4"/>
        <v>18.473380994865444</v>
      </c>
      <c r="T47" s="21">
        <f t="shared" si="4"/>
        <v>21.372322938803116</v>
      </c>
      <c r="U47" s="21">
        <f t="shared" si="4"/>
        <v>27.850654550250852</v>
      </c>
      <c r="V47" s="21">
        <f t="shared" si="4"/>
        <v>27.033877482522975</v>
      </c>
      <c r="W47" s="21">
        <f t="shared" si="4"/>
        <v>39.707133330576745</v>
      </c>
      <c r="X47" s="21">
        <f t="shared" si="4"/>
        <v>48.497486816063827</v>
      </c>
      <c r="Y47" s="21">
        <f t="shared" si="4"/>
        <v>58.268923770645259</v>
      </c>
      <c r="Z47" s="21">
        <f t="shared" si="4"/>
        <v>63.178386308730794</v>
      </c>
      <c r="AA47" s="21">
        <f t="shared" si="4"/>
        <v>72.459941567339214</v>
      </c>
      <c r="AB47" s="21">
        <f t="shared" si="4"/>
        <v>79.488069325656824</v>
      </c>
      <c r="AC47" s="21">
        <f t="shared" si="4"/>
        <v>90.927067213030313</v>
      </c>
      <c r="AD47" s="21">
        <f t="shared" si="4"/>
        <v>103.09672946780509</v>
      </c>
      <c r="AE47" s="21">
        <f t="shared" si="4"/>
        <v>114.86482755522719</v>
      </c>
    </row>
    <row r="48" spans="2:31" x14ac:dyDescent="0.2">
      <c r="B48" s="14" t="s">
        <v>237</v>
      </c>
      <c r="C48" s="21">
        <f>+HFC!C658</f>
        <v>0</v>
      </c>
      <c r="D48" s="21">
        <f>+HFC!D658</f>
        <v>2.1983922359360902E-5</v>
      </c>
      <c r="E48" s="21">
        <f>+HFC!E658</f>
        <v>1.9106018745719452E-4</v>
      </c>
      <c r="F48" s="21">
        <f>+HFC!F658</f>
        <v>1.055310752999675E-3</v>
      </c>
      <c r="G48" s="21">
        <f>+HFC!G658</f>
        <v>6.2442755419294622E-2</v>
      </c>
      <c r="H48" s="21">
        <f>+HFC!H658</f>
        <v>0.13748991383675363</v>
      </c>
      <c r="I48" s="21">
        <f>+HFC!I658</f>
        <v>0.30707689328253368</v>
      </c>
      <c r="J48" s="21">
        <f>+HFC!J658</f>
        <v>0.68199043628204215</v>
      </c>
      <c r="K48" s="21">
        <f>+HFC!K658</f>
        <v>0.69834446753962531</v>
      </c>
      <c r="L48" s="21">
        <f>+HFC!L658</f>
        <v>2.3616649807097998</v>
      </c>
      <c r="M48" s="21">
        <f>+HFC!M658</f>
        <v>3.218165538386863</v>
      </c>
      <c r="N48" s="21">
        <f>+HFC!N658</f>
        <v>7.0941504959061756</v>
      </c>
      <c r="O48" s="21">
        <f>+HFC!O658</f>
        <v>7.0097710105767153</v>
      </c>
      <c r="P48" s="21">
        <f>+HFC!P658</f>
        <v>8.1851873074331429</v>
      </c>
      <c r="Q48" s="21">
        <f>+HFC!Q658</f>
        <v>11.24248999250411</v>
      </c>
      <c r="R48" s="21">
        <f>+HFC!R658</f>
        <v>13.39104209486436</v>
      </c>
      <c r="S48" s="21">
        <f>+HFC!S658</f>
        <v>16.33792145814785</v>
      </c>
      <c r="T48" s="21">
        <f>+HFC!T658</f>
        <v>19.204541733755796</v>
      </c>
      <c r="U48" s="21">
        <f>+HFC!U658</f>
        <v>25.602643597569465</v>
      </c>
      <c r="V48" s="21">
        <f>+HFC!V658</f>
        <v>24.405586624478811</v>
      </c>
      <c r="W48" s="21">
        <f>+HFC!W658</f>
        <v>35.98057275420787</v>
      </c>
      <c r="X48" s="21">
        <f>+HFC!X658</f>
        <v>46.076237824709359</v>
      </c>
      <c r="Y48" s="21">
        <f>+HFC!Y658</f>
        <v>55.616327496788855</v>
      </c>
      <c r="Z48" s="21">
        <f>+HFC!Z658</f>
        <v>60.359113591006505</v>
      </c>
      <c r="AA48" s="21">
        <f>+HFC!AA658</f>
        <v>69.680816139331327</v>
      </c>
      <c r="AB48" s="21">
        <f>+HFC!AB658</f>
        <v>76.560895334293463</v>
      </c>
      <c r="AC48" s="21">
        <f>+HFC!AC658</f>
        <v>88.476067727993609</v>
      </c>
      <c r="AD48" s="21">
        <f>+HFC!AD658</f>
        <v>97.701064829947512</v>
      </c>
      <c r="AE48" s="21">
        <f>+HFC!AE658</f>
        <v>109.73801036557043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0</v>
      </c>
      <c r="D50" s="21">
        <f>+'SF6'!D658</f>
        <v>0</v>
      </c>
      <c r="E50" s="21">
        <f>+'SF6'!E658</f>
        <v>0</v>
      </c>
      <c r="F50" s="21">
        <f>+'SF6'!F658</f>
        <v>0</v>
      </c>
      <c r="G50" s="21">
        <f>+'SF6'!G658</f>
        <v>0</v>
      </c>
      <c r="H50" s="21">
        <f>+'SF6'!H658</f>
        <v>0</v>
      </c>
      <c r="I50" s="21">
        <f>+'SF6'!I658</f>
        <v>0</v>
      </c>
      <c r="J50" s="21">
        <f>+'SF6'!J658</f>
        <v>0</v>
      </c>
      <c r="K50" s="21">
        <f>+'SF6'!K658</f>
        <v>0</v>
      </c>
      <c r="L50" s="21">
        <f>+'SF6'!L658</f>
        <v>0</v>
      </c>
      <c r="M50" s="21">
        <f>+'SF6'!M658</f>
        <v>0</v>
      </c>
      <c r="N50" s="21">
        <f>+'SF6'!N658</f>
        <v>0</v>
      </c>
      <c r="O50" s="21">
        <f>+'SF6'!O658</f>
        <v>0</v>
      </c>
      <c r="P50" s="21">
        <f>+'SF6'!P658</f>
        <v>2.4675161079865013</v>
      </c>
      <c r="Q50" s="21">
        <f>+'SF6'!Q658</f>
        <v>2.318941237345332</v>
      </c>
      <c r="R50" s="21">
        <f>+'SF6'!R658</f>
        <v>2.0423557992119239</v>
      </c>
      <c r="S50" s="21">
        <f>+'SF6'!S658</f>
        <v>2.1354595367175944</v>
      </c>
      <c r="T50" s="21">
        <f>+'SF6'!T658</f>
        <v>2.167781205047318</v>
      </c>
      <c r="U50" s="21">
        <f>+'SF6'!U658</f>
        <v>2.2480109526813878</v>
      </c>
      <c r="V50" s="21">
        <f>+'SF6'!V658</f>
        <v>2.6282908580441635</v>
      </c>
      <c r="W50" s="21">
        <f>+'SF6'!W658</f>
        <v>3.7265605763688758</v>
      </c>
      <c r="X50" s="21">
        <f>+'SF6'!X658</f>
        <v>2.4212489913544673</v>
      </c>
      <c r="Y50" s="21">
        <f>+'SF6'!Y658</f>
        <v>2.6525962738564068</v>
      </c>
      <c r="Z50" s="21">
        <f>+'SF6'!Z658</f>
        <v>2.8192727177242887</v>
      </c>
      <c r="AA50" s="21">
        <f>+'SF6'!AA658</f>
        <v>2.7791254280078896</v>
      </c>
      <c r="AB50" s="21">
        <f>+'SF6'!AB658</f>
        <v>2.9271739913633561</v>
      </c>
      <c r="AC50" s="21">
        <f>+'SF6'!AC658</f>
        <v>2.4509994850367023</v>
      </c>
      <c r="AD50" s="21">
        <f>+'SF6'!AD658</f>
        <v>5.3956646378575766</v>
      </c>
      <c r="AE50" s="21">
        <f>+'SF6'!AE658</f>
        <v>5.1268171896567596</v>
      </c>
    </row>
    <row r="51" spans="2:31" x14ac:dyDescent="0.2">
      <c r="B51" s="15" t="s">
        <v>240</v>
      </c>
      <c r="C51" s="28">
        <f>+SUM(C44:C47)</f>
        <v>0.51014859026974535</v>
      </c>
      <c r="D51" s="28">
        <f t="shared" ref="D51:AE51" si="5">+SUM(D44:D47)</f>
        <v>0.50846022035891414</v>
      </c>
      <c r="E51" s="28">
        <f t="shared" si="5"/>
        <v>0.53402185155334048</v>
      </c>
      <c r="F51" s="28">
        <f t="shared" si="5"/>
        <v>0.53750034088466037</v>
      </c>
      <c r="G51" s="28">
        <f t="shared" si="5"/>
        <v>0.62227497932322029</v>
      </c>
      <c r="H51" s="28">
        <f t="shared" si="5"/>
        <v>0.70578442023137788</v>
      </c>
      <c r="I51" s="28">
        <f t="shared" si="5"/>
        <v>0.89781878848565166</v>
      </c>
      <c r="J51" s="28">
        <f t="shared" si="5"/>
        <v>1.2815352938485911</v>
      </c>
      <c r="K51" s="28">
        <f t="shared" si="5"/>
        <v>1.3020050314987643</v>
      </c>
      <c r="L51" s="28">
        <f t="shared" si="5"/>
        <v>2.9192279235254088</v>
      </c>
      <c r="M51" s="28">
        <f t="shared" si="5"/>
        <v>3.8506516858963424</v>
      </c>
      <c r="N51" s="28">
        <f t="shared" si="5"/>
        <v>7.7398262426820317</v>
      </c>
      <c r="O51" s="28">
        <f t="shared" si="5"/>
        <v>7.6989480486242803</v>
      </c>
      <c r="P51" s="28">
        <f t="shared" si="5"/>
        <v>11.33080032803289</v>
      </c>
      <c r="Q51" s="28">
        <f t="shared" si="5"/>
        <v>14.261659817989095</v>
      </c>
      <c r="R51" s="28">
        <f t="shared" si="5"/>
        <v>16.199018558632201</v>
      </c>
      <c r="S51" s="28">
        <f t="shared" si="5"/>
        <v>19.282568376505179</v>
      </c>
      <c r="T51" s="28">
        <f t="shared" si="5"/>
        <v>22.196471898319011</v>
      </c>
      <c r="U51" s="28">
        <f t="shared" si="5"/>
        <v>28.748146874402227</v>
      </c>
      <c r="V51" s="28">
        <f t="shared" si="5"/>
        <v>27.953650390714849</v>
      </c>
      <c r="W51" s="28">
        <f t="shared" si="5"/>
        <v>40.721804501221079</v>
      </c>
      <c r="X51" s="28">
        <f t="shared" si="5"/>
        <v>49.689839882251107</v>
      </c>
      <c r="Y51" s="28">
        <f t="shared" si="5"/>
        <v>59.485259040850679</v>
      </c>
      <c r="Z51" s="28">
        <f t="shared" si="5"/>
        <v>64.4315489585763</v>
      </c>
      <c r="AA51" s="28">
        <f t="shared" si="5"/>
        <v>73.697226364506378</v>
      </c>
      <c r="AB51" s="28">
        <f t="shared" si="5"/>
        <v>80.78497684722484</v>
      </c>
      <c r="AC51" s="28">
        <f t="shared" si="5"/>
        <v>92.434344014007777</v>
      </c>
      <c r="AD51" s="28">
        <f t="shared" si="5"/>
        <v>104.64390336892183</v>
      </c>
      <c r="AE51" s="28">
        <f t="shared" si="5"/>
        <v>116.58053311525241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19.09513258931252</v>
      </c>
      <c r="D64" s="21">
        <f>+'CO2'!D659</f>
        <v>21.095498263011677</v>
      </c>
      <c r="E64" s="21">
        <f>+'CO2'!E659</f>
        <v>22.757744072888748</v>
      </c>
      <c r="F64" s="21">
        <f>+'CO2'!F659</f>
        <v>23.482076704875187</v>
      </c>
      <c r="G64" s="21">
        <f>+'CO2'!G659</f>
        <v>23.507061098507556</v>
      </c>
      <c r="H64" s="21">
        <f>+'CO2'!H659</f>
        <v>25.161811304700734</v>
      </c>
      <c r="I64" s="21">
        <f>+'CO2'!I659</f>
        <v>30.825835307647907</v>
      </c>
      <c r="J64" s="21">
        <f>+'CO2'!J659</f>
        <v>27.075295043286879</v>
      </c>
      <c r="K64" s="21">
        <f>+'CO2'!K659</f>
        <v>30.971058634972394</v>
      </c>
      <c r="L64" s="21">
        <f>+'CO2'!L659</f>
        <v>32.529958245424666</v>
      </c>
      <c r="M64" s="21">
        <f>+'CO2'!M659</f>
        <v>36.283550737925211</v>
      </c>
      <c r="N64" s="21">
        <f>+'CO2'!N659</f>
        <v>35.685519933182491</v>
      </c>
      <c r="O64" s="21">
        <f>+'CO2'!O659</f>
        <v>41.432575086743476</v>
      </c>
      <c r="P64" s="21">
        <f>+'CO2'!P659</f>
        <v>42.728722728795972</v>
      </c>
      <c r="Q64" s="21">
        <f>+'CO2'!Q659</f>
        <v>46.527603734274059</v>
      </c>
      <c r="R64" s="21">
        <f>+'CO2'!R659</f>
        <v>40.970226112714158</v>
      </c>
      <c r="S64" s="21">
        <f>+'CO2'!S659</f>
        <v>42.713725870572773</v>
      </c>
      <c r="T64" s="21">
        <f>+'CO2'!T659</f>
        <v>43.224926682287929</v>
      </c>
      <c r="U64" s="21">
        <f>+'CO2'!U659</f>
        <v>45.903466436433305</v>
      </c>
      <c r="V64" s="21">
        <f>+'CO2'!V659</f>
        <v>44.094223984732949</v>
      </c>
      <c r="W64" s="21">
        <f>+'CO2'!W659</f>
        <v>49.149798716378136</v>
      </c>
      <c r="X64" s="21">
        <f>+'CO2'!X659</f>
        <v>55.461359031073485</v>
      </c>
      <c r="Y64" s="21">
        <f>+'CO2'!Y659</f>
        <v>54.76508657588392</v>
      </c>
      <c r="Z64" s="21">
        <f>+'CO2'!Z659</f>
        <v>55.172422840618566</v>
      </c>
      <c r="AA64" s="21">
        <f>+'CO2'!AA659</f>
        <v>51.536965671774063</v>
      </c>
      <c r="AB64" s="21">
        <f>+'CO2'!AB659</f>
        <v>53.067208910750523</v>
      </c>
      <c r="AC64" s="21">
        <f>+'CO2'!AC659</f>
        <v>46.655482727990488</v>
      </c>
      <c r="AD64" s="21">
        <f>+'CO2'!AD659</f>
        <v>44.96646763222374</v>
      </c>
      <c r="AE64" s="21">
        <f>+'CO2'!AE659</f>
        <v>43.298099122577057</v>
      </c>
    </row>
    <row r="65" spans="2:31" x14ac:dyDescent="0.2">
      <c r="B65" s="3" t="s">
        <v>234</v>
      </c>
      <c r="C65" s="21">
        <f>+'CH4'!C659*PCG!$C$5</f>
        <v>811.54085987092321</v>
      </c>
      <c r="D65" s="21">
        <f>+'CH4'!D659*PCG!$C$5</f>
        <v>824.33947464173286</v>
      </c>
      <c r="E65" s="21">
        <f>+'CH4'!E659*PCG!$C$5</f>
        <v>848.59568457075932</v>
      </c>
      <c r="F65" s="21">
        <f>+'CH4'!F659*PCG!$C$5</f>
        <v>878.68609000644801</v>
      </c>
      <c r="G65" s="21">
        <f>+'CH4'!G659*PCG!$C$5</f>
        <v>909.27217355578057</v>
      </c>
      <c r="H65" s="21">
        <f>+'CH4'!H659*PCG!$C$5</f>
        <v>924.71228476843748</v>
      </c>
      <c r="I65" s="21">
        <f>+'CH4'!I659*PCG!$C$5</f>
        <v>933.82658594097131</v>
      </c>
      <c r="J65" s="21">
        <f>+'CH4'!J659*PCG!$C$5</f>
        <v>990.47751256911738</v>
      </c>
      <c r="K65" s="21">
        <f>+'CH4'!K659*PCG!$C$5</f>
        <v>996.73665835895326</v>
      </c>
      <c r="L65" s="21">
        <f>+'CH4'!L659*PCG!$C$5</f>
        <v>999.79604710619049</v>
      </c>
      <c r="M65" s="21">
        <f>+'CH4'!M659*PCG!$C$5</f>
        <v>1002.8012272415323</v>
      </c>
      <c r="N65" s="21">
        <f>+'CH4'!N659*PCG!$C$5</f>
        <v>1011.9862568194447</v>
      </c>
      <c r="O65" s="21">
        <f>+'CH4'!O659*PCG!$C$5</f>
        <v>1016.2314761201975</v>
      </c>
      <c r="P65" s="21">
        <f>+'CH4'!P659*PCG!$C$5</f>
        <v>1018.7534478810328</v>
      </c>
      <c r="Q65" s="21">
        <f>+'CH4'!Q659*PCG!$C$5</f>
        <v>1030.2833696852804</v>
      </c>
      <c r="R65" s="21">
        <f>+'CH4'!R659*PCG!$C$5</f>
        <v>1038.9228851239689</v>
      </c>
      <c r="S65" s="21">
        <f>+'CH4'!S659*PCG!$C$5</f>
        <v>1049.1694776517897</v>
      </c>
      <c r="T65" s="21">
        <f>+'CH4'!T659*PCG!$C$5</f>
        <v>1057.0202646485959</v>
      </c>
      <c r="U65" s="21">
        <f>+'CH4'!U659*PCG!$C$5</f>
        <v>1027.5403351589214</v>
      </c>
      <c r="V65" s="21">
        <f>+'CH4'!V659*PCG!$C$5</f>
        <v>984.81937348285908</v>
      </c>
      <c r="W65" s="21">
        <f>+'CH4'!W659*PCG!$C$5</f>
        <v>959.22582635080755</v>
      </c>
      <c r="X65" s="21">
        <f>+'CH4'!X659*PCG!$C$5</f>
        <v>932.95354129485327</v>
      </c>
      <c r="Y65" s="21">
        <f>+'CH4'!Y659*PCG!$C$5</f>
        <v>962.72006070937687</v>
      </c>
      <c r="Z65" s="21">
        <f>+'CH4'!Z659*PCG!$C$5</f>
        <v>991.23151807849297</v>
      </c>
      <c r="AA65" s="21">
        <f>+'CH4'!AA659*PCG!$C$5</f>
        <v>952.56585619155931</v>
      </c>
      <c r="AB65" s="21">
        <f>+'CH4'!AB659*PCG!$C$5</f>
        <v>910.96986609203418</v>
      </c>
      <c r="AC65" s="21">
        <f>+'CH4'!AC659*PCG!$C$5</f>
        <v>975.15842378817399</v>
      </c>
      <c r="AD65" s="21">
        <f>+'CH4'!AD659*PCG!$C$5</f>
        <v>1038.6315788125739</v>
      </c>
      <c r="AE65" s="21">
        <f>+'CH4'!AE659*PCG!$C$5</f>
        <v>1103.2032309360575</v>
      </c>
    </row>
    <row r="66" spans="2:31" x14ac:dyDescent="0.2">
      <c r="B66" s="3" t="s">
        <v>235</v>
      </c>
      <c r="C66" s="21">
        <f>+N2O!C659*PCG!$C$6</f>
        <v>603.18874542905405</v>
      </c>
      <c r="D66" s="21">
        <f>+N2O!D659*PCG!$C$6</f>
        <v>603.99274923927646</v>
      </c>
      <c r="E66" s="21">
        <f>+N2O!E659*PCG!$C$6</f>
        <v>622.39941493869867</v>
      </c>
      <c r="F66" s="21">
        <f>+N2O!F659*PCG!$C$6</f>
        <v>639.95293326895171</v>
      </c>
      <c r="G66" s="21">
        <f>+N2O!G659*PCG!$C$6</f>
        <v>657.04978570903381</v>
      </c>
      <c r="H66" s="21">
        <f>+N2O!H659*PCG!$C$6</f>
        <v>664.41580807929438</v>
      </c>
      <c r="I66" s="21">
        <f>+N2O!I659*PCG!$C$6</f>
        <v>666.20052442367523</v>
      </c>
      <c r="J66" s="21">
        <f>+N2O!J659*PCG!$C$6</f>
        <v>709.17671682013452</v>
      </c>
      <c r="K66" s="21">
        <f>+N2O!K659*PCG!$C$6</f>
        <v>699.72387708113877</v>
      </c>
      <c r="L66" s="21">
        <f>+N2O!L659*PCG!$C$6</f>
        <v>694.45080152807759</v>
      </c>
      <c r="M66" s="21">
        <f>+N2O!M659*PCG!$C$6</f>
        <v>672.92850236164281</v>
      </c>
      <c r="N66" s="21">
        <f>+N2O!N659*PCG!$C$6</f>
        <v>670.72083574676708</v>
      </c>
      <c r="O66" s="21">
        <f>+N2O!O659*PCG!$C$6</f>
        <v>666.91114036963188</v>
      </c>
      <c r="P66" s="21">
        <f>+N2O!P659*PCG!$C$6</f>
        <v>644.01025877724953</v>
      </c>
      <c r="Q66" s="21">
        <f>+N2O!Q659*PCG!$C$6</f>
        <v>654.06674174363081</v>
      </c>
      <c r="R66" s="21">
        <f>+N2O!R659*PCG!$C$6</f>
        <v>635.88005132735373</v>
      </c>
      <c r="S66" s="21">
        <f>+N2O!S659*PCG!$C$6</f>
        <v>630.77668182988612</v>
      </c>
      <c r="T66" s="21">
        <f>+N2O!T659*PCG!$C$6</f>
        <v>633.74931125421381</v>
      </c>
      <c r="U66" s="21">
        <f>+N2O!U659*PCG!$C$6</f>
        <v>622.55648295991602</v>
      </c>
      <c r="V66" s="21">
        <f>+N2O!V659*PCG!$C$6</f>
        <v>608.88389324146124</v>
      </c>
      <c r="W66" s="21">
        <f>+N2O!W659*PCG!$C$6</f>
        <v>588.88480884713522</v>
      </c>
      <c r="X66" s="21">
        <f>+N2O!X659*PCG!$C$6</f>
        <v>550.61443136486253</v>
      </c>
      <c r="Y66" s="21">
        <f>+N2O!Y659*PCG!$C$6</f>
        <v>553.79529559925641</v>
      </c>
      <c r="Z66" s="21">
        <f>+N2O!Z659*PCG!$C$6</f>
        <v>580.18591467848682</v>
      </c>
      <c r="AA66" s="21">
        <f>+N2O!AA659*PCG!$C$6</f>
        <v>533.90559328578922</v>
      </c>
      <c r="AB66" s="21">
        <f>+N2O!AB659*PCG!$C$6</f>
        <v>490.84376571869768</v>
      </c>
      <c r="AC66" s="21">
        <f>+N2O!AC659*PCG!$C$6</f>
        <v>460.68369012969561</v>
      </c>
      <c r="AD66" s="21">
        <f>+N2O!AD659*PCG!$C$6</f>
        <v>431.7900439617103</v>
      </c>
      <c r="AE66" s="21">
        <f>+N2O!AE659*PCG!$C$6</f>
        <v>404.05870291941034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1433.8247378892897</v>
      </c>
      <c r="D71" s="28">
        <f t="shared" ref="D71:AE71" si="7">+SUM(D64:D67)</f>
        <v>1449.4277221440211</v>
      </c>
      <c r="E71" s="28">
        <f t="shared" si="7"/>
        <v>1493.7528435823467</v>
      </c>
      <c r="F71" s="28">
        <f t="shared" si="7"/>
        <v>1542.1210999802749</v>
      </c>
      <c r="G71" s="28">
        <f t="shared" si="7"/>
        <v>1589.8290203633219</v>
      </c>
      <c r="H71" s="28">
        <f t="shared" si="7"/>
        <v>1614.2899041524324</v>
      </c>
      <c r="I71" s="28">
        <f t="shared" si="7"/>
        <v>1630.8529456722945</v>
      </c>
      <c r="J71" s="28">
        <f t="shared" si="7"/>
        <v>1726.7295244325387</v>
      </c>
      <c r="K71" s="28">
        <f t="shared" si="7"/>
        <v>1727.4315940750644</v>
      </c>
      <c r="L71" s="28">
        <f t="shared" si="7"/>
        <v>1726.7768068796927</v>
      </c>
      <c r="M71" s="28">
        <f t="shared" si="7"/>
        <v>1712.0132803411002</v>
      </c>
      <c r="N71" s="28">
        <f t="shared" si="7"/>
        <v>1718.3926124993943</v>
      </c>
      <c r="O71" s="28">
        <f t="shared" si="7"/>
        <v>1724.5751915765727</v>
      </c>
      <c r="P71" s="28">
        <f t="shared" si="7"/>
        <v>1705.4924293870781</v>
      </c>
      <c r="Q71" s="28">
        <f t="shared" si="7"/>
        <v>1730.8777151631853</v>
      </c>
      <c r="R71" s="28">
        <f t="shared" si="7"/>
        <v>1715.7731625640367</v>
      </c>
      <c r="S71" s="28">
        <f t="shared" si="7"/>
        <v>1722.6598853522487</v>
      </c>
      <c r="T71" s="28">
        <f t="shared" si="7"/>
        <v>1733.9945025850977</v>
      </c>
      <c r="U71" s="28">
        <f t="shared" si="7"/>
        <v>1696.0002845552708</v>
      </c>
      <c r="V71" s="28">
        <f t="shared" si="7"/>
        <v>1637.7974907090534</v>
      </c>
      <c r="W71" s="28">
        <f t="shared" si="7"/>
        <v>1597.2604339143209</v>
      </c>
      <c r="X71" s="28">
        <f t="shared" si="7"/>
        <v>1539.0293316907891</v>
      </c>
      <c r="Y71" s="28">
        <f t="shared" si="7"/>
        <v>1571.2804428845172</v>
      </c>
      <c r="Z71" s="28">
        <f t="shared" si="7"/>
        <v>1626.5898555975984</v>
      </c>
      <c r="AA71" s="28">
        <f t="shared" si="7"/>
        <v>1538.0084151491226</v>
      </c>
      <c r="AB71" s="28">
        <f t="shared" si="7"/>
        <v>1454.8808407214824</v>
      </c>
      <c r="AC71" s="28">
        <f t="shared" si="7"/>
        <v>1482.4975966458601</v>
      </c>
      <c r="AD71" s="28">
        <f t="shared" si="7"/>
        <v>1515.3880904065081</v>
      </c>
      <c r="AE71" s="28">
        <f t="shared" si="7"/>
        <v>1550.5600329780448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923</v>
      </c>
      <c r="C84" s="21">
        <f>+'CO2'!C660+'abs CO2'!C660</f>
        <v>-2774.3063714855452</v>
      </c>
      <c r="D84" s="21">
        <f>+'CO2'!D660+'abs CO2'!D660</f>
        <v>-2497.1625124234824</v>
      </c>
      <c r="E84" s="21">
        <f>+'CO2'!E660+'abs CO2'!E660</f>
        <v>-2993.6551971339386</v>
      </c>
      <c r="F84" s="21">
        <f>+'CO2'!F660+'abs CO2'!F660</f>
        <v>-3321.4394970905832</v>
      </c>
      <c r="G84" s="21">
        <f>+'CO2'!G660+'abs CO2'!G660</f>
        <v>-3821.7651128101461</v>
      </c>
      <c r="H84" s="21">
        <f>+'CO2'!H660+'abs CO2'!H660</f>
        <v>-2949.7660835839133</v>
      </c>
      <c r="I84" s="21">
        <f>+'CO2'!I660+'abs CO2'!I660</f>
        <v>-3742.9361028716448</v>
      </c>
      <c r="J84" s="21">
        <f>+'CO2'!J660+'abs CO2'!J660</f>
        <v>-4085.0076839570611</v>
      </c>
      <c r="K84" s="21">
        <f>+'CO2'!K660+'abs CO2'!K660</f>
        <v>-4784.686317265131</v>
      </c>
      <c r="L84" s="21">
        <f>+'CO2'!L660+'abs CO2'!L660</f>
        <v>-5484.7958772655284</v>
      </c>
      <c r="M84" s="21">
        <f>+'CO2'!M660+'abs CO2'!M660</f>
        <v>-5437.5565960872773</v>
      </c>
      <c r="N84" s="21">
        <f>+'CO2'!N660+'abs CO2'!N660</f>
        <v>-5615.3148814181914</v>
      </c>
      <c r="O84" s="21">
        <f>+'CO2'!O660+'abs CO2'!O660</f>
        <v>-6029.0574122229527</v>
      </c>
      <c r="P84" s="21">
        <f>+'CO2'!P660+'abs CO2'!P660</f>
        <v>-6779.0184370470906</v>
      </c>
      <c r="Q84" s="21">
        <f>+'CO2'!Q660+'abs CO2'!Q660</f>
        <v>-5440.7688797029277</v>
      </c>
      <c r="R84" s="21">
        <f>+'CO2'!R660+'abs CO2'!R660</f>
        <v>-6107.0176098805769</v>
      </c>
      <c r="S84" s="21">
        <f>+'CO2'!S660+'abs CO2'!S660</f>
        <v>-6516.9938428477044</v>
      </c>
      <c r="T84" s="21">
        <f>+'CO2'!T660+'abs CO2'!T660</f>
        <v>-5728.9113070115272</v>
      </c>
      <c r="U84" s="21">
        <f>+'CO2'!U660+'abs CO2'!U660</f>
        <v>-5846.7680877154435</v>
      </c>
      <c r="V84" s="21">
        <f>+'CO2'!V660+'abs CO2'!V660</f>
        <v>-6910.8465447822264</v>
      </c>
      <c r="W84" s="21">
        <f>+'CO2'!W660+'abs CO2'!W660</f>
        <v>-7640.2468568364802</v>
      </c>
      <c r="X84" s="21">
        <f>+'CO2'!X660+'abs CO2'!X660</f>
        <v>-7752.6290848421568</v>
      </c>
      <c r="Y84" s="21">
        <f>+'CO2'!Y660+'abs CO2'!Y660</f>
        <v>-7635.314681674854</v>
      </c>
      <c r="Z84" s="21">
        <f>+'CO2'!Z660+'abs CO2'!Z660</f>
        <v>-7486.4643121975732</v>
      </c>
      <c r="AA84" s="21">
        <f>+'CO2'!AA660+'abs CO2'!AA660</f>
        <v>-9141.948345971563</v>
      </c>
      <c r="AB84" s="21">
        <f>+'CO2'!AB660+'abs CO2'!AB660</f>
        <v>-8750.0474182264697</v>
      </c>
      <c r="AC84" s="21">
        <f>+'CO2'!AC660+'abs CO2'!AC660</f>
        <v>-8890.6249391497604</v>
      </c>
      <c r="AD84" s="21">
        <f>+'CO2'!AD660+'abs CO2'!AD660</f>
        <v>-8051.4965014675836</v>
      </c>
      <c r="AE84" s="21">
        <f>+'CO2'!AE660+'abs CO2'!AE660</f>
        <v>-8754.5570693596455</v>
      </c>
    </row>
    <row r="85" spans="2:31" x14ac:dyDescent="0.2">
      <c r="B85" s="3" t="s">
        <v>234</v>
      </c>
      <c r="C85" s="21">
        <f>+'CH4'!C660*PCG!$C$5</f>
        <v>13.173466312973655</v>
      </c>
      <c r="D85" s="21">
        <f>+'CH4'!D660*PCG!$C$5</f>
        <v>24.555773447870589</v>
      </c>
      <c r="E85" s="21">
        <f>+'CH4'!E660*PCG!$C$5</f>
        <v>11.10894857292276</v>
      </c>
      <c r="F85" s="21">
        <f>+'CH4'!F660*PCG!$C$5</f>
        <v>11.21389764548271</v>
      </c>
      <c r="G85" s="21">
        <f>+'CH4'!G660*PCG!$C$5</f>
        <v>12.043400058350144</v>
      </c>
      <c r="H85" s="21">
        <f>+'CH4'!H660*PCG!$C$5</f>
        <v>7.055625550914689</v>
      </c>
      <c r="I85" s="21">
        <f>+'CH4'!I660*PCG!$C$5</f>
        <v>16.960787077148535</v>
      </c>
      <c r="J85" s="21">
        <f>+'CH4'!J660*PCG!$C$5</f>
        <v>7.7488723237411312</v>
      </c>
      <c r="K85" s="21">
        <f>+'CH4'!K660*PCG!$C$5</f>
        <v>15.726341626577986</v>
      </c>
      <c r="L85" s="21">
        <f>+'CH4'!L660*PCG!$C$5</f>
        <v>14.396885265718264</v>
      </c>
      <c r="M85" s="21">
        <f>+'CH4'!M660*PCG!$C$5</f>
        <v>3.5761609625218731</v>
      </c>
      <c r="N85" s="21">
        <f>+'CH4'!N660*PCG!$C$5</f>
        <v>1.2861234156024275</v>
      </c>
      <c r="O85" s="21">
        <f>+'CH4'!O660*PCG!$C$5</f>
        <v>19.350289065552285</v>
      </c>
      <c r="P85" s="21">
        <f>+'CH4'!P660*PCG!$C$5</f>
        <v>0.89115255325264564</v>
      </c>
      <c r="Q85" s="21">
        <f>+'CH4'!Q660*PCG!$C$5</f>
        <v>4.1100786258716759</v>
      </c>
      <c r="R85" s="21">
        <f>+'CH4'!R660*PCG!$C$5</f>
        <v>0.85927565349714286</v>
      </c>
      <c r="S85" s="21">
        <f>+'CH4'!S660*PCG!$C$5</f>
        <v>6.1546522105590995</v>
      </c>
      <c r="T85" s="21">
        <f>+'CH4'!T660*PCG!$C$5</f>
        <v>0.57710310898183237</v>
      </c>
      <c r="U85" s="21">
        <f>+'CH4'!U660*PCG!$C$5</f>
        <v>3.9585988400043965</v>
      </c>
      <c r="V85" s="21">
        <f>+'CH4'!V660*PCG!$C$5</f>
        <v>8.6370532206008246</v>
      </c>
      <c r="W85" s="21">
        <f>+'CH4'!W660*PCG!$C$5</f>
        <v>0.16300018300139937</v>
      </c>
      <c r="X85" s="21">
        <f>+'CH4'!X660*PCG!$C$5</f>
        <v>0.15213406209914856</v>
      </c>
      <c r="Y85" s="21">
        <f>+'CH4'!Y660*PCG!$C$5</f>
        <v>0.67441582601305272</v>
      </c>
      <c r="Z85" s="21">
        <f>+'CH4'!Z660*PCG!$C$5</f>
        <v>0.44525562466793955</v>
      </c>
      <c r="AA85" s="21">
        <f>+'CH4'!AA660*PCG!$C$5</f>
        <v>1.4158896908218295</v>
      </c>
      <c r="AB85" s="21">
        <f>+'CH4'!AB660*PCG!$C$5</f>
        <v>3.5035831702282416</v>
      </c>
      <c r="AC85" s="21">
        <f>+'CH4'!AC660*PCG!$C$5</f>
        <v>4.7086399855913781</v>
      </c>
      <c r="AD85" s="21">
        <f>+'CH4'!AD660*PCG!$C$5</f>
        <v>0.6832292975674068</v>
      </c>
      <c r="AE85" s="21">
        <f>+'CH4'!AE660*PCG!$C$5</f>
        <v>2.4946691050182728</v>
      </c>
    </row>
    <row r="86" spans="2:31" x14ac:dyDescent="0.2">
      <c r="B86" s="3" t="s">
        <v>235</v>
      </c>
      <c r="C86" s="21">
        <f>+N2O!C660*PCG!$C$6</f>
        <v>8.6841977001719908</v>
      </c>
      <c r="D86" s="21">
        <f>+N2O!D660*PCG!$C$6</f>
        <v>16.125359818383366</v>
      </c>
      <c r="E86" s="21">
        <f>+N2O!E660*PCG!$C$6</f>
        <v>7.3106778913615971</v>
      </c>
      <c r="F86" s="21">
        <f>+N2O!F660*PCG!$C$6</f>
        <v>7.3923508967234923</v>
      </c>
      <c r="G86" s="21">
        <f>+N2O!G660*PCG!$C$6</f>
        <v>7.9347830603405267</v>
      </c>
      <c r="H86" s="21">
        <f>+N2O!H660*PCG!$C$6</f>
        <v>4.6540597692062038</v>
      </c>
      <c r="I86" s="21">
        <f>+N2O!I660*PCG!$C$6</f>
        <v>11.20186424310006</v>
      </c>
      <c r="J86" s="21">
        <f>+N2O!J660*PCG!$C$6</f>
        <v>5.1096918218068215</v>
      </c>
      <c r="K86" s="21">
        <f>+N2O!K660*PCG!$C$6</f>
        <v>10.41050854249028</v>
      </c>
      <c r="L86" s="21">
        <f>+N2O!L660*PCG!$C$6</f>
        <v>9.5067481104877132</v>
      </c>
      <c r="M86" s="21">
        <f>+N2O!M660*PCG!$C$6</f>
        <v>2.3578664359465522</v>
      </c>
      <c r="N86" s="21">
        <f>+N2O!N660*PCG!$C$6</f>
        <v>0.84831056672392602</v>
      </c>
      <c r="O86" s="21">
        <f>+N2O!O660*PCG!$C$6</f>
        <v>12.82332876562225</v>
      </c>
      <c r="P86" s="21">
        <f>+N2O!P660*PCG!$C$6</f>
        <v>0.58955844970674887</v>
      </c>
      <c r="Q86" s="21">
        <f>+N2O!Q660*PCG!$C$6</f>
        <v>2.714479849797196</v>
      </c>
      <c r="R86" s="21">
        <f>+N2O!R660*PCG!$C$6</f>
        <v>0.56638825400246495</v>
      </c>
      <c r="S86" s="21">
        <f>+N2O!S660*PCG!$C$6</f>
        <v>4.0613361954065361</v>
      </c>
      <c r="T86" s="21">
        <f>+N2O!T660*PCG!$C$6</f>
        <v>0.38269299130436918</v>
      </c>
      <c r="U86" s="21">
        <f>+N2O!U660*PCG!$C$6</f>
        <v>2.6220850819037844</v>
      </c>
      <c r="V86" s="21">
        <f>+N2O!V660*PCG!$C$6</f>
        <v>5.6934360094716316</v>
      </c>
      <c r="W86" s="21">
        <f>+N2O!W660*PCG!$C$6</f>
        <v>0.10901804791577384</v>
      </c>
      <c r="X86" s="21">
        <f>+N2O!X660*PCG!$C$6</f>
        <v>0.10218238571710664</v>
      </c>
      <c r="Y86" s="21">
        <f>+N2O!Y660*PCG!$C$6</f>
        <v>0.45246074332967945</v>
      </c>
      <c r="Z86" s="21">
        <f>+N2O!Z660*PCG!$C$6</f>
        <v>0.29548924948514343</v>
      </c>
      <c r="AA86" s="21">
        <f>+N2O!AA660*PCG!$C$6</f>
        <v>0.93975885075993515</v>
      </c>
      <c r="AB86" s="21">
        <f>+N2O!AB660*PCG!$C$6</f>
        <v>2.3221216843957055</v>
      </c>
      <c r="AC86" s="21">
        <f>+N2O!AC660*PCG!$C$6</f>
        <v>3.1128444400803317</v>
      </c>
      <c r="AD86" s="21">
        <f>+N2O!AD660*PCG!$C$6</f>
        <v>0.45114785906229254</v>
      </c>
      <c r="AE86" s="21">
        <f>+N2O!AE660*PCG!$C$6</f>
        <v>1.6491022372416331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-2752.4487074723997</v>
      </c>
      <c r="D91" s="28">
        <f t="shared" ref="D91:AE91" si="9">+SUM(D84:D87)</f>
        <v>-2456.4813791572283</v>
      </c>
      <c r="E91" s="28">
        <f t="shared" si="9"/>
        <v>-2975.2355706696544</v>
      </c>
      <c r="F91" s="28">
        <f t="shared" si="9"/>
        <v>-3302.833248548377</v>
      </c>
      <c r="G91" s="28">
        <f t="shared" si="9"/>
        <v>-3801.7869296914555</v>
      </c>
      <c r="H91" s="28">
        <f t="shared" si="9"/>
        <v>-2938.0563982637927</v>
      </c>
      <c r="I91" s="28">
        <f t="shared" si="9"/>
        <v>-3714.7734515513966</v>
      </c>
      <c r="J91" s="28">
        <f t="shared" si="9"/>
        <v>-4072.1491198115132</v>
      </c>
      <c r="K91" s="28">
        <f t="shared" si="9"/>
        <v>-4758.5494670960634</v>
      </c>
      <c r="L91" s="28">
        <f t="shared" si="9"/>
        <v>-5460.8922438893223</v>
      </c>
      <c r="M91" s="28">
        <f t="shared" si="9"/>
        <v>-5431.6225686888092</v>
      </c>
      <c r="N91" s="28">
        <f t="shared" si="9"/>
        <v>-5613.1804474358651</v>
      </c>
      <c r="O91" s="28">
        <f t="shared" si="9"/>
        <v>-5996.8837943917779</v>
      </c>
      <c r="P91" s="28">
        <f t="shared" si="9"/>
        <v>-6777.537726044131</v>
      </c>
      <c r="Q91" s="28">
        <f t="shared" si="9"/>
        <v>-5433.9443212272581</v>
      </c>
      <c r="R91" s="28">
        <f t="shared" si="9"/>
        <v>-6105.5919459730776</v>
      </c>
      <c r="S91" s="28">
        <f t="shared" si="9"/>
        <v>-6506.7778544417388</v>
      </c>
      <c r="T91" s="28">
        <f t="shared" si="9"/>
        <v>-5727.9515109112408</v>
      </c>
      <c r="U91" s="28">
        <f t="shared" si="9"/>
        <v>-5840.1874037935359</v>
      </c>
      <c r="V91" s="28">
        <f t="shared" si="9"/>
        <v>-6896.5160555521534</v>
      </c>
      <c r="W91" s="28">
        <f t="shared" si="9"/>
        <v>-7639.9748386055626</v>
      </c>
      <c r="X91" s="28">
        <f t="shared" si="9"/>
        <v>-7752.3747683943402</v>
      </c>
      <c r="Y91" s="28">
        <f t="shared" si="9"/>
        <v>-7634.187805105511</v>
      </c>
      <c r="Z91" s="28">
        <f t="shared" si="9"/>
        <v>-7485.72356732342</v>
      </c>
      <c r="AA91" s="28">
        <f t="shared" si="9"/>
        <v>-9139.5926974299819</v>
      </c>
      <c r="AB91" s="28">
        <f t="shared" si="9"/>
        <v>-8744.2217133718459</v>
      </c>
      <c r="AC91" s="28">
        <f t="shared" si="9"/>
        <v>-8882.8034547240895</v>
      </c>
      <c r="AD91" s="28">
        <f t="shared" si="9"/>
        <v>-8050.3621243109537</v>
      </c>
      <c r="AE91" s="28">
        <f t="shared" si="9"/>
        <v>-8750.4132980173854</v>
      </c>
    </row>
    <row r="92" spans="2:31" x14ac:dyDescent="0.2">
      <c r="C92" s="30">
        <f>+C91-CO2eq!C660</f>
        <v>0</v>
      </c>
      <c r="D92" s="30">
        <f>+D91-CO2eq!D660</f>
        <v>0</v>
      </c>
      <c r="E92" s="30">
        <f>+E91-CO2eq!E660</f>
        <v>0</v>
      </c>
      <c r="F92" s="30">
        <f>+F91-CO2eq!F660</f>
        <v>0</v>
      </c>
      <c r="G92" s="30">
        <f>+G91-CO2eq!G660</f>
        <v>0</v>
      </c>
      <c r="H92" s="30">
        <f>+H91-CO2eq!H660</f>
        <v>0</v>
      </c>
      <c r="I92" s="30">
        <f>+I91-CO2eq!I660</f>
        <v>0</v>
      </c>
      <c r="J92" s="30">
        <f>+J91-CO2eq!J660</f>
        <v>0</v>
      </c>
      <c r="K92" s="30">
        <f>+K91-CO2eq!K660</f>
        <v>0</v>
      </c>
      <c r="L92" s="30">
        <f>+L91-CO2eq!L660</f>
        <v>0</v>
      </c>
      <c r="M92" s="30">
        <f>+M91-CO2eq!M660</f>
        <v>0</v>
      </c>
      <c r="N92" s="30">
        <f>+N91-CO2eq!N660</f>
        <v>0</v>
      </c>
      <c r="O92" s="30">
        <f>+O91-CO2eq!O660</f>
        <v>0</v>
      </c>
      <c r="P92" s="30">
        <f>+P91-CO2eq!P660</f>
        <v>0</v>
      </c>
      <c r="Q92" s="30">
        <f>+Q91-CO2eq!Q660</f>
        <v>0</v>
      </c>
      <c r="R92" s="30">
        <f>+R91-CO2eq!R660</f>
        <v>0</v>
      </c>
      <c r="S92" s="30">
        <f>+S91-CO2eq!S660</f>
        <v>0</v>
      </c>
      <c r="T92" s="30">
        <f>+T91-CO2eq!T660</f>
        <v>0</v>
      </c>
      <c r="U92" s="30">
        <f>+U91-CO2eq!U660</f>
        <v>0</v>
      </c>
      <c r="V92" s="30">
        <f>+V91-CO2eq!V660</f>
        <v>0</v>
      </c>
      <c r="W92" s="30">
        <f>+W91-CO2eq!W660</f>
        <v>0</v>
      </c>
      <c r="X92" s="30">
        <f>+X91-CO2eq!X660</f>
        <v>0</v>
      </c>
      <c r="Y92" s="30">
        <f>+Y91-CO2eq!Y660</f>
        <v>0</v>
      </c>
      <c r="Z92" s="30">
        <f>+Z91-CO2eq!Z660</f>
        <v>0</v>
      </c>
      <c r="AA92" s="30">
        <f>+AA91-CO2eq!AA660</f>
        <v>0</v>
      </c>
      <c r="AB92" s="30">
        <f>+AB91-CO2eq!AB660</f>
        <v>0</v>
      </c>
      <c r="AC92" s="30">
        <f>+AC91-CO2eq!AC660</f>
        <v>0</v>
      </c>
      <c r="AD92" s="30">
        <f>+AD91-CO2eq!AD660</f>
        <v>0</v>
      </c>
      <c r="AE92" s="30">
        <f>+AE91-CO2eq!AE660</f>
        <v>0</v>
      </c>
    </row>
    <row r="93" spans="2:31" x14ac:dyDescent="0.2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233</v>
      </c>
      <c r="C104" s="21">
        <f>+'CO2'!C661</f>
        <v>1.0211804046664652</v>
      </c>
      <c r="D104" s="21">
        <f>+'CO2'!D661</f>
        <v>1.0399084924659856</v>
      </c>
      <c r="E104" s="21">
        <f>+'CO2'!E661</f>
        <v>1.0131104125766908</v>
      </c>
      <c r="F104" s="21">
        <f>+'CO2'!F661</f>
        <v>1.0282411501263273</v>
      </c>
      <c r="G104" s="21">
        <f>+'CO2'!G661</f>
        <v>1.0369698900188895</v>
      </c>
      <c r="H104" s="21">
        <f>+'CO2'!H661</f>
        <v>1.0620236407164372</v>
      </c>
      <c r="I104" s="21">
        <f>+'CO2'!I661</f>
        <v>1.0877388141263407</v>
      </c>
      <c r="J104" s="21">
        <f>+'CO2'!J661</f>
        <v>1.1164318471805479</v>
      </c>
      <c r="K104" s="21">
        <f>+'CO2'!K661</f>
        <v>1.1310118016968305</v>
      </c>
      <c r="L104" s="21">
        <f>+'CO2'!L661</f>
        <v>1.1223678936869823</v>
      </c>
      <c r="M104" s="21">
        <f>+'CO2'!M661</f>
        <v>1.1409948383444766</v>
      </c>
      <c r="N104" s="21">
        <f>+'CO2'!N661</f>
        <v>1.1519190336044054</v>
      </c>
      <c r="O104" s="21">
        <f>+'CO2'!O661</f>
        <v>1.4043173121138623</v>
      </c>
      <c r="P104" s="21">
        <f>+'CO2'!P661</f>
        <v>1.5759976152955264</v>
      </c>
      <c r="Q104" s="21">
        <f>+'CO2'!Q661</f>
        <v>1.6093972515994031</v>
      </c>
      <c r="R104" s="21">
        <f>+'CO2'!R661</f>
        <v>1.5270767401522625</v>
      </c>
      <c r="S104" s="21">
        <f>+'CO2'!S661</f>
        <v>1.5830357118643259</v>
      </c>
      <c r="T104" s="21">
        <f>+'CO2'!T661</f>
        <v>1.6092323761415817</v>
      </c>
      <c r="U104" s="21">
        <f>+'CO2'!U661</f>
        <v>1.6914265101899406</v>
      </c>
      <c r="V104" s="21">
        <f>+'CO2'!V661</f>
        <v>1.7056934553513892</v>
      </c>
      <c r="W104" s="21">
        <f>+'CO2'!W661</f>
        <v>1.7920107378851382</v>
      </c>
      <c r="X104" s="21">
        <f>+'CO2'!X661</f>
        <v>1.7562110347869389</v>
      </c>
      <c r="Y104" s="21">
        <f>+'CO2'!Y661</f>
        <v>1.8238176948149611</v>
      </c>
      <c r="Z104" s="21">
        <f>+'CO2'!Z661</f>
        <v>1.9140484634803789</v>
      </c>
      <c r="AA104" s="21">
        <f>+'CO2'!AA661</f>
        <v>2.2607787504599126</v>
      </c>
      <c r="AB104" s="21">
        <f>+'CO2'!AB661</f>
        <v>2.1546722100078868</v>
      </c>
      <c r="AC104" s="21">
        <f>+'CO2'!AC661</f>
        <v>2.1749766971674256</v>
      </c>
      <c r="AD104" s="21">
        <f>+'CO2'!AD661</f>
        <v>2.2881247715424808</v>
      </c>
      <c r="AE104" s="21">
        <f>+'CO2'!AE661</f>
        <v>2.2777574827027292</v>
      </c>
    </row>
    <row r="105" spans="2:31" x14ac:dyDescent="0.2">
      <c r="B105" s="3" t="s">
        <v>234</v>
      </c>
      <c r="C105" s="21">
        <f>+'CH4'!C661*PCG!$C$5</f>
        <v>65.827604254731511</v>
      </c>
      <c r="D105" s="21">
        <f>+'CH4'!D661*PCG!$C$5</f>
        <v>60.949805558878921</v>
      </c>
      <c r="E105" s="21">
        <f>+'CH4'!E661*PCG!$C$5</f>
        <v>57.443838214726597</v>
      </c>
      <c r="F105" s="21">
        <f>+'CH4'!F661*PCG!$C$5</f>
        <v>59.721702531686716</v>
      </c>
      <c r="G105" s="21">
        <f>+'CH4'!G661*PCG!$C$5</f>
        <v>62.285619962400254</v>
      </c>
      <c r="H105" s="21">
        <f>+'CH4'!H661*PCG!$C$5</f>
        <v>68.6490572819215</v>
      </c>
      <c r="I105" s="21">
        <f>+'CH4'!I661*PCG!$C$5</f>
        <v>73.325371197575436</v>
      </c>
      <c r="J105" s="21">
        <f>+'CH4'!J661*PCG!$C$5</f>
        <v>73.176358764041069</v>
      </c>
      <c r="K105" s="21">
        <f>+'CH4'!K661*PCG!$C$5</f>
        <v>71.543703056152609</v>
      </c>
      <c r="L105" s="21">
        <f>+'CH4'!L661*PCG!$C$5</f>
        <v>70.842494719634857</v>
      </c>
      <c r="M105" s="21">
        <f>+'CH4'!M661*PCG!$C$5</f>
        <v>70.716182070864321</v>
      </c>
      <c r="N105" s="21">
        <f>+'CH4'!N661*PCG!$C$5</f>
        <v>81.479938016359171</v>
      </c>
      <c r="O105" s="21">
        <f>+'CH4'!O661*PCG!$C$5</f>
        <v>77.936761170596725</v>
      </c>
      <c r="P105" s="21">
        <f>+'CH4'!P661*PCG!$C$5</f>
        <v>86.990196662764589</v>
      </c>
      <c r="Q105" s="21">
        <f>+'CH4'!Q661*PCG!$C$5</f>
        <v>104.42307552371884</v>
      </c>
      <c r="R105" s="21">
        <f>+'CH4'!R661*PCG!$C$5</f>
        <v>111.67697633191128</v>
      </c>
      <c r="S105" s="21">
        <f>+'CH4'!S661*PCG!$C$5</f>
        <v>130.46747272802347</v>
      </c>
      <c r="T105" s="21">
        <f>+'CH4'!T661*PCG!$C$5</f>
        <v>135.97477327557758</v>
      </c>
      <c r="U105" s="21">
        <f>+'CH4'!U661*PCG!$C$5</f>
        <v>136.93562017048495</v>
      </c>
      <c r="V105" s="21">
        <f>+'CH4'!V661*PCG!$C$5</f>
        <v>138.07416800296338</v>
      </c>
      <c r="W105" s="21">
        <f>+'CH4'!W661*PCG!$C$5</f>
        <v>148.76270971207407</v>
      </c>
      <c r="X105" s="21">
        <f>+'CH4'!X661*PCG!$C$5</f>
        <v>158.1663363086966</v>
      </c>
      <c r="Y105" s="21">
        <f>+'CH4'!Y661*PCG!$C$5</f>
        <v>160.16842440624657</v>
      </c>
      <c r="Z105" s="21">
        <f>+'CH4'!Z661*PCG!$C$5</f>
        <v>168.91953161175473</v>
      </c>
      <c r="AA105" s="21">
        <f>+'CH4'!AA661*PCG!$C$5</f>
        <v>183.74187911088003</v>
      </c>
      <c r="AB105" s="21">
        <f>+'CH4'!AB661*PCG!$C$5</f>
        <v>205.46625920693921</v>
      </c>
      <c r="AC105" s="21">
        <f>+'CH4'!AC661*PCG!$C$5</f>
        <v>209.32026092873332</v>
      </c>
      <c r="AD105" s="21">
        <f>+'CH4'!AD661*PCG!$C$5</f>
        <v>217.73261752221092</v>
      </c>
      <c r="AE105" s="21">
        <f>+'CH4'!AE661*PCG!$C$5</f>
        <v>224.12216015892488</v>
      </c>
    </row>
    <row r="106" spans="2:31" x14ac:dyDescent="0.2">
      <c r="B106" s="3" t="s">
        <v>235</v>
      </c>
      <c r="C106" s="21">
        <f>+N2O!C661*PCG!$C$6</f>
        <v>16.703375217068871</v>
      </c>
      <c r="D106" s="21">
        <f>+N2O!D661*PCG!$C$6</f>
        <v>14.924347147200249</v>
      </c>
      <c r="E106" s="21">
        <f>+N2O!E661*PCG!$C$6</f>
        <v>13.900433185317684</v>
      </c>
      <c r="F106" s="21">
        <f>+N2O!F661*PCG!$C$6</f>
        <v>14.845665377305853</v>
      </c>
      <c r="G106" s="21">
        <f>+N2O!G661*PCG!$C$6</f>
        <v>15.620491099363155</v>
      </c>
      <c r="H106" s="21">
        <f>+N2O!H661*PCG!$C$6</f>
        <v>17.286659799071352</v>
      </c>
      <c r="I106" s="21">
        <f>+N2O!I661*PCG!$C$6</f>
        <v>18.582779249977197</v>
      </c>
      <c r="J106" s="21">
        <f>+N2O!J661*PCG!$C$6</f>
        <v>17.911915075987512</v>
      </c>
      <c r="K106" s="21">
        <f>+N2O!K661*PCG!$C$6</f>
        <v>17.375572983662483</v>
      </c>
      <c r="L106" s="21">
        <f>+N2O!L661*PCG!$C$6</f>
        <v>17.264112039475428</v>
      </c>
      <c r="M106" s="21">
        <f>+N2O!M661*PCG!$C$6</f>
        <v>17.320637395484741</v>
      </c>
      <c r="N106" s="21">
        <f>+N2O!N661*PCG!$C$6</f>
        <v>12.624381252371505</v>
      </c>
      <c r="O106" s="21">
        <f>+N2O!O661*PCG!$C$6</f>
        <v>10.25410241313187</v>
      </c>
      <c r="P106" s="21">
        <f>+N2O!P661*PCG!$C$6</f>
        <v>10.31163028281415</v>
      </c>
      <c r="Q106" s="21">
        <f>+N2O!Q661*PCG!$C$6</f>
        <v>10.944562884124039</v>
      </c>
      <c r="R106" s="21">
        <f>+N2O!R661*PCG!$C$6</f>
        <v>10.944576304813227</v>
      </c>
      <c r="S106" s="21">
        <f>+N2O!S661*PCG!$C$6</f>
        <v>11.036708216653972</v>
      </c>
      <c r="T106" s="21">
        <f>+N2O!T661*PCG!$C$6</f>
        <v>10.285861109369391</v>
      </c>
      <c r="U106" s="21">
        <f>+N2O!U661*PCG!$C$6</f>
        <v>10.05656339856591</v>
      </c>
      <c r="V106" s="21">
        <f>+N2O!V661*PCG!$C$6</f>
        <v>14.900835413405584</v>
      </c>
      <c r="W106" s="21">
        <f>+N2O!W661*PCG!$C$6</f>
        <v>13.931411281272533</v>
      </c>
      <c r="X106" s="21">
        <f>+N2O!X661*PCG!$C$6</f>
        <v>13.549088661390217</v>
      </c>
      <c r="Y106" s="21">
        <f>+N2O!Y661*PCG!$C$6</f>
        <v>13.261197603485829</v>
      </c>
      <c r="Z106" s="21">
        <f>+N2O!Z661*PCG!$C$6</f>
        <v>13.371429254683777</v>
      </c>
      <c r="AA106" s="21">
        <f>+N2O!AA661*PCG!$C$6</f>
        <v>13.042694722473657</v>
      </c>
      <c r="AB106" s="21">
        <f>+N2O!AB661*PCG!$C$6</f>
        <v>15.681308493091802</v>
      </c>
      <c r="AC106" s="21">
        <f>+N2O!AC661*PCG!$C$6</f>
        <v>14.441343109004372</v>
      </c>
      <c r="AD106" s="21">
        <f>+N2O!AD661*PCG!$C$6</f>
        <v>16.12554922850498</v>
      </c>
      <c r="AE106" s="21">
        <f>+N2O!AE661*PCG!$C$6</f>
        <v>14.745286374318338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83.552159876466845</v>
      </c>
      <c r="D111" s="28">
        <f t="shared" ref="D111:AE111" si="11">+SUM(D104:D107)</f>
        <v>76.914061198545156</v>
      </c>
      <c r="E111" s="28">
        <f t="shared" si="11"/>
        <v>72.357381812620972</v>
      </c>
      <c r="F111" s="28">
        <f t="shared" si="11"/>
        <v>75.5956090591189</v>
      </c>
      <c r="G111" s="28">
        <f t="shared" si="11"/>
        <v>78.943080951782292</v>
      </c>
      <c r="H111" s="28">
        <f t="shared" si="11"/>
        <v>86.997740721709278</v>
      </c>
      <c r="I111" s="28">
        <f t="shared" si="11"/>
        <v>92.995889261678968</v>
      </c>
      <c r="J111" s="28">
        <f t="shared" si="11"/>
        <v>92.204705687209128</v>
      </c>
      <c r="K111" s="28">
        <f t="shared" si="11"/>
        <v>90.050287841511917</v>
      </c>
      <c r="L111" s="28">
        <f t="shared" si="11"/>
        <v>89.228974652797262</v>
      </c>
      <c r="M111" s="28">
        <f t="shared" si="11"/>
        <v>89.177814304693541</v>
      </c>
      <c r="N111" s="28">
        <f t="shared" si="11"/>
        <v>95.256238302335078</v>
      </c>
      <c r="O111" s="28">
        <f t="shared" si="11"/>
        <v>89.595180895842461</v>
      </c>
      <c r="P111" s="28">
        <f t="shared" si="11"/>
        <v>98.877824560874259</v>
      </c>
      <c r="Q111" s="28">
        <f t="shared" si="11"/>
        <v>116.97703565944228</v>
      </c>
      <c r="R111" s="28">
        <f t="shared" si="11"/>
        <v>124.14862937687677</v>
      </c>
      <c r="S111" s="28">
        <f t="shared" si="11"/>
        <v>143.08721665654176</v>
      </c>
      <c r="T111" s="28">
        <f t="shared" si="11"/>
        <v>147.86986676108856</v>
      </c>
      <c r="U111" s="28">
        <f t="shared" si="11"/>
        <v>148.68361007924079</v>
      </c>
      <c r="V111" s="28">
        <f t="shared" si="11"/>
        <v>154.68069687172036</v>
      </c>
      <c r="W111" s="28">
        <f t="shared" si="11"/>
        <v>164.48613173123175</v>
      </c>
      <c r="X111" s="28">
        <f t="shared" si="11"/>
        <v>173.47163600487374</v>
      </c>
      <c r="Y111" s="28">
        <f t="shared" si="11"/>
        <v>175.25343970454736</v>
      </c>
      <c r="Z111" s="28">
        <f t="shared" si="11"/>
        <v>184.20500932991891</v>
      </c>
      <c r="AA111" s="28">
        <f t="shared" si="11"/>
        <v>199.04535258381361</v>
      </c>
      <c r="AB111" s="28">
        <f t="shared" si="11"/>
        <v>223.30223991003888</v>
      </c>
      <c r="AC111" s="28">
        <f t="shared" si="11"/>
        <v>225.93658073490514</v>
      </c>
      <c r="AD111" s="28">
        <f t="shared" si="11"/>
        <v>236.14629152225837</v>
      </c>
      <c r="AE111" s="28">
        <f t="shared" si="11"/>
        <v>241.14520401594595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64" priority="17" operator="equal">
      <formula>0</formula>
    </cfRule>
  </conditionalFormatting>
  <conditionalFormatting sqref="C32:AE32">
    <cfRule type="cellIs" dxfId="63" priority="16" operator="equal">
      <formula>0</formula>
    </cfRule>
  </conditionalFormatting>
  <conditionalFormatting sqref="C52:AE52">
    <cfRule type="cellIs" dxfId="62" priority="15" operator="equal">
      <formula>0</formula>
    </cfRule>
  </conditionalFormatting>
  <conditionalFormatting sqref="C72:AE72">
    <cfRule type="cellIs" dxfId="61" priority="11" operator="equal">
      <formula>0</formula>
    </cfRule>
  </conditionalFormatting>
  <conditionalFormatting sqref="C92:AE92">
    <cfRule type="cellIs" dxfId="60" priority="10" operator="equal">
      <formula>0</formula>
    </cfRule>
  </conditionalFormatting>
  <conditionalFormatting sqref="C112:AE112">
    <cfRule type="cellIs" dxfId="59" priority="9" operator="equal">
      <formula>0</formula>
    </cfRule>
  </conditionalFormatting>
  <conditionalFormatting sqref="C12:AE12">
    <cfRule type="cellIs" dxfId="58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FF00"/>
  </sheetPr>
  <dimension ref="A1:G254"/>
  <sheetViews>
    <sheetView topLeftCell="C1" workbookViewId="0">
      <selection activeCell="F41" sqref="F41"/>
    </sheetView>
  </sheetViews>
  <sheetFormatPr baseColWidth="10" defaultRowHeight="15" x14ac:dyDescent="0.25"/>
  <cols>
    <col min="2" max="2" width="79.7109375" bestFit="1" customWidth="1"/>
    <col min="3" max="3" width="17.42578125" bestFit="1" customWidth="1"/>
  </cols>
  <sheetData>
    <row r="1" spans="1:7" x14ac:dyDescent="0.25">
      <c r="C1" t="s">
        <v>921</v>
      </c>
      <c r="D1" s="110">
        <f>aux!D1</f>
        <v>25844.16394504987</v>
      </c>
    </row>
    <row r="2" spans="1:7" x14ac:dyDescent="0.25">
      <c r="A2" s="139" t="str">
        <f>CO2eq!A3</f>
        <v>Código IPCC</v>
      </c>
      <c r="B2" s="139" t="str">
        <f>CO2eq!B3</f>
        <v>Categorías de fuente y sumidero de gases de efecto invernadero</v>
      </c>
      <c r="C2" s="137">
        <f>CO2eq!AE3</f>
        <v>2018</v>
      </c>
      <c r="D2" s="137">
        <f t="shared" ref="D2:D65" si="0">ABS(C2)</f>
        <v>2018</v>
      </c>
      <c r="F2" s="114" t="s">
        <v>911</v>
      </c>
      <c r="G2" s="114" t="s">
        <v>912</v>
      </c>
    </row>
    <row r="3" spans="1:7" x14ac:dyDescent="0.25">
      <c r="A3" s="140" t="str">
        <f>CO2eq!A301</f>
        <v>4.A.1.a.i.</v>
      </c>
      <c r="B3" s="140" t="str">
        <f>CO2eq!B301</f>
        <v>Bosque nativo</v>
      </c>
      <c r="C3" s="94">
        <f>CO2eq!AE301</f>
        <v>-7983.4934618830403</v>
      </c>
      <c r="D3" s="94">
        <f t="shared" si="0"/>
        <v>7983.4934618830403</v>
      </c>
      <c r="F3" s="141">
        <f t="shared" ref="F3:F66" si="1">C3/D$1</f>
        <v>-0.30890894667196922</v>
      </c>
      <c r="G3" s="142">
        <f>ABS(F3)</f>
        <v>0.30890894667196922</v>
      </c>
    </row>
    <row r="4" spans="1:7" x14ac:dyDescent="0.25">
      <c r="A4" s="140" t="str">
        <f>CO2eq!A350</f>
        <v>4.A.1.b.i.</v>
      </c>
      <c r="B4" s="140" t="str">
        <f>CO2eq!B350</f>
        <v>Cosecha</v>
      </c>
      <c r="C4" s="94">
        <f>CO2eq!AE350</f>
        <v>4784.8853754085721</v>
      </c>
      <c r="D4" s="94">
        <f t="shared" si="0"/>
        <v>4784.8853754085721</v>
      </c>
      <c r="F4" s="141">
        <f t="shared" si="1"/>
        <v>0.18514374794952723</v>
      </c>
      <c r="G4" s="142">
        <f>G3+ABS(F4)</f>
        <v>0.49405269462149648</v>
      </c>
    </row>
    <row r="5" spans="1:7" x14ac:dyDescent="0.25">
      <c r="A5" s="143" t="str">
        <f>CO2eq!A341</f>
        <v>4.A.1.a.ii.</v>
      </c>
      <c r="B5" s="143" t="str">
        <f>CO2eq!B341</f>
        <v>Plantaciones forestales</v>
      </c>
      <c r="C5" s="33">
        <f>CO2eq!AE341</f>
        <v>-4241.8523824184786</v>
      </c>
      <c r="D5" s="94">
        <f t="shared" si="0"/>
        <v>4241.8523824184786</v>
      </c>
      <c r="F5" s="141">
        <f t="shared" si="1"/>
        <v>-0.16413192515871472</v>
      </c>
      <c r="G5" s="142">
        <f t="shared" ref="G5:G68" si="2">G4+ABS(F5)</f>
        <v>0.65818461978021126</v>
      </c>
    </row>
    <row r="6" spans="1:7" x14ac:dyDescent="0.25">
      <c r="A6" s="140" t="str">
        <f>CO2eq!A373</f>
        <v>4.A.2.b.ii.</v>
      </c>
      <c r="B6" s="140" t="str">
        <f>CO2eq!B373</f>
        <v>Pastizales convertidos en plantaciones forestales</v>
      </c>
      <c r="C6" s="94">
        <f>CO2eq!AE373</f>
        <v>-2137.7895554532211</v>
      </c>
      <c r="D6" s="94">
        <f t="shared" si="0"/>
        <v>2137.7895554532211</v>
      </c>
      <c r="F6" s="141">
        <f t="shared" si="1"/>
        <v>-8.2718464408390674E-2</v>
      </c>
      <c r="G6" s="142">
        <f t="shared" si="2"/>
        <v>0.74090308418860196</v>
      </c>
    </row>
    <row r="7" spans="1:7" x14ac:dyDescent="0.25">
      <c r="A7" s="140" t="str">
        <f>CO2eq!A356</f>
        <v>4.A.1.b.ii.1.</v>
      </c>
      <c r="B7" s="140" t="str">
        <f>CO2eq!B356</f>
        <v>Leña especies nativas</v>
      </c>
      <c r="C7" s="94">
        <f>CO2eq!AE356</f>
        <v>1196.863809604399</v>
      </c>
      <c r="D7" s="94">
        <f t="shared" si="0"/>
        <v>1196.863809604399</v>
      </c>
      <c r="F7" s="141">
        <f t="shared" si="1"/>
        <v>4.6310796207189496E-2</v>
      </c>
      <c r="G7" s="142">
        <f t="shared" si="2"/>
        <v>0.78721388039579143</v>
      </c>
    </row>
    <row r="8" spans="1:7" x14ac:dyDescent="0.25">
      <c r="A8" s="143" t="str">
        <f>CO2eq!A193</f>
        <v>3.A.1.</v>
      </c>
      <c r="B8" s="143" t="str">
        <f>CO2eq!B193</f>
        <v>Ganado vacuno</v>
      </c>
      <c r="C8" s="33">
        <f>CO2eq!AE193</f>
        <v>1006.0910294274934</v>
      </c>
      <c r="D8" s="94">
        <f t="shared" si="0"/>
        <v>1006.0910294274934</v>
      </c>
      <c r="F8" s="141">
        <f t="shared" si="1"/>
        <v>3.8929138182479207E-2</v>
      </c>
      <c r="G8" s="142">
        <f t="shared" si="2"/>
        <v>0.82614301857827066</v>
      </c>
    </row>
    <row r="9" spans="1:7" x14ac:dyDescent="0.25">
      <c r="A9" s="143" t="str">
        <f>CO2eq!A364</f>
        <v>4.A.1.c.</v>
      </c>
      <c r="B9" s="143" t="str">
        <f>CO2eq!B364</f>
        <v>Tierras forestales con cambio de vegetación</v>
      </c>
      <c r="C9" s="33">
        <f>CO2eq!AE364</f>
        <v>-803.05319110834046</v>
      </c>
      <c r="D9" s="94">
        <f t="shared" si="0"/>
        <v>803.05319110834046</v>
      </c>
      <c r="F9" s="141">
        <f t="shared" si="1"/>
        <v>-3.1072902679916459E-2</v>
      </c>
      <c r="G9" s="142">
        <f t="shared" si="2"/>
        <v>0.85721592125818713</v>
      </c>
    </row>
    <row r="10" spans="1:7" x14ac:dyDescent="0.25">
      <c r="A10" s="140" t="str">
        <f>CO2eq!A357</f>
        <v>4.A.1.b.ii.2.</v>
      </c>
      <c r="B10" s="140" t="str">
        <f>CO2eq!B357</f>
        <v>Leña especies exótica</v>
      </c>
      <c r="C10" s="94">
        <f>CO2eq!AE357</f>
        <v>691.44090634146664</v>
      </c>
      <c r="D10" s="94">
        <f t="shared" si="0"/>
        <v>691.44090634146664</v>
      </c>
      <c r="F10" s="141">
        <f t="shared" si="1"/>
        <v>2.6754237738609594E-2</v>
      </c>
      <c r="G10" s="142">
        <f t="shared" si="2"/>
        <v>0.88397015899679676</v>
      </c>
    </row>
    <row r="11" spans="1:7" x14ac:dyDescent="0.25">
      <c r="A11" s="140" t="str">
        <f>CO2eq!A423</f>
        <v>4.G.</v>
      </c>
      <c r="B11" s="140" t="str">
        <f>CO2eq!B423</f>
        <v>Productos de madera recolectada</v>
      </c>
      <c r="C11" s="94">
        <f>CO2eq!AE423</f>
        <v>-495.217555568276</v>
      </c>
      <c r="D11" s="94">
        <f t="shared" si="0"/>
        <v>495.217555568276</v>
      </c>
      <c r="F11" s="141">
        <f t="shared" si="1"/>
        <v>-1.9161678304673066E-2</v>
      </c>
      <c r="G11" s="142">
        <f t="shared" si="2"/>
        <v>0.90313183730146984</v>
      </c>
    </row>
    <row r="12" spans="1:7" x14ac:dyDescent="0.25">
      <c r="A12" s="140" t="str">
        <f>CO2eq!A42</f>
        <v>1.A.3.b.iii.</v>
      </c>
      <c r="B12" s="140" t="str">
        <f>CO2eq!B42</f>
        <v>Camiones para servicio pesado y autobuses</v>
      </c>
      <c r="C12" s="94">
        <f>CO2eq!AE42</f>
        <v>203.68856318102834</v>
      </c>
      <c r="D12" s="94">
        <f t="shared" si="0"/>
        <v>203.68856318102834</v>
      </c>
      <c r="F12" s="141">
        <f t="shared" si="1"/>
        <v>7.8814142958585579E-3</v>
      </c>
      <c r="G12" s="142">
        <f t="shared" si="2"/>
        <v>0.91101325159732838</v>
      </c>
    </row>
    <row r="13" spans="1:7" x14ac:dyDescent="0.25">
      <c r="A13" s="143" t="str">
        <f>CO2eq!A393</f>
        <v>4.C.2.</v>
      </c>
      <c r="B13" s="143" t="str">
        <f>CO2eq!B393</f>
        <v>Tierras convertidas en pastizales</v>
      </c>
      <c r="C13" s="33">
        <f>CO2eq!AE393</f>
        <v>187.56614487298936</v>
      </c>
      <c r="D13" s="94">
        <f t="shared" si="0"/>
        <v>187.56614487298936</v>
      </c>
      <c r="F13" s="141">
        <f t="shared" si="1"/>
        <v>7.2575822252093141E-3</v>
      </c>
      <c r="G13" s="142">
        <f t="shared" si="2"/>
        <v>0.91827083382253771</v>
      </c>
    </row>
    <row r="14" spans="1:7" x14ac:dyDescent="0.25">
      <c r="A14" s="143" t="str">
        <f>CO2eq!A426</f>
        <v>5.A.</v>
      </c>
      <c r="B14" s="143" t="str">
        <f>CO2eq!B426</f>
        <v>Disposición de residuos sólidos</v>
      </c>
      <c r="C14" s="33">
        <f>CO2eq!AE426</f>
        <v>166.26550920857534</v>
      </c>
      <c r="D14" s="94">
        <f t="shared" si="0"/>
        <v>166.26550920857534</v>
      </c>
      <c r="F14" s="141">
        <f t="shared" si="1"/>
        <v>6.4333870332230828E-3</v>
      </c>
      <c r="G14" s="142">
        <f t="shared" si="2"/>
        <v>0.92470422085576076</v>
      </c>
    </row>
    <row r="15" spans="1:7" x14ac:dyDescent="0.25">
      <c r="A15" s="140" t="str">
        <f>CO2eq!A264</f>
        <v>3.D.1.c.</v>
      </c>
      <c r="B15" s="140" t="str">
        <f>CO2eq!B264</f>
        <v>Orina y estiércol depositado por animales de pastoreo</v>
      </c>
      <c r="C15" s="94">
        <f>CO2eq!AE264</f>
        <v>158.68375403818001</v>
      </c>
      <c r="D15" s="94">
        <f t="shared" si="0"/>
        <v>158.68375403818001</v>
      </c>
      <c r="F15" s="141">
        <f t="shared" si="1"/>
        <v>6.1400227291381936E-3</v>
      </c>
      <c r="G15" s="142">
        <f t="shared" si="2"/>
        <v>0.93084424358489892</v>
      </c>
    </row>
    <row r="16" spans="1:7" x14ac:dyDescent="0.25">
      <c r="A16" s="140" t="str">
        <f>CO2eq!A21</f>
        <v>1.A.2.d.</v>
      </c>
      <c r="B16" s="140" t="str">
        <f>CO2eq!B21</f>
        <v>Pulpa, papel e imprenta</v>
      </c>
      <c r="C16" s="94">
        <f>CO2eq!AE21</f>
        <v>150.40067972210244</v>
      </c>
      <c r="D16" s="94">
        <f t="shared" si="0"/>
        <v>150.40067972210244</v>
      </c>
      <c r="F16" s="141">
        <f t="shared" si="1"/>
        <v>5.819521964103228E-3</v>
      </c>
      <c r="G16" s="142">
        <f t="shared" si="2"/>
        <v>0.9366637655490021</v>
      </c>
    </row>
    <row r="17" spans="1:7" x14ac:dyDescent="0.25">
      <c r="A17" s="94" t="str">
        <f>'GPC alcances 2018'!B37</f>
        <v>I.2</v>
      </c>
      <c r="B17" s="94" t="str">
        <f>'GPC alcances 2018'!C37</f>
        <v>Edificios/instalaciones comerciales e institucionales (electricidad)</v>
      </c>
      <c r="C17" s="94">
        <f>'GPC alcances 2018'!K37</f>
        <v>96.72282973208867</v>
      </c>
      <c r="D17" s="94">
        <f t="shared" si="0"/>
        <v>96.72282973208867</v>
      </c>
      <c r="F17" s="141">
        <f t="shared" si="1"/>
        <v>3.7425404798445698E-3</v>
      </c>
      <c r="G17" s="142">
        <f t="shared" si="2"/>
        <v>0.94040630602884667</v>
      </c>
    </row>
    <row r="18" spans="1:7" x14ac:dyDescent="0.25">
      <c r="A18" s="140" t="str">
        <f>CO2eq!A30</f>
        <v>1.A.2.m.</v>
      </c>
      <c r="B18" s="140" t="str">
        <f>CO2eq!B30</f>
        <v>Industria no especificada</v>
      </c>
      <c r="C18" s="94">
        <f>CO2eq!AE30</f>
        <v>95.628692138451697</v>
      </c>
      <c r="D18" s="94">
        <f t="shared" si="0"/>
        <v>95.628692138451697</v>
      </c>
      <c r="F18" s="141">
        <f t="shared" si="1"/>
        <v>3.7002045158736193E-3</v>
      </c>
      <c r="G18" s="142">
        <f t="shared" si="2"/>
        <v>0.94410651054472028</v>
      </c>
    </row>
    <row r="19" spans="1:7" x14ac:dyDescent="0.25">
      <c r="A19" s="94" t="str">
        <f>'GPC alcances 2018'!B38</f>
        <v>I.3</v>
      </c>
      <c r="B19" s="94" t="str">
        <f>'GPC alcances 2018'!C38</f>
        <v>Industrias manufactureras y de la construcción (electricidad)</v>
      </c>
      <c r="C19" s="94">
        <f>'GPC alcances 2018'!K38</f>
        <v>95.053615481063019</v>
      </c>
      <c r="D19" s="94">
        <f t="shared" si="0"/>
        <v>95.053615481063019</v>
      </c>
      <c r="F19" s="141">
        <f t="shared" si="1"/>
        <v>3.6779528129896951E-3</v>
      </c>
      <c r="G19" s="142">
        <f t="shared" si="2"/>
        <v>0.94778446335770994</v>
      </c>
    </row>
    <row r="20" spans="1:7" x14ac:dyDescent="0.25">
      <c r="A20" s="143" t="str">
        <f>CO2eq!A36</f>
        <v>1.A.3.b.i.</v>
      </c>
      <c r="B20" s="143" t="str">
        <f>CO2eq!B36</f>
        <v>Automóviles</v>
      </c>
      <c r="C20" s="33">
        <f>CO2eq!AE36</f>
        <v>92.336708257285679</v>
      </c>
      <c r="D20" s="94">
        <f t="shared" si="0"/>
        <v>92.336708257285679</v>
      </c>
      <c r="F20" s="141">
        <f t="shared" si="1"/>
        <v>3.5728262850217539E-3</v>
      </c>
      <c r="G20" s="142">
        <f t="shared" si="2"/>
        <v>0.9513572896427317</v>
      </c>
    </row>
    <row r="21" spans="1:7" x14ac:dyDescent="0.25">
      <c r="A21" s="94" t="str">
        <f>'GPC alcances 2018'!B36</f>
        <v xml:space="preserve">I.1 </v>
      </c>
      <c r="B21" s="94" t="str">
        <f>'GPC alcances 2018'!C36</f>
        <v>Edificios residenciales (electricidad)</v>
      </c>
      <c r="C21" s="94">
        <f>'GPC alcances 2018'!K36</f>
        <v>90.213615784939606</v>
      </c>
      <c r="D21" s="94">
        <f t="shared" si="0"/>
        <v>90.213615784939606</v>
      </c>
      <c r="F21" s="141">
        <f t="shared" si="1"/>
        <v>3.4906765015402601E-3</v>
      </c>
      <c r="G21" s="142">
        <f t="shared" si="2"/>
        <v>0.95484796614427192</v>
      </c>
    </row>
    <row r="22" spans="1:7" x14ac:dyDescent="0.25">
      <c r="A22" s="140" t="str">
        <f>CO2eq!A55</f>
        <v>1.A.4.b.</v>
      </c>
      <c r="B22" s="140" t="str">
        <f>CO2eq!B55</f>
        <v>Residencial</v>
      </c>
      <c r="C22" s="94">
        <f>CO2eq!AE55</f>
        <v>88.783240344409535</v>
      </c>
      <c r="D22" s="94">
        <f t="shared" si="0"/>
        <v>88.783240344409535</v>
      </c>
      <c r="F22" s="141">
        <f t="shared" si="1"/>
        <v>3.4353303335012647E-3</v>
      </c>
      <c r="G22" s="142">
        <f t="shared" si="2"/>
        <v>0.95828329647777322</v>
      </c>
    </row>
    <row r="23" spans="1:7" x14ac:dyDescent="0.25">
      <c r="A23" s="143" t="str">
        <f>CO2eq!A39</f>
        <v>1.A.3.b.ii.</v>
      </c>
      <c r="B23" s="143" t="str">
        <f>CO2eq!B39</f>
        <v>Camiones para servicio ligero</v>
      </c>
      <c r="C23" s="33">
        <f>CO2eq!AE39</f>
        <v>83.442214642114038</v>
      </c>
      <c r="D23" s="94">
        <f t="shared" si="0"/>
        <v>83.442214642114038</v>
      </c>
      <c r="F23" s="141">
        <f t="shared" si="1"/>
        <v>3.2286675947238897E-3</v>
      </c>
      <c r="G23" s="142">
        <f t="shared" si="2"/>
        <v>0.96151196407249706</v>
      </c>
    </row>
    <row r="24" spans="1:7" x14ac:dyDescent="0.25">
      <c r="A24" s="140" t="str">
        <f>CO2eq!A164</f>
        <v>2.F.1.c.</v>
      </c>
      <c r="B24" s="140" t="str">
        <f>CO2eq!B164</f>
        <v>Refrigeración industrial</v>
      </c>
      <c r="C24" s="94">
        <f>CO2eq!AE164</f>
        <v>75.510857935484964</v>
      </c>
      <c r="D24" s="94">
        <f t="shared" si="0"/>
        <v>75.510857935484964</v>
      </c>
      <c r="F24" s="141">
        <f t="shared" si="1"/>
        <v>2.9217759992560383E-3</v>
      </c>
      <c r="G24" s="142">
        <f t="shared" si="2"/>
        <v>0.96443374007175309</v>
      </c>
    </row>
    <row r="25" spans="1:7" x14ac:dyDescent="0.25">
      <c r="A25" s="143" t="str">
        <f>CO2eq!A359</f>
        <v>4.A.1.b.iii.1.</v>
      </c>
      <c r="B25" s="143" t="str">
        <f>CO2eq!B359</f>
        <v>Incendios</v>
      </c>
      <c r="C25" s="33">
        <f>CO2eq!AE359</f>
        <v>74.684885298701431</v>
      </c>
      <c r="D25" s="94">
        <f t="shared" si="0"/>
        <v>74.684885298701431</v>
      </c>
      <c r="F25" s="141">
        <f t="shared" si="1"/>
        <v>2.8898162640314932E-3</v>
      </c>
      <c r="G25" s="142">
        <f t="shared" si="2"/>
        <v>0.9673235563357846</v>
      </c>
    </row>
    <row r="26" spans="1:7" x14ac:dyDescent="0.25">
      <c r="A26" s="140" t="str">
        <f>CO2eq!A259</f>
        <v>3.D.1.a.</v>
      </c>
      <c r="B26" s="140" t="str">
        <f>CO2eq!B259</f>
        <v>Fertilizante inorgánicos</v>
      </c>
      <c r="C26" s="94">
        <f>CO2eq!AE259</f>
        <v>71.798891606130141</v>
      </c>
      <c r="D26" s="94">
        <f t="shared" si="0"/>
        <v>71.798891606130141</v>
      </c>
      <c r="F26" s="141">
        <f t="shared" si="1"/>
        <v>2.7781471963569684E-3</v>
      </c>
      <c r="G26" s="142">
        <f t="shared" si="2"/>
        <v>0.97010170353214153</v>
      </c>
    </row>
    <row r="27" spans="1:7" x14ac:dyDescent="0.25">
      <c r="A27" s="140" t="str">
        <f>CO2eq!A370</f>
        <v>4.A.2.a.ii.</v>
      </c>
      <c r="B27" s="140" t="str">
        <f>CO2eq!B370</f>
        <v>Tierras de cultivo convertidas en plantaciones forestales</v>
      </c>
      <c r="C27" s="94">
        <f>CO2eq!AE370</f>
        <v>-70.827849663585909</v>
      </c>
      <c r="D27" s="94">
        <f t="shared" si="0"/>
        <v>70.827849663585909</v>
      </c>
      <c r="F27" s="141">
        <f t="shared" si="1"/>
        <v>-2.7405742284478934E-3</v>
      </c>
      <c r="G27" s="142">
        <f t="shared" si="2"/>
        <v>0.9728422777605894</v>
      </c>
    </row>
    <row r="28" spans="1:7" x14ac:dyDescent="0.25">
      <c r="A28" s="143" t="str">
        <f>CO2eq!A217</f>
        <v>3.B.1.</v>
      </c>
      <c r="B28" s="143" t="str">
        <f>CO2eq!B217</f>
        <v>Ganado vacuno</v>
      </c>
      <c r="C28" s="33">
        <f>CO2eq!AE217</f>
        <v>67.329796440993931</v>
      </c>
      <c r="D28" s="94">
        <f t="shared" si="0"/>
        <v>67.329796440993931</v>
      </c>
      <c r="F28" s="141">
        <f t="shared" si="1"/>
        <v>2.6052224627637886E-3</v>
      </c>
      <c r="G28" s="142">
        <f t="shared" si="2"/>
        <v>0.97544750022335314</v>
      </c>
    </row>
    <row r="29" spans="1:7" x14ac:dyDescent="0.25">
      <c r="A29" s="143" t="str">
        <f>CO2eq!A385</f>
        <v>4.B.2.</v>
      </c>
      <c r="B29" s="143" t="str">
        <f>CO2eq!B385</f>
        <v>Tierras convertidas en tierras de cultivo</v>
      </c>
      <c r="C29" s="33">
        <f>CO2eq!AE385</f>
        <v>61.095905872804487</v>
      </c>
      <c r="D29" s="94">
        <f t="shared" si="0"/>
        <v>61.095905872804487</v>
      </c>
      <c r="F29" s="141">
        <f t="shared" si="1"/>
        <v>2.3640116972910106E-3</v>
      </c>
      <c r="G29" s="142">
        <f t="shared" si="2"/>
        <v>0.97781151192064419</v>
      </c>
    </row>
    <row r="30" spans="1:7" x14ac:dyDescent="0.25">
      <c r="A30" s="140" t="str">
        <f>CO2eq!A265</f>
        <v>3.D.1.d.</v>
      </c>
      <c r="B30" s="140" t="str">
        <f>CO2eq!B265</f>
        <v>Residuos de cosechas</v>
      </c>
      <c r="C30" s="94">
        <f>CO2eq!AE265</f>
        <v>58.296892251823778</v>
      </c>
      <c r="D30" s="94">
        <f t="shared" si="0"/>
        <v>58.296892251823778</v>
      </c>
      <c r="F30" s="141">
        <f t="shared" si="1"/>
        <v>2.2557081891205781E-3</v>
      </c>
      <c r="G30" s="142">
        <f t="shared" si="2"/>
        <v>0.98006722010976477</v>
      </c>
    </row>
    <row r="31" spans="1:7" x14ac:dyDescent="0.25">
      <c r="A31" s="140" t="str">
        <f>CO2eq!A435</f>
        <v>5.D.1.</v>
      </c>
      <c r="B31" s="140" t="str">
        <f>CO2eq!B435</f>
        <v>Tratamiento y descarga de aguas residuales domésticas</v>
      </c>
      <c r="C31" s="94">
        <f>CO2eq!AE435</f>
        <v>41.590069778746148</v>
      </c>
      <c r="D31" s="94">
        <f t="shared" si="0"/>
        <v>41.590069778746148</v>
      </c>
      <c r="F31" s="141">
        <f t="shared" si="1"/>
        <v>1.6092635020879525E-3</v>
      </c>
      <c r="G31" s="142">
        <f t="shared" si="2"/>
        <v>0.98167648361185267</v>
      </c>
    </row>
    <row r="32" spans="1:7" x14ac:dyDescent="0.25">
      <c r="A32" s="140" t="str">
        <f>CO2eq!A52</f>
        <v>1.A.3.e.ii.</v>
      </c>
      <c r="B32" s="140" t="str">
        <f>CO2eq!B52</f>
        <v>Todo terreno</v>
      </c>
      <c r="C32" s="94">
        <f>CO2eq!AE52</f>
        <v>36.643122211129892</v>
      </c>
      <c r="D32" s="94">
        <f t="shared" si="0"/>
        <v>36.643122211129892</v>
      </c>
      <c r="F32" s="141">
        <f t="shared" si="1"/>
        <v>1.4178490079633018E-3</v>
      </c>
      <c r="G32" s="142">
        <f t="shared" si="2"/>
        <v>0.98309433261981594</v>
      </c>
    </row>
    <row r="33" spans="1:7" x14ac:dyDescent="0.25">
      <c r="A33" s="140" t="str">
        <f>CO2eq!A54</f>
        <v>1.A.4.a.</v>
      </c>
      <c r="B33" s="140" t="str">
        <f>CO2eq!B54</f>
        <v>Comercial / Institucional</v>
      </c>
      <c r="C33" s="94">
        <f>CO2eq!AE54</f>
        <v>34.889496350851346</v>
      </c>
      <c r="D33" s="94">
        <f t="shared" si="0"/>
        <v>34.889496350851346</v>
      </c>
      <c r="F33" s="141">
        <f t="shared" si="1"/>
        <v>1.3499951642867518E-3</v>
      </c>
      <c r="G33" s="142">
        <f t="shared" si="2"/>
        <v>0.98444432778410274</v>
      </c>
    </row>
    <row r="34" spans="1:7" x14ac:dyDescent="0.25">
      <c r="A34" s="140" t="str">
        <f>CO2eq!A376</f>
        <v>4.A.2.c.ii.</v>
      </c>
      <c r="B34" s="140" t="str">
        <f>CO2eq!B376</f>
        <v>Humedales convertidos en plantaciones forestales</v>
      </c>
      <c r="C34" s="94">
        <f>CO2eq!AE376</f>
        <v>-29.044758847222752</v>
      </c>
      <c r="D34" s="94">
        <f t="shared" si="0"/>
        <v>29.044758847222752</v>
      </c>
      <c r="F34" s="141">
        <f t="shared" si="1"/>
        <v>-1.1238420754866754E-3</v>
      </c>
      <c r="G34" s="142">
        <f t="shared" si="2"/>
        <v>0.98556816985958939</v>
      </c>
    </row>
    <row r="35" spans="1:7" x14ac:dyDescent="0.25">
      <c r="A35" s="140" t="str">
        <f>CO2eq!A59</f>
        <v>1.A.4.c.iii.</v>
      </c>
      <c r="B35" s="140" t="str">
        <f>CO2eq!B59</f>
        <v>Pesca (combustión móvil)</v>
      </c>
      <c r="C35" s="94">
        <f>CO2eq!AE59</f>
        <v>24.714326241996996</v>
      </c>
      <c r="D35" s="94">
        <f t="shared" si="0"/>
        <v>24.714326241996996</v>
      </c>
      <c r="F35" s="141">
        <f t="shared" si="1"/>
        <v>9.5628267544443902E-4</v>
      </c>
      <c r="G35" s="142">
        <f t="shared" si="2"/>
        <v>0.98652445253503385</v>
      </c>
    </row>
    <row r="36" spans="1:7" x14ac:dyDescent="0.25">
      <c r="A36" s="143" t="str">
        <f>CO2eq!A417</f>
        <v>4.F.2.</v>
      </c>
      <c r="B36" s="143" t="str">
        <f>CO2eq!B417</f>
        <v>Tierras convertidas en otras tierras</v>
      </c>
      <c r="C36" s="33">
        <f>CO2eq!AE417</f>
        <v>23.554841210990723</v>
      </c>
      <c r="D36" s="94">
        <f t="shared" si="0"/>
        <v>23.554841210990723</v>
      </c>
      <c r="F36" s="141">
        <f t="shared" si="1"/>
        <v>9.1141819333267159E-4</v>
      </c>
      <c r="G36" s="142">
        <f t="shared" si="2"/>
        <v>0.98743587072836647</v>
      </c>
    </row>
    <row r="37" spans="1:7" x14ac:dyDescent="0.25">
      <c r="A37" s="143" t="str">
        <f>CO2eq!A291</f>
        <v>3.G.</v>
      </c>
      <c r="B37" s="143" t="str">
        <f>CO2eq!B291</f>
        <v>Encalado</v>
      </c>
      <c r="C37" s="33">
        <f>CO2eq!AE291</f>
        <v>21.780706768656458</v>
      </c>
      <c r="D37" s="94">
        <f t="shared" si="0"/>
        <v>21.780706768656458</v>
      </c>
      <c r="F37" s="141">
        <f t="shared" si="1"/>
        <v>8.4277080175496576E-4</v>
      </c>
      <c r="G37" s="142">
        <f t="shared" si="2"/>
        <v>0.98827864153012146</v>
      </c>
    </row>
    <row r="38" spans="1:7" x14ac:dyDescent="0.25">
      <c r="A38" s="140" t="str">
        <f>CO2eq!A294</f>
        <v>3.H.</v>
      </c>
      <c r="B38" s="140" t="str">
        <f>CO2eq!B294</f>
        <v>Aplicación de urea</v>
      </c>
      <c r="C38" s="94">
        <f>CO2eq!AE294</f>
        <v>21.517392353920595</v>
      </c>
      <c r="D38" s="94">
        <f t="shared" si="0"/>
        <v>21.517392353920595</v>
      </c>
      <c r="F38" s="141">
        <f t="shared" si="1"/>
        <v>8.3258225724272214E-4</v>
      </c>
      <c r="G38" s="142">
        <f t="shared" si="2"/>
        <v>0.98911122378736416</v>
      </c>
    </row>
    <row r="39" spans="1:7" x14ac:dyDescent="0.25">
      <c r="A39" s="140" t="str">
        <f>CO2eq!A283</f>
        <v>3.D.2.b.iii.</v>
      </c>
      <c r="B39" s="140" t="str">
        <f>CO2eq!B283</f>
        <v>Orina y estiércol depositado por animales de pastoreo</v>
      </c>
      <c r="C39" s="94">
        <f>CO2eq!AE283</f>
        <v>20.456311006789921</v>
      </c>
      <c r="D39" s="94">
        <f t="shared" si="0"/>
        <v>20.456311006789921</v>
      </c>
      <c r="F39" s="141">
        <f t="shared" si="1"/>
        <v>7.915253536653127E-4</v>
      </c>
      <c r="G39" s="142">
        <f t="shared" si="2"/>
        <v>0.98990274914102949</v>
      </c>
    </row>
    <row r="40" spans="1:7" x14ac:dyDescent="0.25">
      <c r="A40" s="140" t="str">
        <f>CO2eq!A201</f>
        <v>3.A.2.</v>
      </c>
      <c r="B40" s="140" t="str">
        <f>CO2eq!B201</f>
        <v>Ovinos</v>
      </c>
      <c r="C40" s="94">
        <f>CO2eq!AE201</f>
        <v>19.416722124081399</v>
      </c>
      <c r="D40" s="94">
        <f t="shared" si="0"/>
        <v>19.416722124081399</v>
      </c>
      <c r="F40" s="141">
        <f t="shared" si="1"/>
        <v>7.5130006779733469E-4</v>
      </c>
      <c r="G40" s="142">
        <f t="shared" si="2"/>
        <v>0.99065404920882683</v>
      </c>
    </row>
    <row r="41" spans="1:7" x14ac:dyDescent="0.25">
      <c r="A41" s="140" t="str">
        <f>CO2eq!A276</f>
        <v>3.D.2.a.iii.</v>
      </c>
      <c r="B41" s="140" t="str">
        <f>CO2eq!B276</f>
        <v>Orina y estiércol depositado por animales de pastoreo</v>
      </c>
      <c r="C41" s="94">
        <f>CO2eq!AE276</f>
        <v>18.183387561591047</v>
      </c>
      <c r="D41" s="94">
        <f t="shared" si="0"/>
        <v>18.183387561591047</v>
      </c>
      <c r="F41" s="141">
        <f t="shared" si="1"/>
        <v>7.0357809214694486E-4</v>
      </c>
      <c r="G41" s="142">
        <f t="shared" si="2"/>
        <v>0.99135762730097376</v>
      </c>
    </row>
    <row r="42" spans="1:7" x14ac:dyDescent="0.25">
      <c r="A42" s="140" t="str">
        <f>CO2eq!A372</f>
        <v>4.A.2.b.i.</v>
      </c>
      <c r="B42" s="140" t="str">
        <f>CO2eq!B372</f>
        <v>Pastizales convertidos en bosque nativo</v>
      </c>
      <c r="C42" s="94">
        <f>CO2eq!AE372</f>
        <v>-17.955857286898258</v>
      </c>
      <c r="D42" s="94">
        <f t="shared" si="0"/>
        <v>17.955857286898258</v>
      </c>
      <c r="F42" s="141">
        <f t="shared" si="1"/>
        <v>-6.9477415965462025E-4</v>
      </c>
      <c r="G42" s="142">
        <f t="shared" si="2"/>
        <v>0.99205240146062834</v>
      </c>
    </row>
    <row r="43" spans="1:7" x14ac:dyDescent="0.25">
      <c r="A43" s="140" t="str">
        <f>CO2eq!A34</f>
        <v>1.A.3.a.ii.</v>
      </c>
      <c r="B43" s="140" t="str">
        <f>CO2eq!B34</f>
        <v>Aviación de cabotaje</v>
      </c>
      <c r="C43" s="94">
        <f>CO2eq!AE34</f>
        <v>16.919022860558588</v>
      </c>
      <c r="D43" s="94">
        <f t="shared" si="0"/>
        <v>16.919022860558588</v>
      </c>
      <c r="F43" s="141">
        <f t="shared" si="1"/>
        <v>6.5465545322077317E-4</v>
      </c>
      <c r="G43" s="142">
        <f t="shared" si="2"/>
        <v>0.99270705691384908</v>
      </c>
    </row>
    <row r="44" spans="1:7" x14ac:dyDescent="0.25">
      <c r="A44" s="140" t="str">
        <f>CO2eq!A278</f>
        <v>3.D.2.b.i.</v>
      </c>
      <c r="B44" s="140" t="str">
        <f>CO2eq!B278</f>
        <v>Fertilizante inorgánicos</v>
      </c>
      <c r="C44" s="94">
        <f>CO2eq!AE278</f>
        <v>16.154750611379281</v>
      </c>
      <c r="D44" s="94">
        <f t="shared" si="0"/>
        <v>16.154750611379281</v>
      </c>
      <c r="F44" s="141">
        <f t="shared" si="1"/>
        <v>6.2508311918031787E-4</v>
      </c>
      <c r="G44" s="142">
        <f t="shared" si="2"/>
        <v>0.99333214003302939</v>
      </c>
    </row>
    <row r="45" spans="1:7" x14ac:dyDescent="0.25">
      <c r="A45" s="140" t="str">
        <f>CO2eq!A436</f>
        <v>5.D.2.</v>
      </c>
      <c r="B45" s="140" t="str">
        <f>CO2eq!B436</f>
        <v>Tratamiento y descarga de aguas residuales industriales</v>
      </c>
      <c r="C45" s="94">
        <f>CO2eq!AE436</f>
        <v>14.625837190054492</v>
      </c>
      <c r="D45" s="94">
        <f t="shared" si="0"/>
        <v>14.625837190054492</v>
      </c>
      <c r="F45" s="141">
        <f t="shared" si="1"/>
        <v>5.6592417619514017E-4</v>
      </c>
      <c r="G45" s="142">
        <f t="shared" si="2"/>
        <v>0.99389806420922455</v>
      </c>
    </row>
    <row r="46" spans="1:7" x14ac:dyDescent="0.25">
      <c r="A46" s="140" t="str">
        <f>CO2eq!A430</f>
        <v>5.B.</v>
      </c>
      <c r="B46" s="140" t="str">
        <f>CO2eq!B430</f>
        <v>Tratamiento biológico de residuos sólidos</v>
      </c>
      <c r="C46" s="94">
        <f>CO2eq!AE430</f>
        <v>14.321200687999999</v>
      </c>
      <c r="D46" s="94">
        <f t="shared" si="0"/>
        <v>14.321200687999999</v>
      </c>
      <c r="F46" s="141">
        <f t="shared" si="1"/>
        <v>5.5413673734812569E-4</v>
      </c>
      <c r="G46" s="142">
        <f t="shared" si="2"/>
        <v>0.99445220094657272</v>
      </c>
    </row>
    <row r="47" spans="1:7" x14ac:dyDescent="0.25">
      <c r="A47" s="140" t="str">
        <f>CO2eq!A261</f>
        <v>3.D.1.b.i.</v>
      </c>
      <c r="B47" s="140" t="str">
        <f>CO2eq!B261</f>
        <v>Estiércol animal aplicado a los suelos</v>
      </c>
      <c r="C47" s="94">
        <f>CO2eq!AE261</f>
        <v>14.309905851432914</v>
      </c>
      <c r="D47" s="94">
        <f t="shared" si="0"/>
        <v>14.309905851432914</v>
      </c>
      <c r="F47" s="141">
        <f t="shared" si="1"/>
        <v>5.5369970109533375E-4</v>
      </c>
      <c r="G47" s="142">
        <f t="shared" si="2"/>
        <v>0.99500590064766803</v>
      </c>
    </row>
    <row r="48" spans="1:7" x14ac:dyDescent="0.25">
      <c r="A48" s="140" t="str">
        <f>CO2eq!A10</f>
        <v>1.A.1.a.i.</v>
      </c>
      <c r="B48" s="140" t="str">
        <f>CO2eq!B10</f>
        <v>Generación de electricidad</v>
      </c>
      <c r="C48" s="94">
        <f>CO2eq!AE10</f>
        <v>14.194039499833915</v>
      </c>
      <c r="D48" s="94">
        <f t="shared" si="0"/>
        <v>14.194039499833915</v>
      </c>
      <c r="F48" s="141">
        <f t="shared" si="1"/>
        <v>5.4921643160960553E-4</v>
      </c>
      <c r="G48" s="142">
        <f t="shared" si="2"/>
        <v>0.99555511707927768</v>
      </c>
    </row>
    <row r="49" spans="1:7" x14ac:dyDescent="0.25">
      <c r="A49" s="140" t="str">
        <f>CO2eq!A284</f>
        <v>3.D.2.b.iv.</v>
      </c>
      <c r="B49" s="140" t="str">
        <f>CO2eq!B284</f>
        <v>Residuos de cosechas</v>
      </c>
      <c r="C49" s="94">
        <f>CO2eq!AE284</f>
        <v>13.11680075666035</v>
      </c>
      <c r="D49" s="94">
        <f t="shared" si="0"/>
        <v>13.11680075666035</v>
      </c>
      <c r="F49" s="141">
        <f t="shared" si="1"/>
        <v>5.0753434255213002E-4</v>
      </c>
      <c r="G49" s="142">
        <f t="shared" si="2"/>
        <v>0.99606265142182981</v>
      </c>
    </row>
    <row r="50" spans="1:7" x14ac:dyDescent="0.25">
      <c r="A50" s="140" t="str">
        <f>CO2eq!A162</f>
        <v>2.F.1.a.</v>
      </c>
      <c r="B50" s="140" t="str">
        <f>CO2eq!B162</f>
        <v>Refrigeración comercial</v>
      </c>
      <c r="C50" s="94">
        <f>CO2eq!AE162</f>
        <v>11.057630865103835</v>
      </c>
      <c r="D50" s="94">
        <f t="shared" si="0"/>
        <v>11.057630865103835</v>
      </c>
      <c r="F50" s="141">
        <f t="shared" si="1"/>
        <v>4.2785794458720681E-4</v>
      </c>
      <c r="G50" s="142">
        <f t="shared" si="2"/>
        <v>0.99649050936641703</v>
      </c>
    </row>
    <row r="51" spans="1:7" x14ac:dyDescent="0.25">
      <c r="A51" s="143" t="str">
        <f>CO2eq!A226</f>
        <v>3.B.3.</v>
      </c>
      <c r="B51" s="143" t="str">
        <f>CO2eq!B226</f>
        <v>Porcinos</v>
      </c>
      <c r="C51" s="33">
        <f>CO2eq!AE226</f>
        <v>11.042964109887549</v>
      </c>
      <c r="D51" s="94">
        <f t="shared" si="0"/>
        <v>11.042964109887549</v>
      </c>
      <c r="F51" s="141">
        <f t="shared" si="1"/>
        <v>4.2729043715119646E-4</v>
      </c>
      <c r="G51" s="142">
        <f t="shared" si="2"/>
        <v>0.99691779980356821</v>
      </c>
    </row>
    <row r="52" spans="1:7" x14ac:dyDescent="0.25">
      <c r="A52" s="140" t="str">
        <f>CO2eq!A167</f>
        <v>2.F.1.f.</v>
      </c>
      <c r="B52" s="140" t="str">
        <f>CO2eq!B167</f>
        <v>Aire acondicionado móvil</v>
      </c>
      <c r="C52" s="94">
        <f>CO2eq!AE167</f>
        <v>9.0766816790813394</v>
      </c>
      <c r="D52" s="94">
        <f t="shared" si="0"/>
        <v>9.0766816790813394</v>
      </c>
      <c r="F52" s="141">
        <f t="shared" si="1"/>
        <v>3.5120817598821439E-4</v>
      </c>
      <c r="G52" s="142">
        <f t="shared" si="2"/>
        <v>0.99726900797955642</v>
      </c>
    </row>
    <row r="53" spans="1:7" x14ac:dyDescent="0.25">
      <c r="A53" s="143" t="str">
        <f>CO2eq!A409</f>
        <v>4.E.2.</v>
      </c>
      <c r="B53" s="143" t="str">
        <f>CO2eq!B409</f>
        <v>Tierras convertidas en asentamientos</v>
      </c>
      <c r="C53" s="33">
        <f>CO2eq!AE409</f>
        <v>7.844738797995757</v>
      </c>
      <c r="D53" s="94">
        <f t="shared" si="0"/>
        <v>7.844738797995757</v>
      </c>
      <c r="F53" s="141">
        <f t="shared" si="1"/>
        <v>3.0354004929992404E-4</v>
      </c>
      <c r="G53" s="142">
        <f t="shared" si="2"/>
        <v>0.99757254802885631</v>
      </c>
    </row>
    <row r="54" spans="1:7" x14ac:dyDescent="0.25">
      <c r="A54" s="140" t="str">
        <f>CO2eq!A241</f>
        <v>3.B.5.a.</v>
      </c>
      <c r="B54" s="140" t="str">
        <f>CO2eq!B241</f>
        <v>Ganado vacuno</v>
      </c>
      <c r="C54" s="94">
        <f>CO2eq!AE241</f>
        <v>7.2950389558622328</v>
      </c>
      <c r="D54" s="94">
        <f t="shared" si="0"/>
        <v>7.2950389558622328</v>
      </c>
      <c r="F54" s="141">
        <f t="shared" si="1"/>
        <v>2.8227026308040066E-4</v>
      </c>
      <c r="G54" s="142">
        <f t="shared" si="2"/>
        <v>0.99785481829193667</v>
      </c>
    </row>
    <row r="55" spans="1:7" x14ac:dyDescent="0.25">
      <c r="A55" s="140" t="str">
        <f>CO2eq!A271</f>
        <v>3.D.2.a.i</v>
      </c>
      <c r="B55" s="140" t="str">
        <f>CO2eq!B271</f>
        <v>Fertilizante inorgánicos</v>
      </c>
      <c r="C55" s="94">
        <f>CO2eq!AE271</f>
        <v>7.1798891606130146</v>
      </c>
      <c r="D55" s="94">
        <f t="shared" si="0"/>
        <v>7.1798891606130146</v>
      </c>
      <c r="F55" s="141">
        <f t="shared" si="1"/>
        <v>2.7781471963569688E-4</v>
      </c>
      <c r="G55" s="142">
        <f t="shared" si="2"/>
        <v>0.9981326330115724</v>
      </c>
    </row>
    <row r="56" spans="1:7" x14ac:dyDescent="0.25">
      <c r="A56" s="140" t="str">
        <f>CO2eq!A166</f>
        <v>2.F.1.e.</v>
      </c>
      <c r="B56" s="140" t="str">
        <f>CO2eq!B166</f>
        <v>Aire acondicionado fijo</v>
      </c>
      <c r="C56" s="94">
        <f>CO2eq!AE166</f>
        <v>6.0309227835568455</v>
      </c>
      <c r="D56" s="94">
        <f t="shared" si="0"/>
        <v>6.0309227835568455</v>
      </c>
      <c r="F56" s="141">
        <f t="shared" si="1"/>
        <v>2.3335724058939791E-4</v>
      </c>
      <c r="G56" s="142">
        <f t="shared" si="2"/>
        <v>0.99836599025216177</v>
      </c>
    </row>
    <row r="57" spans="1:7" x14ac:dyDescent="0.25">
      <c r="A57" s="140" t="str">
        <f>CO2eq!A209</f>
        <v>3.A.4.c.</v>
      </c>
      <c r="B57" s="140" t="str">
        <f>CO2eq!B209</f>
        <v>Equinos</v>
      </c>
      <c r="C57" s="94">
        <f>CO2eq!AE209</f>
        <v>5.8074749999999993</v>
      </c>
      <c r="D57" s="94">
        <f t="shared" si="0"/>
        <v>5.8074749999999993</v>
      </c>
      <c r="F57" s="141">
        <f t="shared" si="1"/>
        <v>2.2471127378497958E-4</v>
      </c>
      <c r="G57" s="142">
        <f t="shared" si="2"/>
        <v>0.99859070152594676</v>
      </c>
    </row>
    <row r="58" spans="1:7" x14ac:dyDescent="0.25">
      <c r="A58" s="140" t="str">
        <f>CO2eq!A433</f>
        <v>5.C.2.</v>
      </c>
      <c r="B58" s="140" t="str">
        <f>CO2eq!B433</f>
        <v>Incineración abierta de residuos</v>
      </c>
      <c r="C58" s="94">
        <f>CO2eq!AE433</f>
        <v>4.3425871505699556</v>
      </c>
      <c r="D58" s="94">
        <f t="shared" si="0"/>
        <v>4.3425871505699556</v>
      </c>
      <c r="F58" s="141">
        <f t="shared" si="1"/>
        <v>1.6802970139808776E-4</v>
      </c>
      <c r="G58" s="142">
        <f t="shared" si="2"/>
        <v>0.99875873122734482</v>
      </c>
    </row>
    <row r="59" spans="1:7" x14ac:dyDescent="0.25">
      <c r="A59" s="140" t="str">
        <f>CO2eq!A176</f>
        <v>2.G.1.b.</v>
      </c>
      <c r="B59" s="140" t="str">
        <f>CO2eq!B176</f>
        <v>Uso de equipos eléctricos</v>
      </c>
      <c r="C59" s="94">
        <f>CO2eq!AE176</f>
        <v>4.0287371307628606</v>
      </c>
      <c r="D59" s="94">
        <f t="shared" si="0"/>
        <v>4.0287371307628606</v>
      </c>
      <c r="F59" s="141">
        <f t="shared" si="1"/>
        <v>1.558857597146034E-4</v>
      </c>
      <c r="G59" s="142">
        <f t="shared" si="2"/>
        <v>0.99891461698705941</v>
      </c>
    </row>
    <row r="60" spans="1:7" x14ac:dyDescent="0.25">
      <c r="A60" s="140" t="str">
        <f>CO2eq!A280</f>
        <v>3.D.2.b.ii.1.</v>
      </c>
      <c r="B60" s="140" t="str">
        <f>CO2eq!B280</f>
        <v>Estiércol animal aplicado a los suelos</v>
      </c>
      <c r="C60" s="94">
        <f>CO2eq!AE280</f>
        <v>3.2197288165724056</v>
      </c>
      <c r="D60" s="94">
        <f t="shared" si="0"/>
        <v>3.2197288165724056</v>
      </c>
      <c r="F60" s="141">
        <f t="shared" si="1"/>
        <v>1.2458243274645009E-4</v>
      </c>
      <c r="G60" s="142">
        <f t="shared" si="2"/>
        <v>0.9990391994198059</v>
      </c>
    </row>
    <row r="61" spans="1:7" x14ac:dyDescent="0.25">
      <c r="A61" s="140" t="str">
        <f>CO2eq!A165</f>
        <v>2.F.1.d.</v>
      </c>
      <c r="B61" s="140" t="str">
        <f>CO2eq!B165</f>
        <v>Transporte refrigerado</v>
      </c>
      <c r="C61" s="94">
        <f>CO2eq!AE165</f>
        <v>2.9909645197366737</v>
      </c>
      <c r="D61" s="94">
        <f t="shared" si="0"/>
        <v>2.9909645197366737</v>
      </c>
      <c r="F61" s="141">
        <f t="shared" si="1"/>
        <v>1.1573075167361164E-4</v>
      </c>
      <c r="G61" s="142">
        <f t="shared" si="2"/>
        <v>0.99915493017147949</v>
      </c>
    </row>
    <row r="62" spans="1:7" x14ac:dyDescent="0.25">
      <c r="A62" s="140" t="str">
        <f>CO2eq!A273</f>
        <v>3.D.2.a.ii.1.</v>
      </c>
      <c r="B62" s="140" t="str">
        <f>CO2eq!B273</f>
        <v>Estiércol animal aplicado a los suelos</v>
      </c>
      <c r="C62" s="94">
        <f>CO2eq!AE273</f>
        <v>2.8619811702865836</v>
      </c>
      <c r="D62" s="94">
        <f t="shared" si="0"/>
        <v>2.8619811702865836</v>
      </c>
      <c r="F62" s="141">
        <f t="shared" si="1"/>
        <v>1.1073994021906679E-4</v>
      </c>
      <c r="G62" s="142">
        <f t="shared" si="2"/>
        <v>0.99926567011169853</v>
      </c>
    </row>
    <row r="63" spans="1:7" x14ac:dyDescent="0.25">
      <c r="A63" s="140" t="str">
        <f>CO2eq!A49</f>
        <v>1.A.3.d.ii.</v>
      </c>
      <c r="B63" s="140" t="str">
        <f>CO2eq!B49</f>
        <v>Navegación marítima y fluvial nacional</v>
      </c>
      <c r="C63" s="94">
        <f>CO2eq!AE49</f>
        <v>2.141571280867733</v>
      </c>
      <c r="D63" s="94">
        <f t="shared" si="0"/>
        <v>2.141571280867733</v>
      </c>
      <c r="F63" s="141">
        <f t="shared" si="1"/>
        <v>8.2864792431326624E-5</v>
      </c>
      <c r="G63" s="142">
        <f t="shared" si="2"/>
        <v>0.99934853490412989</v>
      </c>
    </row>
    <row r="64" spans="1:7" x14ac:dyDescent="0.25">
      <c r="A64" s="140" t="str">
        <f>CO2eq!A163</f>
        <v>2.F.1.b.</v>
      </c>
      <c r="B64" s="140" t="str">
        <f>CO2eq!B163</f>
        <v>Refrigeración doméstica</v>
      </c>
      <c r="C64" s="94">
        <f>CO2eq!AE163</f>
        <v>1.6283687221484509</v>
      </c>
      <c r="D64" s="94">
        <f t="shared" si="0"/>
        <v>1.6283687221484509</v>
      </c>
      <c r="F64" s="141">
        <f t="shared" si="1"/>
        <v>6.3007212212811575E-5</v>
      </c>
      <c r="G64" s="142">
        <f t="shared" si="2"/>
        <v>0.99941154211634275</v>
      </c>
    </row>
    <row r="65" spans="1:7" x14ac:dyDescent="0.25">
      <c r="A65" s="140" t="str">
        <f>CO2eq!A150</f>
        <v>2.D.1.</v>
      </c>
      <c r="B65" s="140" t="str">
        <f>CO2eq!B150</f>
        <v>Uso de lubricantes</v>
      </c>
      <c r="C65" s="94">
        <f>CO2eq!AE150</f>
        <v>1.5829137992214144</v>
      </c>
      <c r="D65" s="94">
        <f t="shared" si="0"/>
        <v>1.5829137992214144</v>
      </c>
      <c r="F65" s="141">
        <f t="shared" si="1"/>
        <v>6.1248404188544159E-5</v>
      </c>
      <c r="G65" s="142">
        <f t="shared" si="2"/>
        <v>0.99947279052053128</v>
      </c>
    </row>
    <row r="66" spans="1:7" x14ac:dyDescent="0.25">
      <c r="A66" s="140" t="str">
        <f>CO2eq!A168</f>
        <v>2.F.2.</v>
      </c>
      <c r="B66" s="140" t="str">
        <f>CO2eq!B168</f>
        <v>Agentes espumantes</v>
      </c>
      <c r="C66" s="94">
        <f>CO2eq!AE168</f>
        <v>1.4392116240198964</v>
      </c>
      <c r="D66" s="94">
        <f t="shared" ref="D66:D129" si="3">ABS(C66)</f>
        <v>1.4392116240198964</v>
      </c>
      <c r="F66" s="141">
        <f t="shared" si="1"/>
        <v>5.5688070509069794E-5</v>
      </c>
      <c r="G66" s="142">
        <f t="shared" si="2"/>
        <v>0.99952847859104033</v>
      </c>
    </row>
    <row r="67" spans="1:7" x14ac:dyDescent="0.25">
      <c r="A67" s="140" t="str">
        <f>CO2eq!A58</f>
        <v>1.A.4.c.ii.</v>
      </c>
      <c r="B67" s="140" t="str">
        <f>CO2eq!B58</f>
        <v>Vehículo todo terreno y otra maquinaria</v>
      </c>
      <c r="C67" s="94">
        <f>CO2eq!AE58</f>
        <v>1.4070964139371434</v>
      </c>
      <c r="D67" s="94">
        <f t="shared" si="3"/>
        <v>1.4070964139371434</v>
      </c>
      <c r="F67" s="141">
        <f t="shared" ref="F67:F130" si="4">C67/D$1</f>
        <v>5.4445422066232297E-5</v>
      </c>
      <c r="G67" s="142">
        <f t="shared" si="2"/>
        <v>0.99958292401310656</v>
      </c>
    </row>
    <row r="68" spans="1:7" x14ac:dyDescent="0.25">
      <c r="A68" s="140" t="str">
        <f>CO2eq!A43</f>
        <v>1.A.3.b.iv.</v>
      </c>
      <c r="B68" s="140" t="str">
        <f>CO2eq!B43</f>
        <v>Motocicletas</v>
      </c>
      <c r="C68" s="94">
        <f>CO2eq!AE43</f>
        <v>1.2530784934830563</v>
      </c>
      <c r="D68" s="94">
        <f t="shared" si="3"/>
        <v>1.2530784934830563</v>
      </c>
      <c r="F68" s="141">
        <f t="shared" si="4"/>
        <v>4.8485936559888915E-5</v>
      </c>
      <c r="G68" s="142">
        <f t="shared" si="2"/>
        <v>0.99963140994966648</v>
      </c>
    </row>
    <row r="69" spans="1:7" x14ac:dyDescent="0.25">
      <c r="A69" s="143" t="str">
        <f>CO2eq!A202</f>
        <v>3.A.3.</v>
      </c>
      <c r="B69" s="143" t="str">
        <f>CO2eq!B202</f>
        <v>Porcinos</v>
      </c>
      <c r="C69" s="33">
        <f>CO2eq!AE202</f>
        <v>1.1868091036645405</v>
      </c>
      <c r="D69" s="94">
        <f t="shared" si="3"/>
        <v>1.1868091036645405</v>
      </c>
      <c r="F69" s="141">
        <f t="shared" si="4"/>
        <v>4.5921744893274412E-5</v>
      </c>
      <c r="G69" s="142">
        <f t="shared" ref="G69:G132" si="5">G68+ABS(F69)</f>
        <v>0.99967733169455975</v>
      </c>
    </row>
    <row r="70" spans="1:7" x14ac:dyDescent="0.25">
      <c r="A70" s="140" t="str">
        <f>CO2eq!A175</f>
        <v>2.G.1.a.</v>
      </c>
      <c r="B70" s="140" t="str">
        <f>CO2eq!B175</f>
        <v>Manufactura de equipos eléctricos</v>
      </c>
      <c r="C70" s="94">
        <f>CO2eq!AE175</f>
        <v>0.99842053924726248</v>
      </c>
      <c r="D70" s="94">
        <f t="shared" si="3"/>
        <v>0.99842053924726248</v>
      </c>
      <c r="F70" s="141">
        <f t="shared" si="4"/>
        <v>3.8632340414265853E-5</v>
      </c>
      <c r="G70" s="142">
        <f t="shared" si="5"/>
        <v>0.99971596403497398</v>
      </c>
    </row>
    <row r="71" spans="1:7" x14ac:dyDescent="0.25">
      <c r="A71" s="140" t="str">
        <f>CO2eq!A169</f>
        <v>2.F.3.</v>
      </c>
      <c r="B71" s="140" t="str">
        <f>CO2eq!B169</f>
        <v>Protección contra incendios</v>
      </c>
      <c r="C71" s="94">
        <f>CO2eq!AE169</f>
        <v>0.93310260901897868</v>
      </c>
      <c r="D71" s="94">
        <f t="shared" si="3"/>
        <v>0.93310260901897868</v>
      </c>
      <c r="F71" s="141">
        <f t="shared" si="4"/>
        <v>3.6104964006688364E-5</v>
      </c>
      <c r="G71" s="142">
        <f t="shared" si="5"/>
        <v>0.99975206899898061</v>
      </c>
    </row>
    <row r="72" spans="1:7" x14ac:dyDescent="0.25">
      <c r="A72" s="140" t="str">
        <f>CO2eq!A208</f>
        <v>3.A.4.b.</v>
      </c>
      <c r="B72" s="140" t="str">
        <f>CO2eq!B208</f>
        <v>Caprinos</v>
      </c>
      <c r="C72" s="94">
        <f>CO2eq!AE208</f>
        <v>0.8266463883294054</v>
      </c>
      <c r="D72" s="94">
        <f t="shared" si="3"/>
        <v>0.8266463883294054</v>
      </c>
      <c r="F72" s="141">
        <f t="shared" si="4"/>
        <v>3.1985804999806905E-5</v>
      </c>
      <c r="G72" s="142">
        <f t="shared" si="5"/>
        <v>0.99978405480398047</v>
      </c>
    </row>
    <row r="73" spans="1:7" x14ac:dyDescent="0.25">
      <c r="A73" s="140" t="str">
        <f>CO2eq!A214</f>
        <v>3.A.4.g.i.</v>
      </c>
      <c r="B73" s="140" t="str">
        <f>CO2eq!B214</f>
        <v>Ciervos</v>
      </c>
      <c r="C73" s="94">
        <f>CO2eq!AE214</f>
        <v>0.67799999999999994</v>
      </c>
      <c r="D73" s="94">
        <f t="shared" si="3"/>
        <v>0.67799999999999994</v>
      </c>
      <c r="F73" s="141">
        <f t="shared" si="4"/>
        <v>2.6234162631129046E-5</v>
      </c>
      <c r="G73" s="142">
        <f t="shared" si="5"/>
        <v>0.99981028896661162</v>
      </c>
    </row>
    <row r="74" spans="1:7" x14ac:dyDescent="0.25">
      <c r="A74" s="140" t="str">
        <f>CO2eq!A171</f>
        <v>2.F.5.</v>
      </c>
      <c r="B74" s="140" t="str">
        <f>CO2eq!B171</f>
        <v>Solventes</v>
      </c>
      <c r="C74" s="94">
        <f>CO2eq!AE171</f>
        <v>0.61400952739484027</v>
      </c>
      <c r="D74" s="94">
        <f t="shared" si="3"/>
        <v>0.61400952739484027</v>
      </c>
      <c r="F74" s="141">
        <f t="shared" si="4"/>
        <v>2.3758150145632637E-5</v>
      </c>
      <c r="G74" s="142">
        <f t="shared" si="5"/>
        <v>0.99983404711675727</v>
      </c>
    </row>
    <row r="75" spans="1:7" x14ac:dyDescent="0.25">
      <c r="A75" s="140" t="str">
        <f>CO2eq!A243</f>
        <v>3.B.5.c.</v>
      </c>
      <c r="B75" s="140" t="str">
        <f>CO2eq!B243</f>
        <v>Porcinos</v>
      </c>
      <c r="C75" s="94">
        <f>CO2eq!AE243</f>
        <v>0.59293359080155517</v>
      </c>
      <c r="D75" s="94">
        <f t="shared" si="3"/>
        <v>0.59293359080155517</v>
      </c>
      <c r="F75" s="141">
        <f t="shared" si="4"/>
        <v>2.2942649337090446E-5</v>
      </c>
      <c r="G75" s="142">
        <f t="shared" si="5"/>
        <v>0.99985698976609438</v>
      </c>
    </row>
    <row r="76" spans="1:7" x14ac:dyDescent="0.25">
      <c r="A76" s="140" t="str">
        <f>CO2eq!A225</f>
        <v>3.B.2.</v>
      </c>
      <c r="B76" s="140" t="str">
        <f>CO2eq!B225</f>
        <v>Ovinos</v>
      </c>
      <c r="C76" s="94">
        <f>CO2eq!AE225</f>
        <v>0.58250166372244205</v>
      </c>
      <c r="D76" s="94">
        <f t="shared" si="3"/>
        <v>0.58250166372244205</v>
      </c>
      <c r="F76" s="141">
        <f t="shared" si="4"/>
        <v>2.2539002033920042E-5</v>
      </c>
      <c r="G76" s="142">
        <f t="shared" si="5"/>
        <v>0.99987952876812836</v>
      </c>
    </row>
    <row r="77" spans="1:7" x14ac:dyDescent="0.25">
      <c r="A77" s="140" t="str">
        <f>CO2eq!A233</f>
        <v>3.B.4.c.</v>
      </c>
      <c r="B77" s="140" t="str">
        <f>CO2eq!B233</f>
        <v>Equinos</v>
      </c>
      <c r="C77" s="94">
        <f>CO2eq!AE233</f>
        <v>0.52912550000000003</v>
      </c>
      <c r="D77" s="94">
        <f t="shared" si="3"/>
        <v>0.52912550000000003</v>
      </c>
      <c r="F77" s="141">
        <f t="shared" si="4"/>
        <v>2.0473693833742588E-5</v>
      </c>
      <c r="G77" s="142">
        <f t="shared" si="5"/>
        <v>0.99990000246196209</v>
      </c>
    </row>
    <row r="78" spans="1:7" x14ac:dyDescent="0.25">
      <c r="A78" s="140" t="str">
        <f>CO2eq!A249</f>
        <v>3.B.5.d.v.</v>
      </c>
      <c r="B78" s="140" t="str">
        <f>CO2eq!B249</f>
        <v>Aves de corral</v>
      </c>
      <c r="C78" s="94">
        <f>CO2eq!AE249</f>
        <v>0.48620490409916384</v>
      </c>
      <c r="D78" s="94">
        <f t="shared" si="3"/>
        <v>0.48620490409916384</v>
      </c>
      <c r="F78" s="141">
        <f t="shared" si="4"/>
        <v>1.8812947678746263E-5</v>
      </c>
      <c r="G78" s="142">
        <f t="shared" si="5"/>
        <v>0.99991881540964078</v>
      </c>
    </row>
    <row r="79" spans="1:7" x14ac:dyDescent="0.25">
      <c r="A79" s="140" t="str">
        <f>CO2eq!A170</f>
        <v>2.F.4.</v>
      </c>
      <c r="B79" s="140" t="str">
        <f>CO2eq!B170</f>
        <v>Aerosoles</v>
      </c>
      <c r="C79" s="94">
        <f>CO2eq!AE170</f>
        <v>0.45626010002460671</v>
      </c>
      <c r="D79" s="94">
        <f t="shared" si="3"/>
        <v>0.45626010002460671</v>
      </c>
      <c r="F79" s="141">
        <f t="shared" si="4"/>
        <v>1.7654279743570411E-5</v>
      </c>
      <c r="G79" s="142">
        <f t="shared" si="5"/>
        <v>0.99993646968938432</v>
      </c>
    </row>
    <row r="80" spans="1:7" x14ac:dyDescent="0.25">
      <c r="A80" s="140" t="str">
        <f>CO2eq!A212</f>
        <v>3.A.4.f.</v>
      </c>
      <c r="B80" s="140" t="str">
        <f>CO2eq!B212</f>
        <v>Camélidos (llamas y alpacas)</v>
      </c>
      <c r="C80" s="94">
        <f>CO2eq!AE212</f>
        <v>0.32958000000000021</v>
      </c>
      <c r="D80" s="94">
        <f t="shared" si="3"/>
        <v>0.32958000000000021</v>
      </c>
      <c r="F80" s="141">
        <f t="shared" si="4"/>
        <v>1.2752588967503714E-5</v>
      </c>
      <c r="G80" s="142">
        <f t="shared" si="5"/>
        <v>0.99994922227835181</v>
      </c>
    </row>
    <row r="81" spans="1:7" x14ac:dyDescent="0.25">
      <c r="A81" s="140" t="str">
        <f>CO2eq!A267</f>
        <v>3.D.1.f.</v>
      </c>
      <c r="B81" s="140" t="str">
        <f>CO2eq!B267</f>
        <v>Cultivo de suelos orgánicos (histosoles)</v>
      </c>
      <c r="C81" s="94">
        <f>CO2eq!AE267</f>
        <v>0.32774168081148053</v>
      </c>
      <c r="D81" s="94">
        <f t="shared" si="3"/>
        <v>0.32774168081148053</v>
      </c>
      <c r="F81" s="141">
        <f t="shared" si="4"/>
        <v>1.2681458046324436E-5</v>
      </c>
      <c r="G81" s="142">
        <f t="shared" si="5"/>
        <v>0.99996190373639815</v>
      </c>
    </row>
    <row r="82" spans="1:7" x14ac:dyDescent="0.25">
      <c r="A82" s="140" t="str">
        <f>CO2eq!A235</f>
        <v>3.B.4.e.</v>
      </c>
      <c r="B82" s="140" t="str">
        <f>CO2eq!B235</f>
        <v>Aves de corral</v>
      </c>
      <c r="C82" s="94">
        <f>CO2eq!AE235</f>
        <v>0.29500019127837873</v>
      </c>
      <c r="D82" s="94">
        <f t="shared" si="3"/>
        <v>0.29500019127837873</v>
      </c>
      <c r="F82" s="141">
        <f t="shared" si="4"/>
        <v>1.1414576687627086E-5</v>
      </c>
      <c r="G82" s="142">
        <f t="shared" si="5"/>
        <v>0.99997331831308578</v>
      </c>
    </row>
    <row r="83" spans="1:7" x14ac:dyDescent="0.25">
      <c r="A83" s="94" t="str">
        <f>'GPC alcances 2018'!B44</f>
        <v>II.1</v>
      </c>
      <c r="B83" s="94" t="str">
        <f>'GPC alcances 2018'!C44</f>
        <v>Transporte por carretera (electricidad)</v>
      </c>
      <c r="C83" s="94">
        <f>'GPC alcances 2018'!K44</f>
        <v>0.20476086637276072</v>
      </c>
      <c r="D83" s="94">
        <f t="shared" si="3"/>
        <v>0.20476086637276072</v>
      </c>
      <c r="F83" s="141">
        <f t="shared" si="4"/>
        <v>7.9229054113774161E-6</v>
      </c>
      <c r="G83" s="142">
        <f t="shared" si="5"/>
        <v>0.99998124121849719</v>
      </c>
    </row>
    <row r="84" spans="1:7" x14ac:dyDescent="0.25">
      <c r="A84" s="140" t="str">
        <f>CO2eq!A151</f>
        <v>2.D.2.</v>
      </c>
      <c r="B84" s="140" t="str">
        <f>CO2eq!B151</f>
        <v>Uso de la cera de parafina</v>
      </c>
      <c r="C84" s="94">
        <f>CO2eq!AE151</f>
        <v>0.12752757779008148</v>
      </c>
      <c r="D84" s="94">
        <f t="shared" si="3"/>
        <v>0.12752757779008148</v>
      </c>
      <c r="F84" s="141">
        <f t="shared" si="4"/>
        <v>4.9344826190250126E-6</v>
      </c>
      <c r="G84" s="142">
        <f t="shared" si="5"/>
        <v>0.99998617570111625</v>
      </c>
    </row>
    <row r="85" spans="1:7" x14ac:dyDescent="0.25">
      <c r="A85" s="140" t="str">
        <f>CO2eq!A177</f>
        <v>2.G.1.c.</v>
      </c>
      <c r="B85" s="140" t="str">
        <f>CO2eq!B177</f>
        <v>Eliminación de equipos eléctricos</v>
      </c>
      <c r="C85" s="94">
        <f>CO2eq!AE177</f>
        <v>9.9659519646636607E-2</v>
      </c>
      <c r="D85" s="94">
        <f t="shared" si="3"/>
        <v>9.9659519646636607E-2</v>
      </c>
      <c r="F85" s="141">
        <f t="shared" si="4"/>
        <v>3.8561711595133711E-6</v>
      </c>
      <c r="G85" s="142">
        <f t="shared" si="5"/>
        <v>0.99999003187227575</v>
      </c>
    </row>
    <row r="86" spans="1:7" x14ac:dyDescent="0.25">
      <c r="A86" s="140" t="str">
        <f>CO2eq!A236</f>
        <v>3.B.4.f.</v>
      </c>
      <c r="B86" s="140" t="str">
        <f>CO2eq!B236</f>
        <v>Camélidos (llamas y alpacas)</v>
      </c>
      <c r="C86" s="94">
        <f>CO2eq!AE236</f>
        <v>7.9099200000000036E-2</v>
      </c>
      <c r="D86" s="94">
        <f t="shared" si="3"/>
        <v>7.9099200000000036E-2</v>
      </c>
      <c r="F86" s="141">
        <f t="shared" si="4"/>
        <v>3.0606213522008907E-6</v>
      </c>
      <c r="G86" s="142">
        <f t="shared" si="5"/>
        <v>0.999993092493628</v>
      </c>
    </row>
    <row r="87" spans="1:7" x14ac:dyDescent="0.25">
      <c r="A87" s="143" t="str">
        <f>CO2eq!A287</f>
        <v>3.F.</v>
      </c>
      <c r="B87" s="143" t="str">
        <f>CO2eq!B287</f>
        <v>Quema de residuos agrícola en el campo</v>
      </c>
      <c r="C87" s="33">
        <f>CO2eq!AE287</f>
        <v>4.1192596998000007E-2</v>
      </c>
      <c r="D87" s="94">
        <f t="shared" si="3"/>
        <v>4.1192596998000007E-2</v>
      </c>
      <c r="F87" s="141">
        <f t="shared" si="4"/>
        <v>1.5938839068496909E-6</v>
      </c>
      <c r="G87" s="142">
        <f t="shared" si="5"/>
        <v>0.99999468637753486</v>
      </c>
    </row>
    <row r="88" spans="1:7" x14ac:dyDescent="0.25">
      <c r="A88" s="140" t="str">
        <f>CO2eq!A63</f>
        <v>1.A.5.b.i.</v>
      </c>
      <c r="B88" s="140" t="str">
        <f>CO2eq!B63</f>
        <v>Móvil (componente aviación)</v>
      </c>
      <c r="C88" s="94">
        <f>CO2eq!AE63</f>
        <v>3.7080632887113676E-2</v>
      </c>
      <c r="D88" s="94">
        <f t="shared" si="3"/>
        <v>3.7080632887113676E-2</v>
      </c>
      <c r="F88" s="141">
        <f t="shared" si="4"/>
        <v>1.4347778077075701E-6</v>
      </c>
      <c r="G88" s="142">
        <f t="shared" si="5"/>
        <v>0.99999612115534253</v>
      </c>
    </row>
    <row r="89" spans="1:7" x14ac:dyDescent="0.25">
      <c r="A89" s="140" t="str">
        <f>CO2eq!A232</f>
        <v>3.B.4.b.</v>
      </c>
      <c r="B89" s="140" t="str">
        <f>CO2eq!B232</f>
        <v>Caprinos</v>
      </c>
      <c r="C89" s="94">
        <f>CO2eq!AE232</f>
        <v>2.8105977203199784E-2</v>
      </c>
      <c r="D89" s="94">
        <f t="shared" si="3"/>
        <v>2.8105977203199784E-2</v>
      </c>
      <c r="F89" s="141">
        <f t="shared" si="4"/>
        <v>1.0875173699934347E-6</v>
      </c>
      <c r="G89" s="142">
        <f t="shared" si="5"/>
        <v>0.99999720867271258</v>
      </c>
    </row>
    <row r="90" spans="1:7" x14ac:dyDescent="0.25">
      <c r="A90" s="140" t="str">
        <f>CO2eq!A210</f>
        <v>3.A.4.d.</v>
      </c>
      <c r="B90" s="140" t="str">
        <f>CO2eq!B210</f>
        <v>Mulas y asnos</v>
      </c>
      <c r="C90" s="94">
        <f>CO2eq!AE210</f>
        <v>2.3375E-2</v>
      </c>
      <c r="D90" s="94">
        <f t="shared" si="3"/>
        <v>2.3375E-2</v>
      </c>
      <c r="F90" s="141">
        <f t="shared" si="4"/>
        <v>9.0445951549062168E-7</v>
      </c>
      <c r="G90" s="142">
        <f t="shared" si="5"/>
        <v>0.99999811313222808</v>
      </c>
    </row>
    <row r="91" spans="1:7" x14ac:dyDescent="0.25">
      <c r="A91" s="140" t="str">
        <f>CO2eq!A392</f>
        <v>4.C.1.</v>
      </c>
      <c r="B91" s="140" t="str">
        <f>CO2eq!B392</f>
        <v>Pastizales que permanecen como tales</v>
      </c>
      <c r="C91" s="94">
        <f>CO2eq!AE392</f>
        <v>2.0719756208160002E-2</v>
      </c>
      <c r="D91" s="94">
        <f t="shared" si="3"/>
        <v>2.0719756208160002E-2</v>
      </c>
      <c r="F91" s="141">
        <f t="shared" si="4"/>
        <v>8.0171895876432933E-7</v>
      </c>
      <c r="G91" s="142">
        <f t="shared" si="5"/>
        <v>0.99999891485118686</v>
      </c>
    </row>
    <row r="92" spans="1:7" x14ac:dyDescent="0.25">
      <c r="A92" s="140" t="str">
        <f>CO2eq!A46</f>
        <v>1.A.3.c.</v>
      </c>
      <c r="B92" s="140" t="str">
        <f>CO2eq!B46</f>
        <v>Ferrocarriles</v>
      </c>
      <c r="C92" s="94">
        <f>CO2eq!AE46</f>
        <v>9.8710337592908606E-3</v>
      </c>
      <c r="D92" s="94">
        <f t="shared" si="3"/>
        <v>9.8710337592908606E-3</v>
      </c>
      <c r="F92" s="141">
        <f t="shared" si="4"/>
        <v>3.8194440262330621E-7</v>
      </c>
      <c r="G92" s="142">
        <f t="shared" si="5"/>
        <v>0.99999929679558952</v>
      </c>
    </row>
    <row r="93" spans="1:7" x14ac:dyDescent="0.25">
      <c r="A93" s="140" t="str">
        <f>CO2eq!A238</f>
        <v>3.B.4.g.i.</v>
      </c>
      <c r="B93" s="140" t="str">
        <f>CO2eq!B238</f>
        <v>Ciervos</v>
      </c>
      <c r="C93" s="94">
        <f>CO2eq!AE238</f>
        <v>7.4579999999999994E-3</v>
      </c>
      <c r="D93" s="94">
        <f t="shared" si="3"/>
        <v>7.4579999999999994E-3</v>
      </c>
      <c r="F93" s="141">
        <f t="shared" si="4"/>
        <v>2.8857578894241953E-7</v>
      </c>
      <c r="G93" s="142">
        <f t="shared" si="5"/>
        <v>0.99999958537137845</v>
      </c>
    </row>
    <row r="94" spans="1:7" x14ac:dyDescent="0.25">
      <c r="A94" s="140" t="str">
        <f>CO2eq!A183</f>
        <v>2.G.3.a.</v>
      </c>
      <c r="B94" s="140" t="str">
        <f>CO2eq!B183</f>
        <v>Aplicaciones médicas</v>
      </c>
      <c r="C94" s="94">
        <f>CO2eq!AE183</f>
        <v>5.2641830137138872E-3</v>
      </c>
      <c r="D94" s="94">
        <f t="shared" si="3"/>
        <v>5.2641830137138872E-3</v>
      </c>
      <c r="F94" s="141">
        <f t="shared" si="4"/>
        <v>2.0368942964866838E-7</v>
      </c>
      <c r="G94" s="142">
        <f t="shared" si="5"/>
        <v>0.99999978906080811</v>
      </c>
    </row>
    <row r="95" spans="1:7" x14ac:dyDescent="0.25">
      <c r="A95" s="140" t="str">
        <f>CO2eq!A234</f>
        <v>3.B.4.d.</v>
      </c>
      <c r="B95" s="140" t="str">
        <f>CO2eq!B234</f>
        <v>Mulas y asnos</v>
      </c>
      <c r="C95" s="94">
        <f>CO2eq!AE234</f>
        <v>2.1037500000000002E-3</v>
      </c>
      <c r="D95" s="94">
        <f t="shared" si="3"/>
        <v>2.1037500000000002E-3</v>
      </c>
      <c r="F95" s="141">
        <f t="shared" si="4"/>
        <v>8.1401356394155966E-8</v>
      </c>
      <c r="G95" s="142">
        <f t="shared" si="5"/>
        <v>0.99999987046216454</v>
      </c>
    </row>
    <row r="96" spans="1:7" x14ac:dyDescent="0.25">
      <c r="A96" s="140" t="str">
        <f>CO2eq!A26</f>
        <v>1.A.2.i.</v>
      </c>
      <c r="B96" s="140" t="str">
        <f>CO2eq!B26</f>
        <v>Minería (con excepción de combustibles) y cantería</v>
      </c>
      <c r="C96" s="94">
        <f>CO2eq!AE26</f>
        <v>2.0537102711642376E-3</v>
      </c>
      <c r="D96" s="94">
        <f t="shared" si="3"/>
        <v>2.0537102711642376E-3</v>
      </c>
      <c r="F96" s="141">
        <f t="shared" si="4"/>
        <v>7.9465146387821159E-8</v>
      </c>
      <c r="G96" s="142">
        <f t="shared" si="5"/>
        <v>0.99999994992731089</v>
      </c>
    </row>
    <row r="97" spans="1:7" x14ac:dyDescent="0.25">
      <c r="A97" s="140" t="str">
        <f>CO2eq!A285</f>
        <v>3.D.2.b.v.</v>
      </c>
      <c r="B97" s="140" t="str">
        <f>CO2eq!B285</f>
        <v>Mineralización / inmovilización asociada a la pérdida / ganancia de materia orgánica del suelo</v>
      </c>
      <c r="C97" s="94">
        <f>CO2eq!AE285</f>
        <v>7.3741878182583128E-4</v>
      </c>
      <c r="D97" s="94">
        <f t="shared" si="3"/>
        <v>7.3741878182583128E-4</v>
      </c>
      <c r="F97" s="141">
        <f t="shared" si="4"/>
        <v>2.8533280604229982E-8</v>
      </c>
      <c r="G97" s="142">
        <f t="shared" si="5"/>
        <v>0.99999997846059152</v>
      </c>
    </row>
    <row r="98" spans="1:7" x14ac:dyDescent="0.25">
      <c r="A98" s="140" t="str">
        <f>CO2eq!A384</f>
        <v>4.B.1.</v>
      </c>
      <c r="B98" s="140" t="str">
        <f>CO2eq!B384</f>
        <v>Tierras de cultivo que permanecen como tales</v>
      </c>
      <c r="C98" s="94">
        <f>CO2eq!AE384</f>
        <v>5.5666800000000007E-4</v>
      </c>
      <c r="D98" s="94">
        <f t="shared" si="3"/>
        <v>5.5666800000000007E-4</v>
      </c>
      <c r="F98" s="141">
        <f t="shared" si="4"/>
        <v>2.1539408323813198E-8</v>
      </c>
      <c r="G98" s="142">
        <f t="shared" si="5"/>
        <v>0.99999999999999989</v>
      </c>
    </row>
    <row r="99" spans="1:7" x14ac:dyDescent="0.25">
      <c r="A99" s="94" t="str">
        <f>'GPC alcances 2018'!B39</f>
        <v>I.4</v>
      </c>
      <c r="B99" s="94" t="str">
        <f>'GPC alcances 2018'!C39</f>
        <v>Industrias energéticas (electricidad)</v>
      </c>
      <c r="C99" s="94">
        <f>'GPC alcances 2018'!K39</f>
        <v>0</v>
      </c>
      <c r="D99" s="94">
        <f t="shared" si="3"/>
        <v>0</v>
      </c>
      <c r="F99" s="141">
        <f t="shared" si="4"/>
        <v>0</v>
      </c>
      <c r="G99" s="142">
        <f t="shared" si="5"/>
        <v>0.99999999999999989</v>
      </c>
    </row>
    <row r="100" spans="1:7" x14ac:dyDescent="0.25">
      <c r="A100" s="94" t="str">
        <f>'GPC alcances 2018'!B41</f>
        <v>I.4.4</v>
      </c>
      <c r="B100" s="94" t="str">
        <f>'GPC alcances 2018'!C41</f>
        <v>Generación de electricidad suministrada a la red (electricidad)</v>
      </c>
      <c r="C100" s="94">
        <f>'GPC alcances 2018'!K41</f>
        <v>0</v>
      </c>
      <c r="D100" s="94">
        <f t="shared" si="3"/>
        <v>0</v>
      </c>
      <c r="F100" s="141">
        <f t="shared" si="4"/>
        <v>0</v>
      </c>
      <c r="G100" s="142">
        <f t="shared" si="5"/>
        <v>0.99999999999999989</v>
      </c>
    </row>
    <row r="101" spans="1:7" x14ac:dyDescent="0.25">
      <c r="A101" s="140" t="str">
        <f>CO2eq!A99</f>
        <v>1.B.2.b.iii.5.</v>
      </c>
      <c r="B101" s="140" t="str">
        <f>CO2eq!B99</f>
        <v>Distribución</v>
      </c>
      <c r="C101" s="94">
        <f>CO2eq!AE99</f>
        <v>0</v>
      </c>
      <c r="D101" s="94">
        <f t="shared" si="3"/>
        <v>0</v>
      </c>
      <c r="F101" s="141">
        <f t="shared" si="4"/>
        <v>0</v>
      </c>
      <c r="G101" s="142">
        <f t="shared" si="5"/>
        <v>0.99999999999999989</v>
      </c>
    </row>
    <row r="102" spans="1:7" x14ac:dyDescent="0.25">
      <c r="A102" s="140" t="str">
        <f>CO2eq!A22</f>
        <v>1.A.2.e.</v>
      </c>
      <c r="B102" s="140" t="str">
        <f>CO2eq!B22</f>
        <v>Procesamiento de alimentos, bebidas y tabaco</v>
      </c>
      <c r="C102" s="94">
        <f>CO2eq!AE22</f>
        <v>0</v>
      </c>
      <c r="D102" s="94">
        <f t="shared" si="3"/>
        <v>0</v>
      </c>
      <c r="F102" s="141">
        <f t="shared" si="4"/>
        <v>0</v>
      </c>
      <c r="G102" s="142">
        <f t="shared" si="5"/>
        <v>0.99999999999999989</v>
      </c>
    </row>
    <row r="103" spans="1:7" x14ac:dyDescent="0.25">
      <c r="A103" s="143" t="str">
        <f>CO2eq!A401</f>
        <v>4.D.2.</v>
      </c>
      <c r="B103" s="143" t="str">
        <f>CO2eq!B401</f>
        <v>Tierras convertidas en humedales</v>
      </c>
      <c r="C103" s="33">
        <f>CO2eq!AE401</f>
        <v>0</v>
      </c>
      <c r="D103" s="94">
        <f t="shared" si="3"/>
        <v>0</v>
      </c>
      <c r="F103" s="141">
        <f t="shared" si="4"/>
        <v>0</v>
      </c>
      <c r="G103" s="142">
        <f t="shared" si="5"/>
        <v>0.99999999999999989</v>
      </c>
    </row>
    <row r="104" spans="1:7" x14ac:dyDescent="0.25">
      <c r="A104" s="140" t="str">
        <f>CO2eq!A23</f>
        <v>1.A.2.f.</v>
      </c>
      <c r="B104" s="140" t="str">
        <f>CO2eq!B23</f>
        <v>Minerales no metálicos</v>
      </c>
      <c r="C104" s="94">
        <f>CO2eq!AE23</f>
        <v>0</v>
      </c>
      <c r="D104" s="94">
        <f t="shared" si="3"/>
        <v>0</v>
      </c>
      <c r="F104" s="141">
        <f t="shared" si="4"/>
        <v>0</v>
      </c>
      <c r="G104" s="142">
        <f t="shared" si="5"/>
        <v>0.99999999999999989</v>
      </c>
    </row>
    <row r="105" spans="1:7" x14ac:dyDescent="0.25">
      <c r="A105" s="140" t="str">
        <f>CO2eq!A113</f>
        <v>2.A.1.</v>
      </c>
      <c r="B105" s="140" t="str">
        <f>CO2eq!B113</f>
        <v>Producción de cemento</v>
      </c>
      <c r="C105" s="94">
        <f>CO2eq!AE113</f>
        <v>0</v>
      </c>
      <c r="D105" s="94">
        <f t="shared" si="3"/>
        <v>0</v>
      </c>
      <c r="F105" s="141">
        <f t="shared" si="4"/>
        <v>0</v>
      </c>
      <c r="G105" s="142">
        <f t="shared" si="5"/>
        <v>0.99999999999999989</v>
      </c>
    </row>
    <row r="106" spans="1:7" x14ac:dyDescent="0.25">
      <c r="A106" s="94" t="str">
        <f>'GPC alcances 2018'!B45</f>
        <v>II.2</v>
      </c>
      <c r="B106" s="94" t="str">
        <f>'GPC alcances 2018'!C45</f>
        <v>Ferroviario (electricidad)</v>
      </c>
      <c r="C106" s="94">
        <f>'GPC alcances 2018'!K45</f>
        <v>0</v>
      </c>
      <c r="D106" s="94">
        <f t="shared" si="3"/>
        <v>0</v>
      </c>
      <c r="F106" s="141">
        <f t="shared" si="4"/>
        <v>0</v>
      </c>
      <c r="G106" s="142">
        <f t="shared" si="5"/>
        <v>0.99999999999999989</v>
      </c>
    </row>
    <row r="107" spans="1:7" x14ac:dyDescent="0.25">
      <c r="A107" s="140" t="str">
        <f>CO2eq!A432</f>
        <v>5.C.1.</v>
      </c>
      <c r="B107" s="140" t="str">
        <f>CO2eq!B432</f>
        <v>Incineración de residuos</v>
      </c>
      <c r="C107" s="94">
        <f>CO2eq!AE432</f>
        <v>0</v>
      </c>
      <c r="D107" s="94">
        <f t="shared" si="3"/>
        <v>0</v>
      </c>
      <c r="F107" s="141">
        <f t="shared" si="4"/>
        <v>0</v>
      </c>
      <c r="G107" s="142">
        <f t="shared" si="5"/>
        <v>0.99999999999999989</v>
      </c>
    </row>
    <row r="108" spans="1:7" x14ac:dyDescent="0.25">
      <c r="A108" s="140" t="str">
        <f>CO2eq!A142</f>
        <v>2.C.1.</v>
      </c>
      <c r="B108" s="140" t="str">
        <f>CO2eq!B142</f>
        <v>Producción de hierro y acero</v>
      </c>
      <c r="C108" s="94">
        <f>CO2eq!AE142</f>
        <v>0</v>
      </c>
      <c r="D108" s="94">
        <f t="shared" si="3"/>
        <v>0</v>
      </c>
      <c r="F108" s="141">
        <f t="shared" si="4"/>
        <v>0</v>
      </c>
      <c r="G108" s="142">
        <f t="shared" si="5"/>
        <v>0.99999999999999989</v>
      </c>
    </row>
    <row r="109" spans="1:7" x14ac:dyDescent="0.25">
      <c r="A109" s="140" t="str">
        <f>CO2eq!A20</f>
        <v>1.A.2.c.</v>
      </c>
      <c r="B109" s="140" t="str">
        <f>CO2eq!B20</f>
        <v>Sustancias químicas</v>
      </c>
      <c r="C109" s="94">
        <f>CO2eq!AE20</f>
        <v>0</v>
      </c>
      <c r="D109" s="94">
        <f t="shared" si="3"/>
        <v>0</v>
      </c>
      <c r="F109" s="141">
        <f t="shared" si="4"/>
        <v>0</v>
      </c>
      <c r="G109" s="142">
        <f t="shared" si="5"/>
        <v>0.99999999999999989</v>
      </c>
    </row>
    <row r="110" spans="1:7" x14ac:dyDescent="0.25">
      <c r="A110" s="140" t="str">
        <f>CO2eq!A13</f>
        <v>1.A.1.b.</v>
      </c>
      <c r="B110" s="140" t="str">
        <f>CO2eq!B13</f>
        <v>Refinación del petróleo</v>
      </c>
      <c r="C110" s="94">
        <f>CO2eq!AE13</f>
        <v>0</v>
      </c>
      <c r="D110" s="94">
        <f t="shared" si="3"/>
        <v>0</v>
      </c>
      <c r="F110" s="141">
        <f t="shared" si="4"/>
        <v>0</v>
      </c>
      <c r="G110" s="142">
        <f t="shared" si="5"/>
        <v>0.99999999999999989</v>
      </c>
    </row>
    <row r="111" spans="1:7" x14ac:dyDescent="0.25">
      <c r="A111" s="94" t="str">
        <f>'GPC alcances 2018'!B40</f>
        <v>I.4.1</v>
      </c>
      <c r="B111" s="94" t="str">
        <f>'GPC alcances 2018'!C40</f>
        <v>Otras industrias de la energía (electricidad)</v>
      </c>
      <c r="C111" s="94">
        <f>'GPC alcances 2018'!K40</f>
        <v>0</v>
      </c>
      <c r="D111" s="94">
        <f t="shared" si="3"/>
        <v>0</v>
      </c>
      <c r="F111" s="141">
        <f t="shared" si="4"/>
        <v>0</v>
      </c>
      <c r="G111" s="142">
        <f t="shared" si="5"/>
        <v>0.99999999999999989</v>
      </c>
    </row>
    <row r="112" spans="1:7" x14ac:dyDescent="0.25">
      <c r="A112" s="140" t="str">
        <f>CO2eq!A18</f>
        <v>1.A.2.a.</v>
      </c>
      <c r="B112" s="140" t="str">
        <f>CO2eq!B18</f>
        <v>Hierro y acero</v>
      </c>
      <c r="C112" s="94">
        <f>CO2eq!AE18</f>
        <v>0</v>
      </c>
      <c r="D112" s="94">
        <f t="shared" si="3"/>
        <v>0</v>
      </c>
      <c r="F112" s="141">
        <f t="shared" si="4"/>
        <v>0</v>
      </c>
      <c r="G112" s="142">
        <f t="shared" si="5"/>
        <v>0.99999999999999989</v>
      </c>
    </row>
    <row r="113" spans="1:7" x14ac:dyDescent="0.25">
      <c r="A113" s="140" t="str">
        <f>CO2eq!A86</f>
        <v>1.B.2.a.iii.2.</v>
      </c>
      <c r="B113" s="140" t="str">
        <f>CO2eq!B86</f>
        <v>Producción y refinación</v>
      </c>
      <c r="C113" s="94">
        <f>CO2eq!AE86</f>
        <v>0</v>
      </c>
      <c r="D113" s="94">
        <f t="shared" si="3"/>
        <v>0</v>
      </c>
      <c r="F113" s="141">
        <f t="shared" si="4"/>
        <v>0</v>
      </c>
      <c r="G113" s="142">
        <f t="shared" si="5"/>
        <v>0.99999999999999989</v>
      </c>
    </row>
    <row r="114" spans="1:7" x14ac:dyDescent="0.25">
      <c r="A114" s="140" t="str">
        <f>CO2eq!A115</f>
        <v>2.A.3.</v>
      </c>
      <c r="B114" s="140" t="str">
        <f>CO2eq!B115</f>
        <v>Producción de vidrio</v>
      </c>
      <c r="C114" s="94">
        <f>CO2eq!AE115</f>
        <v>0</v>
      </c>
      <c r="D114" s="94">
        <f t="shared" si="3"/>
        <v>0</v>
      </c>
      <c r="F114" s="141">
        <f t="shared" si="4"/>
        <v>0</v>
      </c>
      <c r="G114" s="142">
        <f t="shared" si="5"/>
        <v>0.99999999999999989</v>
      </c>
    </row>
    <row r="115" spans="1:7" x14ac:dyDescent="0.25">
      <c r="A115" s="140" t="str">
        <f>CO2eq!A71</f>
        <v>1.B.1.a.i.1.</v>
      </c>
      <c r="B115" s="140" t="str">
        <f>CO2eq!B71</f>
        <v>Minería</v>
      </c>
      <c r="C115" s="94">
        <f>CO2eq!AE71</f>
        <v>0</v>
      </c>
      <c r="D115" s="94">
        <f t="shared" si="3"/>
        <v>0</v>
      </c>
      <c r="F115" s="141">
        <f t="shared" si="4"/>
        <v>0</v>
      </c>
      <c r="G115" s="142">
        <f t="shared" si="5"/>
        <v>0.99999999999999989</v>
      </c>
    </row>
    <row r="116" spans="1:7" x14ac:dyDescent="0.25">
      <c r="A116" s="94" t="str">
        <f>'GPC alcances 2018'!B42</f>
        <v>I.5</v>
      </c>
      <c r="B116" s="94" t="str">
        <f>'GPC alcances 2018'!C42</f>
        <v>Actividades agrícolas, de silvicultura y de pesca (electricidad)</v>
      </c>
      <c r="C116" s="94">
        <f>'GPC alcances 2018'!K42</f>
        <v>0</v>
      </c>
      <c r="D116" s="94">
        <f t="shared" si="3"/>
        <v>0</v>
      </c>
      <c r="F116" s="141">
        <f t="shared" si="4"/>
        <v>0</v>
      </c>
      <c r="G116" s="142">
        <f t="shared" si="5"/>
        <v>0.99999999999999989</v>
      </c>
    </row>
    <row r="117" spans="1:7" x14ac:dyDescent="0.25">
      <c r="A117" s="140" t="str">
        <f>CO2eq!A15</f>
        <v>1.A.1.c.i.</v>
      </c>
      <c r="B117" s="140" t="str">
        <f>CO2eq!B15</f>
        <v>Manufactura de combustibles sólidos</v>
      </c>
      <c r="C117" s="94">
        <f>CO2eq!AE15</f>
        <v>0</v>
      </c>
      <c r="D117" s="94">
        <f t="shared" si="3"/>
        <v>0</v>
      </c>
      <c r="F117" s="141">
        <f t="shared" si="4"/>
        <v>0</v>
      </c>
      <c r="G117" s="142">
        <f t="shared" si="5"/>
        <v>0.99999999999999989</v>
      </c>
    </row>
    <row r="118" spans="1:7" x14ac:dyDescent="0.25">
      <c r="A118" s="140" t="str">
        <f>CO2eq!A88</f>
        <v>1.B.2.a.iii.4.</v>
      </c>
      <c r="B118" s="140" t="str">
        <f>CO2eq!B88</f>
        <v>Refinación</v>
      </c>
      <c r="C118" s="94">
        <f>CO2eq!AE88</f>
        <v>0</v>
      </c>
      <c r="D118" s="94">
        <f t="shared" si="3"/>
        <v>0</v>
      </c>
      <c r="F118" s="141">
        <f t="shared" si="4"/>
        <v>0</v>
      </c>
      <c r="G118" s="142">
        <f t="shared" si="5"/>
        <v>0.99999999999999989</v>
      </c>
    </row>
    <row r="119" spans="1:7" x14ac:dyDescent="0.25">
      <c r="A119" s="140" t="str">
        <f>CO2eq!A72</f>
        <v>1.B.1.a.i.2.</v>
      </c>
      <c r="B119" s="140" t="str">
        <f>CO2eq!B72</f>
        <v>Emisiones de gas de carbono posteriores a la minería</v>
      </c>
      <c r="C119" s="94">
        <f>CO2eq!AE72</f>
        <v>0</v>
      </c>
      <c r="D119" s="94">
        <f t="shared" si="3"/>
        <v>0</v>
      </c>
      <c r="F119" s="141">
        <f t="shared" si="4"/>
        <v>0</v>
      </c>
      <c r="G119" s="142">
        <f t="shared" si="5"/>
        <v>0.99999999999999989</v>
      </c>
    </row>
    <row r="120" spans="1:7" x14ac:dyDescent="0.25">
      <c r="A120" s="140" t="str">
        <f>CO2eq!A87</f>
        <v>1.B.2.a.iii.3.</v>
      </c>
      <c r="B120" s="140" t="str">
        <f>CO2eq!B87</f>
        <v>Transporte</v>
      </c>
      <c r="C120" s="94">
        <f>CO2eq!AE87</f>
        <v>0</v>
      </c>
      <c r="D120" s="94">
        <f t="shared" si="3"/>
        <v>0</v>
      </c>
      <c r="F120" s="141">
        <f t="shared" si="4"/>
        <v>0</v>
      </c>
      <c r="G120" s="142">
        <f t="shared" si="5"/>
        <v>0.99999999999999989</v>
      </c>
    </row>
    <row r="121" spans="1:7" x14ac:dyDescent="0.25">
      <c r="A121" s="140" t="str">
        <f>CO2eq!A82</f>
        <v>1.B.2.a.i.</v>
      </c>
      <c r="B121" s="140" t="str">
        <f>CO2eq!B82</f>
        <v>Venteo</v>
      </c>
      <c r="C121" s="94">
        <f>CO2eq!AE82</f>
        <v>0</v>
      </c>
      <c r="D121" s="94">
        <f t="shared" si="3"/>
        <v>0</v>
      </c>
      <c r="F121" s="141">
        <f t="shared" si="4"/>
        <v>0</v>
      </c>
      <c r="G121" s="142">
        <f t="shared" si="5"/>
        <v>0.99999999999999989</v>
      </c>
    </row>
    <row r="122" spans="1:7" x14ac:dyDescent="0.25">
      <c r="A122" s="140" t="str">
        <f>CO2eq!A83</f>
        <v>1.B.2.a.ii.</v>
      </c>
      <c r="B122" s="140" t="str">
        <f>CO2eq!B83</f>
        <v>Quema en antorcha</v>
      </c>
      <c r="C122" s="94">
        <f>CO2eq!AE83</f>
        <v>0</v>
      </c>
      <c r="D122" s="94">
        <f t="shared" si="3"/>
        <v>0</v>
      </c>
      <c r="F122" s="141">
        <f t="shared" si="4"/>
        <v>0</v>
      </c>
      <c r="G122" s="142">
        <f t="shared" si="5"/>
        <v>0.99999999999999989</v>
      </c>
    </row>
    <row r="123" spans="1:7" x14ac:dyDescent="0.25">
      <c r="A123" s="143" t="str">
        <f>CO2eq!A252</f>
        <v>3.C.</v>
      </c>
      <c r="B123" s="143" t="str">
        <f>CO2eq!B252</f>
        <v>Cultivo del arroz</v>
      </c>
      <c r="C123" s="33">
        <f>CO2eq!AE252</f>
        <v>0</v>
      </c>
      <c r="D123" s="94">
        <f t="shared" si="3"/>
        <v>0</v>
      </c>
      <c r="F123" s="141">
        <f t="shared" si="4"/>
        <v>0</v>
      </c>
      <c r="G123" s="142">
        <f t="shared" si="5"/>
        <v>0.99999999999999989</v>
      </c>
    </row>
    <row r="124" spans="1:7" x14ac:dyDescent="0.25">
      <c r="A124" s="140" t="str">
        <f>CO2eq!A215</f>
        <v>3.A.4.g.ii.</v>
      </c>
      <c r="B124" s="140" t="str">
        <f>CO2eq!B215</f>
        <v>Jabalíes</v>
      </c>
      <c r="C124" s="94">
        <f>CO2eq!AE215</f>
        <v>0</v>
      </c>
      <c r="D124" s="94">
        <f t="shared" si="3"/>
        <v>0</v>
      </c>
      <c r="F124" s="141">
        <f t="shared" si="4"/>
        <v>0</v>
      </c>
      <c r="G124" s="142">
        <f t="shared" si="5"/>
        <v>0.99999999999999989</v>
      </c>
    </row>
    <row r="125" spans="1:7" x14ac:dyDescent="0.25">
      <c r="A125" s="140" t="str">
        <f>CO2eq!A239</f>
        <v>3.B.4.g.ii.</v>
      </c>
      <c r="B125" s="140" t="str">
        <f>CO2eq!B239</f>
        <v>Jabalíes</v>
      </c>
      <c r="C125" s="94">
        <f>CO2eq!AE239</f>
        <v>0</v>
      </c>
      <c r="D125" s="94">
        <f t="shared" si="3"/>
        <v>0</v>
      </c>
      <c r="F125" s="141">
        <f t="shared" si="4"/>
        <v>0</v>
      </c>
      <c r="G125" s="142">
        <f t="shared" si="5"/>
        <v>0.99999999999999989</v>
      </c>
    </row>
    <row r="126" spans="1:7" x14ac:dyDescent="0.25">
      <c r="A126" s="140" t="str">
        <f>CO2eq!A11</f>
        <v>1.A.1.a.ii.</v>
      </c>
      <c r="B126" s="140" t="str">
        <f>CO2eq!B11</f>
        <v>Generación combinada de calor y energía (CHP)</v>
      </c>
      <c r="C126" s="94">
        <f>CO2eq!AE11</f>
        <v>0</v>
      </c>
      <c r="D126" s="94">
        <f t="shared" si="3"/>
        <v>0</v>
      </c>
      <c r="F126" s="141">
        <f t="shared" si="4"/>
        <v>0</v>
      </c>
      <c r="G126" s="142">
        <f t="shared" si="5"/>
        <v>0.99999999999999989</v>
      </c>
    </row>
    <row r="127" spans="1:7" x14ac:dyDescent="0.25">
      <c r="A127" s="140" t="str">
        <f>CO2eq!A12</f>
        <v>1.A.1.a.iii.</v>
      </c>
      <c r="B127" s="140" t="str">
        <f>CO2eq!B12</f>
        <v>Plantas generadoras de energía</v>
      </c>
      <c r="C127" s="94">
        <f>CO2eq!AE12</f>
        <v>0</v>
      </c>
      <c r="D127" s="94">
        <f t="shared" si="3"/>
        <v>0</v>
      </c>
      <c r="F127" s="141">
        <f t="shared" si="4"/>
        <v>0</v>
      </c>
      <c r="G127" s="142">
        <f t="shared" si="5"/>
        <v>0.99999999999999989</v>
      </c>
    </row>
    <row r="128" spans="1:7" x14ac:dyDescent="0.25">
      <c r="A128" s="140" t="str">
        <f>CO2eq!A16</f>
        <v>1.A.1.c.ii.</v>
      </c>
      <c r="B128" s="140" t="str">
        <f>CO2eq!B16</f>
        <v>Otras industrias de la energía</v>
      </c>
      <c r="C128" s="94">
        <f>CO2eq!AE16</f>
        <v>0</v>
      </c>
      <c r="D128" s="94">
        <f t="shared" si="3"/>
        <v>0</v>
      </c>
      <c r="F128" s="141">
        <f t="shared" si="4"/>
        <v>0</v>
      </c>
      <c r="G128" s="142">
        <f t="shared" si="5"/>
        <v>0.99999999999999989</v>
      </c>
    </row>
    <row r="129" spans="1:7" x14ac:dyDescent="0.25">
      <c r="A129" s="140" t="str">
        <f>CO2eq!A19</f>
        <v>1.A.2.b.</v>
      </c>
      <c r="B129" s="140" t="str">
        <f>CO2eq!B19</f>
        <v>Metales no ferrosos</v>
      </c>
      <c r="C129" s="94">
        <f>CO2eq!AE19</f>
        <v>0</v>
      </c>
      <c r="D129" s="94">
        <f t="shared" si="3"/>
        <v>0</v>
      </c>
      <c r="F129" s="141">
        <f t="shared" si="4"/>
        <v>0</v>
      </c>
      <c r="G129" s="142">
        <f t="shared" si="5"/>
        <v>0.99999999999999989</v>
      </c>
    </row>
    <row r="130" spans="1:7" x14ac:dyDescent="0.25">
      <c r="A130" s="140" t="str">
        <f>CO2eq!A24</f>
        <v>1.A.2.g.</v>
      </c>
      <c r="B130" s="140" t="str">
        <f>CO2eq!B24</f>
        <v>Equipo de transporte</v>
      </c>
      <c r="C130" s="94">
        <f>CO2eq!AE24</f>
        <v>0</v>
      </c>
      <c r="D130" s="94">
        <f t="shared" ref="D130:D193" si="6">ABS(C130)</f>
        <v>0</v>
      </c>
      <c r="F130" s="141">
        <f t="shared" si="4"/>
        <v>0</v>
      </c>
      <c r="G130" s="142">
        <f t="shared" si="5"/>
        <v>0.99999999999999989</v>
      </c>
    </row>
    <row r="131" spans="1:7" x14ac:dyDescent="0.25">
      <c r="A131" s="140" t="str">
        <f>CO2eq!A25</f>
        <v>1.A.2.h.</v>
      </c>
      <c r="B131" s="140" t="str">
        <f>CO2eq!B25</f>
        <v>Maquinaria</v>
      </c>
      <c r="C131" s="94">
        <f>CO2eq!AE25</f>
        <v>0</v>
      </c>
      <c r="D131" s="94">
        <f t="shared" si="6"/>
        <v>0</v>
      </c>
      <c r="F131" s="141">
        <f t="shared" ref="F131:F194" si="7">C131/D$1</f>
        <v>0</v>
      </c>
      <c r="G131" s="142">
        <f t="shared" si="5"/>
        <v>0.99999999999999989</v>
      </c>
    </row>
    <row r="132" spans="1:7" x14ac:dyDescent="0.25">
      <c r="A132" s="140" t="str">
        <f>CO2eq!A27</f>
        <v>1.A.2.j.</v>
      </c>
      <c r="B132" s="140" t="str">
        <f>CO2eq!B27</f>
        <v>Madera y productos de la madera</v>
      </c>
      <c r="C132" s="94">
        <f>CO2eq!AE27</f>
        <v>0</v>
      </c>
      <c r="D132" s="94">
        <f t="shared" si="6"/>
        <v>0</v>
      </c>
      <c r="F132" s="141">
        <f t="shared" si="7"/>
        <v>0</v>
      </c>
      <c r="G132" s="142">
        <f t="shared" si="5"/>
        <v>0.99999999999999989</v>
      </c>
    </row>
    <row r="133" spans="1:7" x14ac:dyDescent="0.25">
      <c r="A133" s="140" t="str">
        <f>CO2eq!A28</f>
        <v>1.A.2.k.</v>
      </c>
      <c r="B133" s="140" t="str">
        <f>CO2eq!B28</f>
        <v>Construcción</v>
      </c>
      <c r="C133" s="94">
        <f>CO2eq!AE28</f>
        <v>0</v>
      </c>
      <c r="D133" s="94">
        <f t="shared" si="6"/>
        <v>0</v>
      </c>
      <c r="F133" s="141">
        <f t="shared" si="7"/>
        <v>0</v>
      </c>
      <c r="G133" s="142">
        <f t="shared" ref="G133:G196" si="8">G132+ABS(F133)</f>
        <v>0.99999999999999989</v>
      </c>
    </row>
    <row r="134" spans="1:7" x14ac:dyDescent="0.25">
      <c r="A134" s="140" t="str">
        <f>CO2eq!A29</f>
        <v>1.A.2.l.</v>
      </c>
      <c r="B134" s="140" t="str">
        <f>CO2eq!B29</f>
        <v>Textiles y cueros</v>
      </c>
      <c r="C134" s="94">
        <f>CO2eq!AE29</f>
        <v>0</v>
      </c>
      <c r="D134" s="94">
        <f t="shared" si="6"/>
        <v>0</v>
      </c>
      <c r="F134" s="141">
        <f t="shared" si="7"/>
        <v>0</v>
      </c>
      <c r="G134" s="142">
        <f t="shared" si="8"/>
        <v>0.99999999999999989</v>
      </c>
    </row>
    <row r="135" spans="1:7" x14ac:dyDescent="0.25">
      <c r="A135" s="140" t="str">
        <f>CO2eq!A44</f>
        <v>1.A.3.b.v.</v>
      </c>
      <c r="B135" s="140" t="str">
        <f>CO2eq!B44</f>
        <v>Emisiones por evaporación procedentes de vehículos</v>
      </c>
      <c r="C135" s="94">
        <f>CO2eq!AE44</f>
        <v>0</v>
      </c>
      <c r="D135" s="94">
        <f t="shared" si="6"/>
        <v>0</v>
      </c>
      <c r="F135" s="141">
        <f t="shared" si="7"/>
        <v>0</v>
      </c>
      <c r="G135" s="142">
        <f t="shared" si="8"/>
        <v>0.99999999999999989</v>
      </c>
    </row>
    <row r="136" spans="1:7" x14ac:dyDescent="0.25">
      <c r="A136" s="140" t="str">
        <f>CO2eq!A45</f>
        <v>1.A.3.b.vi.</v>
      </c>
      <c r="B136" s="140" t="str">
        <f>CO2eq!B45</f>
        <v>Catalizadores basados en urea</v>
      </c>
      <c r="C136" s="94">
        <f>CO2eq!AE45</f>
        <v>0</v>
      </c>
      <c r="D136" s="94">
        <f t="shared" si="6"/>
        <v>0</v>
      </c>
      <c r="F136" s="141">
        <f t="shared" si="7"/>
        <v>0</v>
      </c>
      <c r="G136" s="142">
        <f t="shared" si="8"/>
        <v>0.99999999999999989</v>
      </c>
    </row>
    <row r="137" spans="1:7" x14ac:dyDescent="0.25">
      <c r="A137" s="140" t="str">
        <f>CO2eq!A51</f>
        <v>1.A.3.e.i.</v>
      </c>
      <c r="B137" s="140" t="str">
        <f>CO2eq!B51</f>
        <v>Transporte por gasoductos</v>
      </c>
      <c r="C137" s="94">
        <f>CO2eq!AE51</f>
        <v>0</v>
      </c>
      <c r="D137" s="94">
        <f t="shared" si="6"/>
        <v>0</v>
      </c>
      <c r="F137" s="141">
        <f t="shared" si="7"/>
        <v>0</v>
      </c>
      <c r="G137" s="142">
        <f t="shared" si="8"/>
        <v>0.99999999999999989</v>
      </c>
    </row>
    <row r="138" spans="1:7" x14ac:dyDescent="0.25">
      <c r="A138" s="140" t="str">
        <f>CO2eq!A57</f>
        <v>1.A.4.c.i.</v>
      </c>
      <c r="B138" s="140" t="str">
        <f>CO2eq!B57</f>
        <v>Estacionaria</v>
      </c>
      <c r="C138" s="94">
        <f>CO2eq!AE57</f>
        <v>0</v>
      </c>
      <c r="D138" s="94">
        <f t="shared" si="6"/>
        <v>0</v>
      </c>
      <c r="F138" s="141">
        <f t="shared" si="7"/>
        <v>0</v>
      </c>
      <c r="G138" s="142">
        <f t="shared" si="8"/>
        <v>0.99999999999999989</v>
      </c>
    </row>
    <row r="139" spans="1:7" x14ac:dyDescent="0.25">
      <c r="A139" s="140" t="str">
        <f>CO2eq!A61</f>
        <v>1.A.5.a.</v>
      </c>
      <c r="B139" s="140" t="str">
        <f>CO2eq!B61</f>
        <v>Estacionaria</v>
      </c>
      <c r="C139" s="94">
        <f>CO2eq!AE61</f>
        <v>0</v>
      </c>
      <c r="D139" s="94">
        <f t="shared" si="6"/>
        <v>0</v>
      </c>
      <c r="F139" s="141">
        <f t="shared" si="7"/>
        <v>0</v>
      </c>
      <c r="G139" s="142">
        <f t="shared" si="8"/>
        <v>0.99999999999999989</v>
      </c>
    </row>
    <row r="140" spans="1:7" x14ac:dyDescent="0.25">
      <c r="A140" s="140" t="str">
        <f>CO2eq!A64</f>
        <v>1.A.5.b.ii.</v>
      </c>
      <c r="B140" s="140" t="str">
        <f>CO2eq!B64</f>
        <v>Móvil (componente marítimo y fluvial)</v>
      </c>
      <c r="C140" s="94">
        <f>CO2eq!AE64</f>
        <v>0</v>
      </c>
      <c r="D140" s="94">
        <f t="shared" si="6"/>
        <v>0</v>
      </c>
      <c r="F140" s="141">
        <f t="shared" si="7"/>
        <v>0</v>
      </c>
      <c r="G140" s="142">
        <f t="shared" si="8"/>
        <v>0.99999999999999989</v>
      </c>
    </row>
    <row r="141" spans="1:7" x14ac:dyDescent="0.25">
      <c r="A141" s="140" t="str">
        <f>CO2eq!A65</f>
        <v>1.A.5.b.iii.</v>
      </c>
      <c r="B141" s="140" t="str">
        <f>CO2eq!B65</f>
        <v>Móvil (otro)</v>
      </c>
      <c r="C141" s="94">
        <f>CO2eq!AE65</f>
        <v>0</v>
      </c>
      <c r="D141" s="94">
        <f t="shared" si="6"/>
        <v>0</v>
      </c>
      <c r="F141" s="141">
        <f t="shared" si="7"/>
        <v>0</v>
      </c>
      <c r="G141" s="142">
        <f t="shared" si="8"/>
        <v>0.99999999999999989</v>
      </c>
    </row>
    <row r="142" spans="1:7" x14ac:dyDescent="0.25">
      <c r="A142" s="140" t="str">
        <f>CO2eq!A73</f>
        <v>1.B.1.a.i.3.</v>
      </c>
      <c r="B142" s="140" t="str">
        <f>CO2eq!B73</f>
        <v>Minas subterráneas abandonadas</v>
      </c>
      <c r="C142" s="94">
        <f>CO2eq!AE73</f>
        <v>0</v>
      </c>
      <c r="D142" s="94">
        <f t="shared" si="6"/>
        <v>0</v>
      </c>
      <c r="F142" s="141">
        <f t="shared" si="7"/>
        <v>0</v>
      </c>
      <c r="G142" s="142">
        <f t="shared" si="8"/>
        <v>0.99999999999999989</v>
      </c>
    </row>
    <row r="143" spans="1:7" x14ac:dyDescent="0.25">
      <c r="A143" s="140" t="str">
        <f>CO2eq!A74</f>
        <v>1.B.1.a.i.4.</v>
      </c>
      <c r="B143" s="140" t="str">
        <f>CO2eq!B74</f>
        <v>Quema en antorcha de metano drenado o conversión de metano en CO2</v>
      </c>
      <c r="C143" s="94">
        <f>CO2eq!AE74</f>
        <v>0</v>
      </c>
      <c r="D143" s="94">
        <f t="shared" si="6"/>
        <v>0</v>
      </c>
      <c r="F143" s="141">
        <f t="shared" si="7"/>
        <v>0</v>
      </c>
      <c r="G143" s="142">
        <f t="shared" si="8"/>
        <v>0.99999999999999989</v>
      </c>
    </row>
    <row r="144" spans="1:7" x14ac:dyDescent="0.25">
      <c r="A144" s="140" t="str">
        <f>CO2eq!A76</f>
        <v>1.B.1.a.ii.1.</v>
      </c>
      <c r="B144" s="140" t="str">
        <f>CO2eq!B76</f>
        <v>Minería</v>
      </c>
      <c r="C144" s="94">
        <f>CO2eq!AE76</f>
        <v>0</v>
      </c>
      <c r="D144" s="94">
        <f t="shared" si="6"/>
        <v>0</v>
      </c>
      <c r="F144" s="141">
        <f t="shared" si="7"/>
        <v>0</v>
      </c>
      <c r="G144" s="142">
        <f t="shared" si="8"/>
        <v>0.99999999999999989</v>
      </c>
    </row>
    <row r="145" spans="1:7" x14ac:dyDescent="0.25">
      <c r="A145" s="140" t="str">
        <f>CO2eq!A77</f>
        <v>1.B.1.a.ii.2.</v>
      </c>
      <c r="B145" s="140" t="str">
        <f>CO2eq!B77</f>
        <v>Emisiones de gas de carbono posteriores a la minería</v>
      </c>
      <c r="C145" s="94">
        <f>CO2eq!AE77</f>
        <v>0</v>
      </c>
      <c r="D145" s="94">
        <f t="shared" si="6"/>
        <v>0</v>
      </c>
      <c r="F145" s="141">
        <f t="shared" si="7"/>
        <v>0</v>
      </c>
      <c r="G145" s="142">
        <f t="shared" si="8"/>
        <v>0.99999999999999989</v>
      </c>
    </row>
    <row r="146" spans="1:7" x14ac:dyDescent="0.25">
      <c r="A146" s="140" t="str">
        <f>CO2eq!A78</f>
        <v>1.B.1.b.</v>
      </c>
      <c r="B146" s="140" t="str">
        <f>CO2eq!B78</f>
        <v>Combustión espontánea y vertederos para quema de carbón</v>
      </c>
      <c r="C146" s="94">
        <f>CO2eq!AE78</f>
        <v>0</v>
      </c>
      <c r="D146" s="94">
        <f t="shared" si="6"/>
        <v>0</v>
      </c>
      <c r="F146" s="141">
        <f t="shared" si="7"/>
        <v>0</v>
      </c>
      <c r="G146" s="142">
        <f t="shared" si="8"/>
        <v>0.99999999999999989</v>
      </c>
    </row>
    <row r="147" spans="1:7" x14ac:dyDescent="0.25">
      <c r="A147" s="140" t="str">
        <f>CO2eq!A79</f>
        <v>1.B.1.c.</v>
      </c>
      <c r="B147" s="140" t="str">
        <f>CO2eq!B79</f>
        <v>Otros</v>
      </c>
      <c r="C147" s="94">
        <f>CO2eq!AE79</f>
        <v>0</v>
      </c>
      <c r="D147" s="94">
        <f t="shared" si="6"/>
        <v>0</v>
      </c>
      <c r="F147" s="141">
        <f t="shared" si="7"/>
        <v>0</v>
      </c>
      <c r="G147" s="142">
        <f t="shared" si="8"/>
        <v>0.99999999999999989</v>
      </c>
    </row>
    <row r="148" spans="1:7" x14ac:dyDescent="0.25">
      <c r="A148" s="140" t="str">
        <f>CO2eq!A85</f>
        <v>1.B.2.a.iii.1.</v>
      </c>
      <c r="B148" s="140" t="str">
        <f>CO2eq!B85</f>
        <v>Exploración</v>
      </c>
      <c r="C148" s="94">
        <f>CO2eq!AE85</f>
        <v>0</v>
      </c>
      <c r="D148" s="94">
        <f t="shared" si="6"/>
        <v>0</v>
      </c>
      <c r="F148" s="141">
        <f t="shared" si="7"/>
        <v>0</v>
      </c>
      <c r="G148" s="142">
        <f t="shared" si="8"/>
        <v>0.99999999999999989</v>
      </c>
    </row>
    <row r="149" spans="1:7" x14ac:dyDescent="0.25">
      <c r="A149" s="140" t="str">
        <f>CO2eq!A89</f>
        <v>1.B.2.a.iii.5.</v>
      </c>
      <c r="B149" s="140" t="str">
        <f>CO2eq!B89</f>
        <v>Distribución de productos de petróleo</v>
      </c>
      <c r="C149" s="94">
        <f>CO2eq!AE89</f>
        <v>0</v>
      </c>
      <c r="D149" s="94">
        <f t="shared" si="6"/>
        <v>0</v>
      </c>
      <c r="F149" s="141">
        <f t="shared" si="7"/>
        <v>0</v>
      </c>
      <c r="G149" s="142">
        <f t="shared" si="8"/>
        <v>0.99999999999999989</v>
      </c>
    </row>
    <row r="150" spans="1:7" x14ac:dyDescent="0.25">
      <c r="A150" s="140" t="str">
        <f>CO2eq!A90</f>
        <v>1.B.2.a.iii.6.</v>
      </c>
      <c r="B150" s="140" t="str">
        <f>CO2eq!B90</f>
        <v>Otros</v>
      </c>
      <c r="C150" s="94">
        <f>CO2eq!AE90</f>
        <v>0</v>
      </c>
      <c r="D150" s="94">
        <f t="shared" si="6"/>
        <v>0</v>
      </c>
      <c r="F150" s="141">
        <f t="shared" si="7"/>
        <v>0</v>
      </c>
      <c r="G150" s="142">
        <f t="shared" si="8"/>
        <v>0.99999999999999989</v>
      </c>
    </row>
    <row r="151" spans="1:7" x14ac:dyDescent="0.25">
      <c r="A151" s="140" t="str">
        <f>CO2eq!A92</f>
        <v>1.B.2.b.i.</v>
      </c>
      <c r="B151" s="140" t="str">
        <f>CO2eq!B92</f>
        <v>Venteo</v>
      </c>
      <c r="C151" s="94">
        <f>CO2eq!AE92</f>
        <v>0</v>
      </c>
      <c r="D151" s="94">
        <f t="shared" si="6"/>
        <v>0</v>
      </c>
      <c r="F151" s="141">
        <f t="shared" si="7"/>
        <v>0</v>
      </c>
      <c r="G151" s="142">
        <f t="shared" si="8"/>
        <v>0.99999999999999989</v>
      </c>
    </row>
    <row r="152" spans="1:7" x14ac:dyDescent="0.25">
      <c r="A152" s="140" t="str">
        <f>CO2eq!A93</f>
        <v>1.B.2.b.ii.</v>
      </c>
      <c r="B152" s="140" t="str">
        <f>CO2eq!B93</f>
        <v>Quema en antorcha</v>
      </c>
      <c r="C152" s="94">
        <f>CO2eq!AE93</f>
        <v>0</v>
      </c>
      <c r="D152" s="94">
        <f t="shared" si="6"/>
        <v>0</v>
      </c>
      <c r="F152" s="141">
        <f t="shared" si="7"/>
        <v>0</v>
      </c>
      <c r="G152" s="142">
        <f t="shared" si="8"/>
        <v>0.99999999999999989</v>
      </c>
    </row>
    <row r="153" spans="1:7" x14ac:dyDescent="0.25">
      <c r="A153" s="140" t="str">
        <f>CO2eq!A95</f>
        <v>1.B.2.b.iii.1.</v>
      </c>
      <c r="B153" s="140" t="str">
        <f>CO2eq!B95</f>
        <v>Exploración</v>
      </c>
      <c r="C153" s="94">
        <f>CO2eq!AE95</f>
        <v>0</v>
      </c>
      <c r="D153" s="94">
        <f t="shared" si="6"/>
        <v>0</v>
      </c>
      <c r="F153" s="141">
        <f t="shared" si="7"/>
        <v>0</v>
      </c>
      <c r="G153" s="142">
        <f t="shared" si="8"/>
        <v>0.99999999999999989</v>
      </c>
    </row>
    <row r="154" spans="1:7" x14ac:dyDescent="0.25">
      <c r="A154" s="140" t="str">
        <f>CO2eq!A96</f>
        <v>1.B.2.b.iii.2.</v>
      </c>
      <c r="B154" s="140" t="str">
        <f>CO2eq!B96</f>
        <v>Producción y refinación</v>
      </c>
      <c r="C154" s="94">
        <f>CO2eq!AE96</f>
        <v>0</v>
      </c>
      <c r="D154" s="94">
        <f t="shared" si="6"/>
        <v>0</v>
      </c>
      <c r="F154" s="141">
        <f t="shared" si="7"/>
        <v>0</v>
      </c>
      <c r="G154" s="142">
        <f t="shared" si="8"/>
        <v>0.99999999999999989</v>
      </c>
    </row>
    <row r="155" spans="1:7" x14ac:dyDescent="0.25">
      <c r="A155" s="140" t="str">
        <f>CO2eq!A97</f>
        <v>1.B.2.b.iii.3.</v>
      </c>
      <c r="B155" s="140" t="str">
        <f>CO2eq!B97</f>
        <v>Procesamiento</v>
      </c>
      <c r="C155" s="94">
        <f>CO2eq!AE97</f>
        <v>0</v>
      </c>
      <c r="D155" s="94">
        <f t="shared" si="6"/>
        <v>0</v>
      </c>
      <c r="F155" s="141">
        <f t="shared" si="7"/>
        <v>0</v>
      </c>
      <c r="G155" s="142">
        <f t="shared" si="8"/>
        <v>0.99999999999999989</v>
      </c>
    </row>
    <row r="156" spans="1:7" x14ac:dyDescent="0.25">
      <c r="A156" s="140" t="str">
        <f>CO2eq!A98</f>
        <v>1.B.2.b.iii.4.</v>
      </c>
      <c r="B156" s="140" t="str">
        <f>CO2eq!B98</f>
        <v>Transmisión y almacenamiento</v>
      </c>
      <c r="C156" s="94">
        <f>CO2eq!AE98</f>
        <v>0</v>
      </c>
      <c r="D156" s="94">
        <f t="shared" si="6"/>
        <v>0</v>
      </c>
      <c r="F156" s="141">
        <f t="shared" si="7"/>
        <v>0</v>
      </c>
      <c r="G156" s="142">
        <f t="shared" si="8"/>
        <v>0.99999999999999989</v>
      </c>
    </row>
    <row r="157" spans="1:7" x14ac:dyDescent="0.25">
      <c r="A157" s="140" t="str">
        <f>CO2eq!A100</f>
        <v>1.B.2.b.iii.6.</v>
      </c>
      <c r="B157" s="140" t="str">
        <f>CO2eq!B100</f>
        <v>Otros</v>
      </c>
      <c r="C157" s="94">
        <f>CO2eq!AE100</f>
        <v>0</v>
      </c>
      <c r="D157" s="94">
        <f t="shared" si="6"/>
        <v>0</v>
      </c>
      <c r="F157" s="141">
        <f t="shared" si="7"/>
        <v>0</v>
      </c>
      <c r="G157" s="142">
        <f t="shared" si="8"/>
        <v>0.99999999999999989</v>
      </c>
    </row>
    <row r="158" spans="1:7" x14ac:dyDescent="0.25">
      <c r="A158" s="140" t="str">
        <f>CO2eq!A101</f>
        <v>1.B.3.</v>
      </c>
      <c r="B158" s="140" t="str">
        <f>CO2eq!B101</f>
        <v>Otras emisiones provenientes de la producción de energía</v>
      </c>
      <c r="C158" s="94">
        <f>CO2eq!AE101</f>
        <v>0</v>
      </c>
      <c r="D158" s="94">
        <f t="shared" si="6"/>
        <v>0</v>
      </c>
      <c r="F158" s="141">
        <f t="shared" si="7"/>
        <v>0</v>
      </c>
      <c r="G158" s="142">
        <f t="shared" si="8"/>
        <v>0.99999999999999989</v>
      </c>
    </row>
    <row r="159" spans="1:7" x14ac:dyDescent="0.25">
      <c r="A159" s="140" t="str">
        <f>CO2eq!A104</f>
        <v>1.C.1.a.</v>
      </c>
      <c r="B159" s="140" t="str">
        <f>CO2eq!B104</f>
        <v>Gasoductos</v>
      </c>
      <c r="C159" s="94">
        <f>CO2eq!AE104</f>
        <v>0</v>
      </c>
      <c r="D159" s="94">
        <f t="shared" si="6"/>
        <v>0</v>
      </c>
      <c r="F159" s="141">
        <f t="shared" si="7"/>
        <v>0</v>
      </c>
      <c r="G159" s="142">
        <f t="shared" si="8"/>
        <v>0.99999999999999989</v>
      </c>
    </row>
    <row r="160" spans="1:7" x14ac:dyDescent="0.25">
      <c r="A160" s="140" t="str">
        <f>CO2eq!A105</f>
        <v>1.C.1.b.</v>
      </c>
      <c r="B160" s="140" t="str">
        <f>CO2eq!B105</f>
        <v>Embarcaciones</v>
      </c>
      <c r="C160" s="94">
        <f>CO2eq!AE105</f>
        <v>0</v>
      </c>
      <c r="D160" s="94">
        <f t="shared" si="6"/>
        <v>0</v>
      </c>
      <c r="F160" s="141">
        <f t="shared" si="7"/>
        <v>0</v>
      </c>
      <c r="G160" s="142">
        <f t="shared" si="8"/>
        <v>0.99999999999999989</v>
      </c>
    </row>
    <row r="161" spans="1:7" x14ac:dyDescent="0.25">
      <c r="A161" s="140" t="str">
        <f>CO2eq!A106</f>
        <v>1.C.1.c.</v>
      </c>
      <c r="B161" s="140" t="str">
        <f>CO2eq!B106</f>
        <v>Otros (sírvase especificar)</v>
      </c>
      <c r="C161" s="94">
        <f>CO2eq!AE106</f>
        <v>0</v>
      </c>
      <c r="D161" s="94">
        <f t="shared" si="6"/>
        <v>0</v>
      </c>
      <c r="F161" s="141">
        <f t="shared" si="7"/>
        <v>0</v>
      </c>
      <c r="G161" s="142">
        <f t="shared" si="8"/>
        <v>0.99999999999999989</v>
      </c>
    </row>
    <row r="162" spans="1:7" x14ac:dyDescent="0.25">
      <c r="A162" s="140" t="str">
        <f>CO2eq!A108</f>
        <v>1.C.2.a.</v>
      </c>
      <c r="B162" s="140" t="str">
        <f>CO2eq!B108</f>
        <v>Inyección</v>
      </c>
      <c r="C162" s="94">
        <f>CO2eq!AE108</f>
        <v>0</v>
      </c>
      <c r="D162" s="94">
        <f t="shared" si="6"/>
        <v>0</v>
      </c>
      <c r="F162" s="141">
        <f t="shared" si="7"/>
        <v>0</v>
      </c>
      <c r="G162" s="142">
        <f t="shared" si="8"/>
        <v>0.99999999999999989</v>
      </c>
    </row>
    <row r="163" spans="1:7" x14ac:dyDescent="0.25">
      <c r="A163" s="140" t="str">
        <f>CO2eq!A109</f>
        <v>1.C.2.b.</v>
      </c>
      <c r="B163" s="140" t="str">
        <f>CO2eq!B109</f>
        <v>Almacenamiento</v>
      </c>
      <c r="C163" s="94">
        <f>CO2eq!AE109</f>
        <v>0</v>
      </c>
      <c r="D163" s="94">
        <f t="shared" si="6"/>
        <v>0</v>
      </c>
      <c r="F163" s="141">
        <f t="shared" si="7"/>
        <v>0</v>
      </c>
      <c r="G163" s="142">
        <f t="shared" si="8"/>
        <v>0.99999999999999989</v>
      </c>
    </row>
    <row r="164" spans="1:7" x14ac:dyDescent="0.25">
      <c r="A164" s="140" t="str">
        <f>CO2eq!A110</f>
        <v>1.C.3.</v>
      </c>
      <c r="B164" s="140" t="str">
        <f>CO2eq!B110</f>
        <v>Otros</v>
      </c>
      <c r="C164" s="94">
        <f>CO2eq!AE110</f>
        <v>0</v>
      </c>
      <c r="D164" s="94">
        <f t="shared" si="6"/>
        <v>0</v>
      </c>
      <c r="F164" s="141">
        <f t="shared" si="7"/>
        <v>0</v>
      </c>
      <c r="G164" s="142">
        <f t="shared" si="8"/>
        <v>0.99999999999999989</v>
      </c>
    </row>
    <row r="165" spans="1:7" x14ac:dyDescent="0.25">
      <c r="A165" s="140" t="str">
        <f>CO2eq!A114</f>
        <v>2.A.2.</v>
      </c>
      <c r="B165" s="140" t="str">
        <f>CO2eq!B114</f>
        <v>Producción de cal</v>
      </c>
      <c r="C165" s="94">
        <f>CO2eq!AE114</f>
        <v>0</v>
      </c>
      <c r="D165" s="94">
        <f t="shared" si="6"/>
        <v>0</v>
      </c>
      <c r="F165" s="141">
        <f t="shared" si="7"/>
        <v>0</v>
      </c>
      <c r="G165" s="142">
        <f t="shared" si="8"/>
        <v>0.99999999999999989</v>
      </c>
    </row>
    <row r="166" spans="1:7" x14ac:dyDescent="0.25">
      <c r="A166" s="143" t="str">
        <f>CO2eq!A116</f>
        <v>2.A.4.</v>
      </c>
      <c r="B166" s="143" t="str">
        <f>CO2eq!B116</f>
        <v>Otros uso de carbonatos en los procesos</v>
      </c>
      <c r="C166" s="33">
        <f>CO2eq!AE116</f>
        <v>0</v>
      </c>
      <c r="D166" s="94">
        <f t="shared" si="6"/>
        <v>0</v>
      </c>
      <c r="F166" s="141">
        <f t="shared" si="7"/>
        <v>0</v>
      </c>
      <c r="G166" s="142">
        <f t="shared" si="8"/>
        <v>0.99999999999999989</v>
      </c>
    </row>
    <row r="167" spans="1:7" x14ac:dyDescent="0.25">
      <c r="A167" s="140" t="str">
        <f>CO2eq!A123</f>
        <v>2.B.1.</v>
      </c>
      <c r="B167" s="140" t="str">
        <f>CO2eq!B123</f>
        <v>Producción de amoníaco</v>
      </c>
      <c r="C167" s="94">
        <f>CO2eq!AE123</f>
        <v>0</v>
      </c>
      <c r="D167" s="94">
        <f t="shared" si="6"/>
        <v>0</v>
      </c>
      <c r="F167" s="141">
        <f t="shared" si="7"/>
        <v>0</v>
      </c>
      <c r="G167" s="142">
        <f t="shared" si="8"/>
        <v>0.99999999999999989</v>
      </c>
    </row>
    <row r="168" spans="1:7" x14ac:dyDescent="0.25">
      <c r="A168" s="140" t="str">
        <f>CO2eq!A124</f>
        <v>2.B.2.</v>
      </c>
      <c r="B168" s="140" t="str">
        <f>CO2eq!B124</f>
        <v>Producción de ácido nítrico</v>
      </c>
      <c r="C168" s="94">
        <f>CO2eq!AE124</f>
        <v>0</v>
      </c>
      <c r="D168" s="94">
        <f t="shared" si="6"/>
        <v>0</v>
      </c>
      <c r="F168" s="141">
        <f t="shared" si="7"/>
        <v>0</v>
      </c>
      <c r="G168" s="142">
        <f t="shared" si="8"/>
        <v>0.99999999999999989</v>
      </c>
    </row>
    <row r="169" spans="1:7" x14ac:dyDescent="0.25">
      <c r="A169" s="140" t="str">
        <f>CO2eq!A125</f>
        <v>2.B.3.</v>
      </c>
      <c r="B169" s="140" t="str">
        <f>CO2eq!B125</f>
        <v>Producción de ácido adípico</v>
      </c>
      <c r="C169" s="94">
        <f>CO2eq!AE125</f>
        <v>0</v>
      </c>
      <c r="D169" s="94">
        <f t="shared" si="6"/>
        <v>0</v>
      </c>
      <c r="F169" s="141">
        <f t="shared" si="7"/>
        <v>0</v>
      </c>
      <c r="G169" s="142">
        <f t="shared" si="8"/>
        <v>0.99999999999999989</v>
      </c>
    </row>
    <row r="170" spans="1:7" x14ac:dyDescent="0.25">
      <c r="A170" s="140" t="str">
        <f>CO2eq!A126</f>
        <v>2.B.4.</v>
      </c>
      <c r="B170" s="140" t="str">
        <f>CO2eq!B126</f>
        <v>Producción de caprolactama, glioxil y ácido glioxílico</v>
      </c>
      <c r="C170" s="94">
        <f>CO2eq!AE126</f>
        <v>0</v>
      </c>
      <c r="D170" s="94">
        <f t="shared" si="6"/>
        <v>0</v>
      </c>
      <c r="F170" s="141">
        <f t="shared" si="7"/>
        <v>0</v>
      </c>
      <c r="G170" s="142">
        <f t="shared" si="8"/>
        <v>0.99999999999999989</v>
      </c>
    </row>
    <row r="171" spans="1:7" x14ac:dyDescent="0.25">
      <c r="A171" s="140" t="str">
        <f>CO2eq!A127</f>
        <v>2.B.5.</v>
      </c>
      <c r="B171" s="140" t="str">
        <f>CO2eq!B127</f>
        <v>Producción de carburo</v>
      </c>
      <c r="C171" s="94">
        <f>CO2eq!AE127</f>
        <v>0</v>
      </c>
      <c r="D171" s="94">
        <f t="shared" si="6"/>
        <v>0</v>
      </c>
      <c r="F171" s="141">
        <f t="shared" si="7"/>
        <v>0</v>
      </c>
      <c r="G171" s="142">
        <f t="shared" si="8"/>
        <v>0.99999999999999989</v>
      </c>
    </row>
    <row r="172" spans="1:7" x14ac:dyDescent="0.25">
      <c r="A172" s="140" t="str">
        <f>CO2eq!A128</f>
        <v>2.B.6.</v>
      </c>
      <c r="B172" s="140" t="str">
        <f>CO2eq!B128</f>
        <v>Producción de dióxido de titanio</v>
      </c>
      <c r="C172" s="94">
        <f>CO2eq!AE128</f>
        <v>0</v>
      </c>
      <c r="D172" s="94">
        <f t="shared" si="6"/>
        <v>0</v>
      </c>
      <c r="F172" s="141">
        <f t="shared" si="7"/>
        <v>0</v>
      </c>
      <c r="G172" s="142">
        <f t="shared" si="8"/>
        <v>0.99999999999999989</v>
      </c>
    </row>
    <row r="173" spans="1:7" x14ac:dyDescent="0.25">
      <c r="A173" s="140" t="str">
        <f>CO2eq!A129</f>
        <v>2.B.7.</v>
      </c>
      <c r="B173" s="140" t="str">
        <f>CO2eq!B129</f>
        <v>Producción de ceniza de sosa</v>
      </c>
      <c r="C173" s="94">
        <f>CO2eq!AE129</f>
        <v>0</v>
      </c>
      <c r="D173" s="94">
        <f t="shared" si="6"/>
        <v>0</v>
      </c>
      <c r="F173" s="141">
        <f t="shared" si="7"/>
        <v>0</v>
      </c>
      <c r="G173" s="142">
        <f t="shared" si="8"/>
        <v>0.99999999999999989</v>
      </c>
    </row>
    <row r="174" spans="1:7" x14ac:dyDescent="0.25">
      <c r="A174" s="140" t="str">
        <f>CO2eq!A131</f>
        <v>2.B.8.a.</v>
      </c>
      <c r="B174" s="140" t="str">
        <f>CO2eq!B131</f>
        <v>Metanol</v>
      </c>
      <c r="C174" s="94">
        <f>CO2eq!AE131</f>
        <v>0</v>
      </c>
      <c r="D174" s="94">
        <f t="shared" si="6"/>
        <v>0</v>
      </c>
      <c r="F174" s="141">
        <f t="shared" si="7"/>
        <v>0</v>
      </c>
      <c r="G174" s="142">
        <f t="shared" si="8"/>
        <v>0.99999999999999989</v>
      </c>
    </row>
    <row r="175" spans="1:7" x14ac:dyDescent="0.25">
      <c r="A175" s="140" t="str">
        <f>CO2eq!A132</f>
        <v>2.B.8.b.</v>
      </c>
      <c r="B175" s="140" t="str">
        <f>CO2eq!B132</f>
        <v>Etileno</v>
      </c>
      <c r="C175" s="94">
        <f>CO2eq!AE132</f>
        <v>0</v>
      </c>
      <c r="D175" s="94">
        <f t="shared" si="6"/>
        <v>0</v>
      </c>
      <c r="F175" s="141">
        <f t="shared" si="7"/>
        <v>0</v>
      </c>
      <c r="G175" s="142">
        <f t="shared" si="8"/>
        <v>0.99999999999999989</v>
      </c>
    </row>
    <row r="176" spans="1:7" x14ac:dyDescent="0.25">
      <c r="A176" s="140" t="str">
        <f>CO2eq!A133</f>
        <v>2.B.8.c.</v>
      </c>
      <c r="B176" s="140" t="str">
        <f>CO2eq!B133</f>
        <v>Dicloruro de etileno y monómero cloruro de vinilo</v>
      </c>
      <c r="C176" s="94">
        <f>CO2eq!AE133</f>
        <v>0</v>
      </c>
      <c r="D176" s="94">
        <f t="shared" si="6"/>
        <v>0</v>
      </c>
      <c r="F176" s="141">
        <f t="shared" si="7"/>
        <v>0</v>
      </c>
      <c r="G176" s="142">
        <f t="shared" si="8"/>
        <v>0.99999999999999989</v>
      </c>
    </row>
    <row r="177" spans="1:7" x14ac:dyDescent="0.25">
      <c r="A177" s="140" t="str">
        <f>CO2eq!A134</f>
        <v>2.B.8.d.</v>
      </c>
      <c r="B177" s="140" t="str">
        <f>CO2eq!B134</f>
        <v>Óxido de etileno</v>
      </c>
      <c r="C177" s="94">
        <f>CO2eq!AE134</f>
        <v>0</v>
      </c>
      <c r="D177" s="94">
        <f t="shared" si="6"/>
        <v>0</v>
      </c>
      <c r="F177" s="141">
        <f t="shared" si="7"/>
        <v>0</v>
      </c>
      <c r="G177" s="142">
        <f t="shared" si="8"/>
        <v>0.99999999999999989</v>
      </c>
    </row>
    <row r="178" spans="1:7" x14ac:dyDescent="0.25">
      <c r="A178" s="140" t="str">
        <f>CO2eq!A135</f>
        <v>2.B.8.e.</v>
      </c>
      <c r="B178" s="140" t="str">
        <f>CO2eq!B135</f>
        <v>Acrilonitrilo</v>
      </c>
      <c r="C178" s="94">
        <f>CO2eq!AE135</f>
        <v>0</v>
      </c>
      <c r="D178" s="94">
        <f t="shared" si="6"/>
        <v>0</v>
      </c>
      <c r="F178" s="141">
        <f t="shared" si="7"/>
        <v>0</v>
      </c>
      <c r="G178" s="142">
        <f t="shared" si="8"/>
        <v>0.99999999999999989</v>
      </c>
    </row>
    <row r="179" spans="1:7" x14ac:dyDescent="0.25">
      <c r="A179" s="140" t="str">
        <f>CO2eq!A136</f>
        <v>2.B.8.f.</v>
      </c>
      <c r="B179" s="140" t="str">
        <f>CO2eq!B136</f>
        <v>Negro de humo</v>
      </c>
      <c r="C179" s="94">
        <f>CO2eq!AE136</f>
        <v>0</v>
      </c>
      <c r="D179" s="94">
        <f t="shared" si="6"/>
        <v>0</v>
      </c>
      <c r="F179" s="141">
        <f t="shared" si="7"/>
        <v>0</v>
      </c>
      <c r="G179" s="142">
        <f t="shared" si="8"/>
        <v>0.99999999999999989</v>
      </c>
    </row>
    <row r="180" spans="1:7" x14ac:dyDescent="0.25">
      <c r="A180" s="140" t="str">
        <f>CO2eq!A138</f>
        <v>2.B.9.a.</v>
      </c>
      <c r="B180" s="140" t="str">
        <f>CO2eq!B138</f>
        <v>Emisiones de productos derivados</v>
      </c>
      <c r="C180" s="94">
        <f>CO2eq!AE138</f>
        <v>0</v>
      </c>
      <c r="D180" s="94">
        <f t="shared" si="6"/>
        <v>0</v>
      </c>
      <c r="F180" s="141">
        <f t="shared" si="7"/>
        <v>0</v>
      </c>
      <c r="G180" s="142">
        <f t="shared" si="8"/>
        <v>0.99999999999999989</v>
      </c>
    </row>
    <row r="181" spans="1:7" x14ac:dyDescent="0.25">
      <c r="A181" s="140" t="str">
        <f>CO2eq!A139</f>
        <v>2.B.9.b.</v>
      </c>
      <c r="B181" s="140" t="str">
        <f>CO2eq!B139</f>
        <v>Emisiones fugitivas</v>
      </c>
      <c r="C181" s="94">
        <f>CO2eq!AE139</f>
        <v>0</v>
      </c>
      <c r="D181" s="94">
        <f t="shared" si="6"/>
        <v>0</v>
      </c>
      <c r="F181" s="141">
        <f t="shared" si="7"/>
        <v>0</v>
      </c>
      <c r="G181" s="142">
        <f t="shared" si="8"/>
        <v>0.99999999999999989</v>
      </c>
    </row>
    <row r="182" spans="1:7" x14ac:dyDescent="0.25">
      <c r="A182" s="140" t="str">
        <f>CO2eq!A140</f>
        <v>2.B.10.</v>
      </c>
      <c r="B182" s="140" t="str">
        <f>CO2eq!B140</f>
        <v>Otros (especificar)</v>
      </c>
      <c r="C182" s="94">
        <f>CO2eq!AE140</f>
        <v>0</v>
      </c>
      <c r="D182" s="94">
        <f t="shared" si="6"/>
        <v>0</v>
      </c>
      <c r="F182" s="141">
        <f t="shared" si="7"/>
        <v>0</v>
      </c>
      <c r="G182" s="142">
        <f t="shared" si="8"/>
        <v>0.99999999999999989</v>
      </c>
    </row>
    <row r="183" spans="1:7" x14ac:dyDescent="0.25">
      <c r="A183" s="140" t="str">
        <f>CO2eq!A143</f>
        <v>2.C.2.</v>
      </c>
      <c r="B183" s="140" t="str">
        <f>CO2eq!B143</f>
        <v>Producción de ferroaleaciones</v>
      </c>
      <c r="C183" s="94">
        <f>CO2eq!AE143</f>
        <v>0</v>
      </c>
      <c r="D183" s="94">
        <f t="shared" si="6"/>
        <v>0</v>
      </c>
      <c r="F183" s="141">
        <f t="shared" si="7"/>
        <v>0</v>
      </c>
      <c r="G183" s="142">
        <f t="shared" si="8"/>
        <v>0.99999999999999989</v>
      </c>
    </row>
    <row r="184" spans="1:7" x14ac:dyDescent="0.25">
      <c r="A184" s="140" t="str">
        <f>CO2eq!A144</f>
        <v>2.C.3.</v>
      </c>
      <c r="B184" s="140" t="str">
        <f>CO2eq!B144</f>
        <v>Producción de aluminio</v>
      </c>
      <c r="C184" s="94">
        <f>CO2eq!AE144</f>
        <v>0</v>
      </c>
      <c r="D184" s="94">
        <f t="shared" si="6"/>
        <v>0</v>
      </c>
      <c r="F184" s="141">
        <f t="shared" si="7"/>
        <v>0</v>
      </c>
      <c r="G184" s="142">
        <f t="shared" si="8"/>
        <v>0.99999999999999989</v>
      </c>
    </row>
    <row r="185" spans="1:7" x14ac:dyDescent="0.25">
      <c r="A185" s="140" t="str">
        <f>CO2eq!A145</f>
        <v>2.C.4.</v>
      </c>
      <c r="B185" s="140" t="str">
        <f>CO2eq!B145</f>
        <v>Producción de magnesio</v>
      </c>
      <c r="C185" s="94">
        <f>CO2eq!AE145</f>
        <v>0</v>
      </c>
      <c r="D185" s="94">
        <f t="shared" si="6"/>
        <v>0</v>
      </c>
      <c r="F185" s="141">
        <f t="shared" si="7"/>
        <v>0</v>
      </c>
      <c r="G185" s="142">
        <f t="shared" si="8"/>
        <v>0.99999999999999989</v>
      </c>
    </row>
    <row r="186" spans="1:7" x14ac:dyDescent="0.25">
      <c r="A186" s="140" t="str">
        <f>CO2eq!A146</f>
        <v>2.C.5.</v>
      </c>
      <c r="B186" s="140" t="str">
        <f>CO2eq!B146</f>
        <v>Producción de plomo</v>
      </c>
      <c r="C186" s="94">
        <f>CO2eq!AE146</f>
        <v>0</v>
      </c>
      <c r="D186" s="94">
        <f t="shared" si="6"/>
        <v>0</v>
      </c>
      <c r="F186" s="141">
        <f t="shared" si="7"/>
        <v>0</v>
      </c>
      <c r="G186" s="142">
        <f t="shared" si="8"/>
        <v>0.99999999999999989</v>
      </c>
    </row>
    <row r="187" spans="1:7" x14ac:dyDescent="0.25">
      <c r="A187" s="140" t="str">
        <f>CO2eq!A147</f>
        <v>2.C.6.</v>
      </c>
      <c r="B187" s="140" t="str">
        <f>CO2eq!B147</f>
        <v>Producción de cinc</v>
      </c>
      <c r="C187" s="94">
        <f>CO2eq!AE147</f>
        <v>0</v>
      </c>
      <c r="D187" s="94">
        <f t="shared" si="6"/>
        <v>0</v>
      </c>
      <c r="F187" s="141">
        <f t="shared" si="7"/>
        <v>0</v>
      </c>
      <c r="G187" s="142">
        <f t="shared" si="8"/>
        <v>0.99999999999999989</v>
      </c>
    </row>
    <row r="188" spans="1:7" x14ac:dyDescent="0.25">
      <c r="A188" s="140" t="str">
        <f>CO2eq!A148</f>
        <v>2.C.7.</v>
      </c>
      <c r="B188" s="140" t="str">
        <f>CO2eq!B148</f>
        <v>Otros (especificar)</v>
      </c>
      <c r="C188" s="94">
        <f>CO2eq!AE148</f>
        <v>0</v>
      </c>
      <c r="D188" s="94">
        <f t="shared" si="6"/>
        <v>0</v>
      </c>
      <c r="F188" s="141">
        <f t="shared" si="7"/>
        <v>0</v>
      </c>
      <c r="G188" s="142">
        <f t="shared" si="8"/>
        <v>0.99999999999999989</v>
      </c>
    </row>
    <row r="189" spans="1:7" x14ac:dyDescent="0.25">
      <c r="A189" s="140" t="str">
        <f>CO2eq!A152</f>
        <v>2.D.3.</v>
      </c>
      <c r="B189" s="140" t="str">
        <f>CO2eq!B152</f>
        <v>Uso de solventes</v>
      </c>
      <c r="C189" s="94">
        <f>CO2eq!AE152</f>
        <v>0</v>
      </c>
      <c r="D189" s="94">
        <f t="shared" si="6"/>
        <v>0</v>
      </c>
      <c r="F189" s="141">
        <f t="shared" si="7"/>
        <v>0</v>
      </c>
      <c r="G189" s="142">
        <f t="shared" si="8"/>
        <v>0.99999999999999989</v>
      </c>
    </row>
    <row r="190" spans="1:7" x14ac:dyDescent="0.25">
      <c r="A190" s="140" t="str">
        <f>CO2eq!A153</f>
        <v>2.D.4.</v>
      </c>
      <c r="B190" s="140" t="str">
        <f>CO2eq!B153</f>
        <v>Otros (especificar)</v>
      </c>
      <c r="C190" s="94">
        <f>CO2eq!AE153</f>
        <v>0</v>
      </c>
      <c r="D190" s="94">
        <f t="shared" si="6"/>
        <v>0</v>
      </c>
      <c r="F190" s="141">
        <f t="shared" si="7"/>
        <v>0</v>
      </c>
      <c r="G190" s="142">
        <f t="shared" si="8"/>
        <v>0.99999999999999989</v>
      </c>
    </row>
    <row r="191" spans="1:7" x14ac:dyDescent="0.25">
      <c r="A191" s="140" t="str">
        <f>CO2eq!A155</f>
        <v>2.E.1.</v>
      </c>
      <c r="B191" s="140" t="str">
        <f>CO2eq!B155</f>
        <v>Circuitos integrados o semiconductores</v>
      </c>
      <c r="C191" s="94">
        <f>CO2eq!AE155</f>
        <v>0</v>
      </c>
      <c r="D191" s="94">
        <f t="shared" si="6"/>
        <v>0</v>
      </c>
      <c r="F191" s="141">
        <f t="shared" si="7"/>
        <v>0</v>
      </c>
      <c r="G191" s="142">
        <f t="shared" si="8"/>
        <v>0.99999999999999989</v>
      </c>
    </row>
    <row r="192" spans="1:7" x14ac:dyDescent="0.25">
      <c r="A192" s="140" t="str">
        <f>CO2eq!A156</f>
        <v>2.E.2.</v>
      </c>
      <c r="B192" s="140" t="str">
        <f>CO2eq!B156</f>
        <v>Pantalla plana tipo TFT</v>
      </c>
      <c r="C192" s="94">
        <f>CO2eq!AE156</f>
        <v>0</v>
      </c>
      <c r="D192" s="94">
        <f t="shared" si="6"/>
        <v>0</v>
      </c>
      <c r="F192" s="141">
        <f t="shared" si="7"/>
        <v>0</v>
      </c>
      <c r="G192" s="142">
        <f t="shared" si="8"/>
        <v>0.99999999999999989</v>
      </c>
    </row>
    <row r="193" spans="1:7" x14ac:dyDescent="0.25">
      <c r="A193" s="140" t="str">
        <f>CO2eq!A157</f>
        <v>2.E.3.</v>
      </c>
      <c r="B193" s="140" t="str">
        <f>CO2eq!B157</f>
        <v>Células fotovoltaicas</v>
      </c>
      <c r="C193" s="94">
        <f>CO2eq!AE157</f>
        <v>0</v>
      </c>
      <c r="D193" s="94">
        <f t="shared" si="6"/>
        <v>0</v>
      </c>
      <c r="F193" s="141">
        <f t="shared" si="7"/>
        <v>0</v>
      </c>
      <c r="G193" s="142">
        <f t="shared" si="8"/>
        <v>0.99999999999999989</v>
      </c>
    </row>
    <row r="194" spans="1:7" x14ac:dyDescent="0.25">
      <c r="A194" s="140" t="str">
        <f>CO2eq!A158</f>
        <v>2.E.4.</v>
      </c>
      <c r="B194" s="140" t="str">
        <f>CO2eq!B158</f>
        <v>Fluidos de transferencia térmica</v>
      </c>
      <c r="C194" s="94">
        <f>CO2eq!AE158</f>
        <v>0</v>
      </c>
      <c r="D194" s="94">
        <f t="shared" ref="D194:D238" si="9">ABS(C194)</f>
        <v>0</v>
      </c>
      <c r="F194" s="141">
        <f t="shared" si="7"/>
        <v>0</v>
      </c>
      <c r="G194" s="142">
        <f t="shared" si="8"/>
        <v>0.99999999999999989</v>
      </c>
    </row>
    <row r="195" spans="1:7" x14ac:dyDescent="0.25">
      <c r="A195" s="140" t="str">
        <f>CO2eq!A159</f>
        <v>2.E.5.</v>
      </c>
      <c r="B195" s="140" t="str">
        <f>CO2eq!B159</f>
        <v>Otros (especificar)</v>
      </c>
      <c r="C195" s="94">
        <f>CO2eq!AE159</f>
        <v>0</v>
      </c>
      <c r="D195" s="94">
        <f t="shared" si="9"/>
        <v>0</v>
      </c>
      <c r="F195" s="141">
        <f t="shared" ref="F195:F254" si="10">C195/D$1</f>
        <v>0</v>
      </c>
      <c r="G195" s="142">
        <f t="shared" si="8"/>
        <v>0.99999999999999989</v>
      </c>
    </row>
    <row r="196" spans="1:7" x14ac:dyDescent="0.25">
      <c r="A196" s="140" t="str">
        <f>CO2eq!A172</f>
        <v>2.F.6.</v>
      </c>
      <c r="B196" s="140" t="str">
        <f>CO2eq!B172</f>
        <v>Otras aplicaciones (especificar)</v>
      </c>
      <c r="C196" s="94">
        <f>CO2eq!AE172</f>
        <v>0</v>
      </c>
      <c r="D196" s="94">
        <f t="shared" si="9"/>
        <v>0</v>
      </c>
      <c r="F196" s="141">
        <f t="shared" si="10"/>
        <v>0</v>
      </c>
      <c r="G196" s="142">
        <f t="shared" si="8"/>
        <v>0.99999999999999989</v>
      </c>
    </row>
    <row r="197" spans="1:7" x14ac:dyDescent="0.25">
      <c r="A197" s="140" t="str">
        <f>CO2eq!A179</f>
        <v>2.G.2.a.</v>
      </c>
      <c r="B197" s="140" t="str">
        <f>CO2eq!B179</f>
        <v>Aplicaciones militares</v>
      </c>
      <c r="C197" s="94">
        <f>CO2eq!AE179</f>
        <v>0</v>
      </c>
      <c r="D197" s="94">
        <f t="shared" si="9"/>
        <v>0</v>
      </c>
      <c r="F197" s="141">
        <f t="shared" si="10"/>
        <v>0</v>
      </c>
      <c r="G197" s="142">
        <f t="shared" ref="G197:G254" si="11">G196+ABS(F197)</f>
        <v>0.99999999999999989</v>
      </c>
    </row>
    <row r="198" spans="1:7" x14ac:dyDescent="0.25">
      <c r="A198" s="140" t="str">
        <f>CO2eq!A180</f>
        <v>2.G.2.b.</v>
      </c>
      <c r="B198" s="140" t="str">
        <f>CO2eq!B180</f>
        <v>Aceleradores</v>
      </c>
      <c r="C198" s="94">
        <f>CO2eq!AE180</f>
        <v>0</v>
      </c>
      <c r="D198" s="94">
        <f t="shared" si="9"/>
        <v>0</v>
      </c>
      <c r="F198" s="141">
        <f t="shared" si="10"/>
        <v>0</v>
      </c>
      <c r="G198" s="142">
        <f t="shared" si="11"/>
        <v>0.99999999999999989</v>
      </c>
    </row>
    <row r="199" spans="1:7" x14ac:dyDescent="0.25">
      <c r="A199" s="140" t="str">
        <f>CO2eq!A181</f>
        <v>2.G.2.c.</v>
      </c>
      <c r="B199" s="140" t="str">
        <f>CO2eq!B181</f>
        <v>Otros (especificar)</v>
      </c>
      <c r="C199" s="94">
        <f>CO2eq!AE181</f>
        <v>0</v>
      </c>
      <c r="D199" s="94">
        <f t="shared" si="9"/>
        <v>0</v>
      </c>
      <c r="F199" s="141">
        <f t="shared" si="10"/>
        <v>0</v>
      </c>
      <c r="G199" s="142">
        <f t="shared" si="11"/>
        <v>0.99999999999999989</v>
      </c>
    </row>
    <row r="200" spans="1:7" x14ac:dyDescent="0.25">
      <c r="A200" s="140" t="str">
        <f>CO2eq!A184</f>
        <v>2.G.3.b.</v>
      </c>
      <c r="B200" s="140" t="str">
        <f>CO2eq!B184</f>
        <v>Propulsor para productos presurizados y aerosoles</v>
      </c>
      <c r="C200" s="94">
        <f>CO2eq!AE184</f>
        <v>0</v>
      </c>
      <c r="D200" s="94">
        <f t="shared" si="9"/>
        <v>0</v>
      </c>
      <c r="F200" s="141">
        <f t="shared" si="10"/>
        <v>0</v>
      </c>
      <c r="G200" s="142">
        <f t="shared" si="11"/>
        <v>0.99999999999999989</v>
      </c>
    </row>
    <row r="201" spans="1:7" x14ac:dyDescent="0.25">
      <c r="A201" s="140" t="str">
        <f>CO2eq!A185</f>
        <v>2.G.3.c.</v>
      </c>
      <c r="B201" s="140" t="str">
        <f>CO2eq!B185</f>
        <v>Otros (especificar)</v>
      </c>
      <c r="C201" s="94">
        <f>CO2eq!AE185</f>
        <v>0</v>
      </c>
      <c r="D201" s="94">
        <f t="shared" si="9"/>
        <v>0</v>
      </c>
      <c r="F201" s="141">
        <f t="shared" si="10"/>
        <v>0</v>
      </c>
      <c r="G201" s="142">
        <f t="shared" si="11"/>
        <v>0.99999999999999989</v>
      </c>
    </row>
    <row r="202" spans="1:7" x14ac:dyDescent="0.25">
      <c r="A202" s="140" t="str">
        <f>CO2eq!A186</f>
        <v>2.G.4.</v>
      </c>
      <c r="B202" s="140" t="str">
        <f>CO2eq!B186</f>
        <v>Otros (especificar)</v>
      </c>
      <c r="C202" s="94">
        <f>CO2eq!AE186</f>
        <v>0</v>
      </c>
      <c r="D202" s="94">
        <f t="shared" si="9"/>
        <v>0</v>
      </c>
      <c r="F202" s="141">
        <f t="shared" si="10"/>
        <v>0</v>
      </c>
      <c r="G202" s="142">
        <f t="shared" si="11"/>
        <v>0.99999999999999989</v>
      </c>
    </row>
    <row r="203" spans="1:7" x14ac:dyDescent="0.25">
      <c r="A203" s="140" t="str">
        <f>CO2eq!A188</f>
        <v>2.H.1.</v>
      </c>
      <c r="B203" s="140" t="str">
        <f>CO2eq!B188</f>
        <v>Industria de la pulpa y el papel</v>
      </c>
      <c r="C203" s="94">
        <f>CO2eq!AE188</f>
        <v>0</v>
      </c>
      <c r="D203" s="94">
        <f t="shared" si="9"/>
        <v>0</v>
      </c>
      <c r="F203" s="141">
        <f t="shared" si="10"/>
        <v>0</v>
      </c>
      <c r="G203" s="142">
        <f t="shared" si="11"/>
        <v>0.99999999999999989</v>
      </c>
    </row>
    <row r="204" spans="1:7" x14ac:dyDescent="0.25">
      <c r="A204" s="140" t="str">
        <f>CO2eq!A189</f>
        <v>2.H.2.</v>
      </c>
      <c r="B204" s="140" t="str">
        <f>CO2eq!B189</f>
        <v>Industria de la alimentación y las bebidas</v>
      </c>
      <c r="C204" s="94">
        <f>CO2eq!AE189</f>
        <v>0</v>
      </c>
      <c r="D204" s="94">
        <f t="shared" si="9"/>
        <v>0</v>
      </c>
      <c r="F204" s="141">
        <f t="shared" si="10"/>
        <v>0</v>
      </c>
      <c r="G204" s="142">
        <f t="shared" si="11"/>
        <v>0.99999999999999989</v>
      </c>
    </row>
    <row r="205" spans="1:7" x14ac:dyDescent="0.25">
      <c r="A205" s="140" t="str">
        <f>CO2eq!A190</f>
        <v>2.H.3.</v>
      </c>
      <c r="B205" s="140" t="str">
        <f>CO2eq!B190</f>
        <v>Otros (especificar)</v>
      </c>
      <c r="C205" s="94">
        <f>CO2eq!AE190</f>
        <v>0</v>
      </c>
      <c r="D205" s="94">
        <f t="shared" si="9"/>
        <v>0</v>
      </c>
      <c r="F205" s="141">
        <f t="shared" si="10"/>
        <v>0</v>
      </c>
      <c r="G205" s="142">
        <f t="shared" si="11"/>
        <v>0.99999999999999989</v>
      </c>
    </row>
    <row r="206" spans="1:7" x14ac:dyDescent="0.25">
      <c r="A206" s="140" t="str">
        <f>CO2eq!A207</f>
        <v>3.A.4.a.</v>
      </c>
      <c r="B206" s="140" t="str">
        <f>CO2eq!B207</f>
        <v>Búfalos</v>
      </c>
      <c r="C206" s="94">
        <f>CO2eq!AE207</f>
        <v>0</v>
      </c>
      <c r="D206" s="94">
        <f t="shared" si="9"/>
        <v>0</v>
      </c>
      <c r="F206" s="141">
        <f t="shared" si="10"/>
        <v>0</v>
      </c>
      <c r="G206" s="142">
        <f t="shared" si="11"/>
        <v>0.99999999999999989</v>
      </c>
    </row>
    <row r="207" spans="1:7" x14ac:dyDescent="0.25">
      <c r="A207" s="140" t="str">
        <f>CO2eq!A211</f>
        <v>3.A.4.e.</v>
      </c>
      <c r="B207" s="140" t="str">
        <f>CO2eq!B211</f>
        <v>Aves de corral</v>
      </c>
      <c r="C207" s="94">
        <f>CO2eq!AE211</f>
        <v>0</v>
      </c>
      <c r="D207" s="94">
        <f t="shared" si="9"/>
        <v>0</v>
      </c>
      <c r="F207" s="141">
        <f t="shared" si="10"/>
        <v>0</v>
      </c>
      <c r="G207" s="142">
        <f t="shared" si="11"/>
        <v>0.99999999999999989</v>
      </c>
    </row>
    <row r="208" spans="1:7" x14ac:dyDescent="0.25">
      <c r="A208" s="140" t="str">
        <f>CO2eq!A231</f>
        <v>3.B.4.a.</v>
      </c>
      <c r="B208" s="140" t="str">
        <f>CO2eq!B231</f>
        <v>Búfalos</v>
      </c>
      <c r="C208" s="94">
        <f>CO2eq!AE231</f>
        <v>0</v>
      </c>
      <c r="D208" s="94">
        <f t="shared" si="9"/>
        <v>0</v>
      </c>
      <c r="F208" s="141">
        <f t="shared" si="10"/>
        <v>0</v>
      </c>
      <c r="G208" s="142">
        <f t="shared" si="11"/>
        <v>0.99999999999999989</v>
      </c>
    </row>
    <row r="209" spans="1:7" x14ac:dyDescent="0.25">
      <c r="A209" s="140" t="str">
        <f>CO2eq!A242</f>
        <v>3.B.5.b.</v>
      </c>
      <c r="B209" s="140" t="str">
        <f>CO2eq!B242</f>
        <v>Ovinos</v>
      </c>
      <c r="C209" s="94">
        <f>CO2eq!AE242</f>
        <v>0</v>
      </c>
      <c r="D209" s="94">
        <f t="shared" si="9"/>
        <v>0</v>
      </c>
      <c r="F209" s="141">
        <f t="shared" si="10"/>
        <v>0</v>
      </c>
      <c r="G209" s="142">
        <f t="shared" si="11"/>
        <v>0.99999999999999989</v>
      </c>
    </row>
    <row r="210" spans="1:7" x14ac:dyDescent="0.25">
      <c r="A210" s="140" t="str">
        <f>CO2eq!A245</f>
        <v>3.B.5.d.i.</v>
      </c>
      <c r="B210" s="140" t="str">
        <f>CO2eq!B245</f>
        <v>Búfalos</v>
      </c>
      <c r="C210" s="94">
        <f>CO2eq!AE245</f>
        <v>0</v>
      </c>
      <c r="D210" s="94">
        <f t="shared" si="9"/>
        <v>0</v>
      </c>
      <c r="F210" s="141">
        <f t="shared" si="10"/>
        <v>0</v>
      </c>
      <c r="G210" s="142">
        <f t="shared" si="11"/>
        <v>0.99999999999999989</v>
      </c>
    </row>
    <row r="211" spans="1:7" x14ac:dyDescent="0.25">
      <c r="A211" s="140" t="str">
        <f>CO2eq!A246</f>
        <v>3.B.5.d.ii.</v>
      </c>
      <c r="B211" s="140" t="str">
        <f>CO2eq!B246</f>
        <v>Caprinos</v>
      </c>
      <c r="C211" s="94">
        <f>CO2eq!AE246</f>
        <v>0</v>
      </c>
      <c r="D211" s="94">
        <f t="shared" si="9"/>
        <v>0</v>
      </c>
      <c r="F211" s="141">
        <f t="shared" si="10"/>
        <v>0</v>
      </c>
      <c r="G211" s="142">
        <f t="shared" si="11"/>
        <v>0.99999999999999989</v>
      </c>
    </row>
    <row r="212" spans="1:7" x14ac:dyDescent="0.25">
      <c r="A212" s="140" t="str">
        <f>CO2eq!A247</f>
        <v>3.B.5.d.iii.</v>
      </c>
      <c r="B212" s="140" t="str">
        <f>CO2eq!B247</f>
        <v>Equinos</v>
      </c>
      <c r="C212" s="94">
        <f>CO2eq!AE247</f>
        <v>0</v>
      </c>
      <c r="D212" s="94">
        <f t="shared" si="9"/>
        <v>0</v>
      </c>
      <c r="F212" s="141">
        <f t="shared" si="10"/>
        <v>0</v>
      </c>
      <c r="G212" s="142">
        <f t="shared" si="11"/>
        <v>0.99999999999999989</v>
      </c>
    </row>
    <row r="213" spans="1:7" x14ac:dyDescent="0.25">
      <c r="A213" s="140" t="str">
        <f>CO2eq!A248</f>
        <v>3.B.5.d.iv.</v>
      </c>
      <c r="B213" s="140" t="str">
        <f>CO2eq!B248</f>
        <v>Mulas y asnos</v>
      </c>
      <c r="C213" s="94">
        <f>CO2eq!AE248</f>
        <v>0</v>
      </c>
      <c r="D213" s="94">
        <f t="shared" si="9"/>
        <v>0</v>
      </c>
      <c r="F213" s="141">
        <f t="shared" si="10"/>
        <v>0</v>
      </c>
      <c r="G213" s="142">
        <f t="shared" si="11"/>
        <v>0.99999999999999989</v>
      </c>
    </row>
    <row r="214" spans="1:7" x14ac:dyDescent="0.25">
      <c r="A214" s="140" t="str">
        <f>CO2eq!A250</f>
        <v>3.B.5.d.vi.</v>
      </c>
      <c r="B214" s="140" t="str">
        <f>CO2eq!B250</f>
        <v>Camélidos (llamas y alpacas)</v>
      </c>
      <c r="C214" s="94">
        <f>CO2eq!AE250</f>
        <v>0</v>
      </c>
      <c r="D214" s="94">
        <f t="shared" si="9"/>
        <v>0</v>
      </c>
      <c r="F214" s="141">
        <f t="shared" si="10"/>
        <v>0</v>
      </c>
      <c r="G214" s="142">
        <f t="shared" si="11"/>
        <v>0.99999999999999989</v>
      </c>
    </row>
    <row r="215" spans="1:7" x14ac:dyDescent="0.25">
      <c r="A215" s="140" t="str">
        <f>CO2eq!A251</f>
        <v>3.B.5.d.vii.</v>
      </c>
      <c r="B215" s="140" t="str">
        <f>CO2eq!B251</f>
        <v>Otros</v>
      </c>
      <c r="C215" s="94">
        <f>CO2eq!AE251</f>
        <v>0</v>
      </c>
      <c r="D215" s="94">
        <f t="shared" si="9"/>
        <v>0</v>
      </c>
      <c r="F215" s="141">
        <f t="shared" si="10"/>
        <v>0</v>
      </c>
      <c r="G215" s="142">
        <f t="shared" si="11"/>
        <v>0.99999999999999989</v>
      </c>
    </row>
    <row r="216" spans="1:7" x14ac:dyDescent="0.25">
      <c r="A216" s="140" t="str">
        <f>CO2eq!A262</f>
        <v>3.D.1.b.ii.</v>
      </c>
      <c r="B216" s="140" t="str">
        <f>CO2eq!B262</f>
        <v>Lodos aplicados a los suelos</v>
      </c>
      <c r="C216" s="94">
        <f>CO2eq!AE262</f>
        <v>0</v>
      </c>
      <c r="D216" s="94">
        <f t="shared" si="9"/>
        <v>0</v>
      </c>
      <c r="F216" s="141">
        <f t="shared" si="10"/>
        <v>0</v>
      </c>
      <c r="G216" s="142">
        <f t="shared" si="11"/>
        <v>0.99999999999999989</v>
      </c>
    </row>
    <row r="217" spans="1:7" x14ac:dyDescent="0.25">
      <c r="A217" s="140" t="str">
        <f>CO2eq!A263</f>
        <v>3.D.1.b.iii.</v>
      </c>
      <c r="B217" s="140" t="str">
        <f>CO2eq!B263</f>
        <v>Otros fertilizantes orgánicos aplicados a los suelos</v>
      </c>
      <c r="C217" s="94">
        <f>CO2eq!AE263</f>
        <v>0</v>
      </c>
      <c r="D217" s="94">
        <f t="shared" si="9"/>
        <v>0</v>
      </c>
      <c r="F217" s="141">
        <f t="shared" si="10"/>
        <v>0</v>
      </c>
      <c r="G217" s="142">
        <f t="shared" si="11"/>
        <v>0.99999999999999989</v>
      </c>
    </row>
    <row r="218" spans="1:7" x14ac:dyDescent="0.25">
      <c r="A218" s="140" t="str">
        <f>CO2eq!A266</f>
        <v>3.D.1.e.</v>
      </c>
      <c r="B218" s="140" t="str">
        <f>CO2eq!B266</f>
        <v>Mineralización / inmovilización asociada a la pérdida / ganancia de materia orgánica del suelo</v>
      </c>
      <c r="C218" s="94">
        <f>CO2eq!AE266</f>
        <v>0</v>
      </c>
      <c r="D218" s="94">
        <f t="shared" si="9"/>
        <v>0</v>
      </c>
      <c r="F218" s="141">
        <f t="shared" si="10"/>
        <v>0</v>
      </c>
      <c r="G218" s="142">
        <f t="shared" si="11"/>
        <v>0.99999999999999989</v>
      </c>
    </row>
    <row r="219" spans="1:7" x14ac:dyDescent="0.25">
      <c r="A219" s="140" t="str">
        <f>CO2eq!A268</f>
        <v>3.D.1.g.</v>
      </c>
      <c r="B219" s="140" t="str">
        <f>CO2eq!B268</f>
        <v>Otros</v>
      </c>
      <c r="C219" s="94">
        <f>CO2eq!AE268</f>
        <v>0</v>
      </c>
      <c r="D219" s="94">
        <f t="shared" si="9"/>
        <v>0</v>
      </c>
      <c r="F219" s="141">
        <f t="shared" si="10"/>
        <v>0</v>
      </c>
      <c r="G219" s="142">
        <f t="shared" si="11"/>
        <v>0.99999999999999989</v>
      </c>
    </row>
    <row r="220" spans="1:7" x14ac:dyDescent="0.25">
      <c r="A220" s="140" t="str">
        <f>CO2eq!A274</f>
        <v>3.D.2.a.ii.2.</v>
      </c>
      <c r="B220" s="140" t="str">
        <f>CO2eq!B274</f>
        <v>Lodos aplicado a los suelos</v>
      </c>
      <c r="C220" s="94">
        <f>CO2eq!AE274</f>
        <v>0</v>
      </c>
      <c r="D220" s="94">
        <f t="shared" si="9"/>
        <v>0</v>
      </c>
      <c r="F220" s="141">
        <f t="shared" si="10"/>
        <v>0</v>
      </c>
      <c r="G220" s="142">
        <f t="shared" si="11"/>
        <v>0.99999999999999989</v>
      </c>
    </row>
    <row r="221" spans="1:7" x14ac:dyDescent="0.25">
      <c r="A221" s="140" t="str">
        <f>CO2eq!A275</f>
        <v>3.D.2.a.ii.3.</v>
      </c>
      <c r="B221" s="140" t="str">
        <f>CO2eq!B275</f>
        <v>Otros fertilizantes orgánicos aplicados a los suelos</v>
      </c>
      <c r="C221" s="94">
        <f>CO2eq!AE275</f>
        <v>0</v>
      </c>
      <c r="D221" s="94">
        <f t="shared" si="9"/>
        <v>0</v>
      </c>
      <c r="F221" s="141">
        <f t="shared" si="10"/>
        <v>0</v>
      </c>
      <c r="G221" s="142">
        <f t="shared" si="11"/>
        <v>0.99999999999999989</v>
      </c>
    </row>
    <row r="222" spans="1:7" x14ac:dyDescent="0.25">
      <c r="A222" s="140" t="str">
        <f>CO2eq!A281</f>
        <v>3.D.2.b.ii.2.</v>
      </c>
      <c r="B222" s="140" t="str">
        <f>CO2eq!B281</f>
        <v>Lodos aplicado a los suelos</v>
      </c>
      <c r="C222" s="94">
        <f>CO2eq!AE281</f>
        <v>0</v>
      </c>
      <c r="D222" s="94">
        <f t="shared" si="9"/>
        <v>0</v>
      </c>
      <c r="F222" s="141">
        <f t="shared" si="10"/>
        <v>0</v>
      </c>
      <c r="G222" s="142">
        <f t="shared" si="11"/>
        <v>0.99999999999999989</v>
      </c>
    </row>
    <row r="223" spans="1:7" x14ac:dyDescent="0.25">
      <c r="A223" s="140" t="str">
        <f>CO2eq!A282</f>
        <v>3.D.2.b.ii.3.</v>
      </c>
      <c r="B223" s="140" t="str">
        <f>CO2eq!B282</f>
        <v>Otros fertilizantes orgánicos aplicados a los suelos</v>
      </c>
      <c r="C223" s="94">
        <f>CO2eq!AE282</f>
        <v>0</v>
      </c>
      <c r="D223" s="94">
        <f t="shared" si="9"/>
        <v>0</v>
      </c>
      <c r="F223" s="141">
        <f t="shared" si="10"/>
        <v>0</v>
      </c>
      <c r="G223" s="142">
        <f t="shared" si="11"/>
        <v>0.99999999999999989</v>
      </c>
    </row>
    <row r="224" spans="1:7" x14ac:dyDescent="0.25">
      <c r="A224" s="140" t="str">
        <f>CO2eq!A286</f>
        <v>3.E.</v>
      </c>
      <c r="B224" s="140" t="str">
        <f>CO2eq!B286</f>
        <v>Quema prescrita de sabanas</v>
      </c>
      <c r="C224" s="94">
        <f>CO2eq!AE286</f>
        <v>0</v>
      </c>
      <c r="D224" s="94">
        <f t="shared" si="9"/>
        <v>0</v>
      </c>
      <c r="F224" s="141">
        <f t="shared" si="10"/>
        <v>0</v>
      </c>
      <c r="G224" s="142">
        <f t="shared" si="11"/>
        <v>0.99999999999999989</v>
      </c>
    </row>
    <row r="225" spans="1:7" x14ac:dyDescent="0.25">
      <c r="A225" s="140" t="str">
        <f>CO2eq!A295</f>
        <v>3.I.</v>
      </c>
      <c r="B225" s="140" t="str">
        <f>CO2eq!B295</f>
        <v>Otros fertilizantes que contienen carbono</v>
      </c>
      <c r="C225" s="94">
        <f>CO2eq!AE295</f>
        <v>0</v>
      </c>
      <c r="D225" s="94">
        <f t="shared" si="9"/>
        <v>0</v>
      </c>
      <c r="F225" s="141">
        <f t="shared" si="10"/>
        <v>0</v>
      </c>
      <c r="G225" s="142">
        <f t="shared" si="11"/>
        <v>0.99999999999999989</v>
      </c>
    </row>
    <row r="226" spans="1:7" x14ac:dyDescent="0.25">
      <c r="A226" s="140" t="str">
        <f>CO2eq!A296</f>
        <v>3.J.</v>
      </c>
      <c r="B226" s="140" t="str">
        <f>CO2eq!B296</f>
        <v>Otros</v>
      </c>
      <c r="C226" s="94">
        <f>CO2eq!AE296</f>
        <v>0</v>
      </c>
      <c r="D226" s="94">
        <f t="shared" si="9"/>
        <v>0</v>
      </c>
      <c r="F226" s="141">
        <f t="shared" si="10"/>
        <v>0</v>
      </c>
      <c r="G226" s="142">
        <f t="shared" si="11"/>
        <v>0.99999999999999989</v>
      </c>
    </row>
    <row r="227" spans="1:7" x14ac:dyDescent="0.25">
      <c r="A227" s="140" t="str">
        <f>CO2eq!A369</f>
        <v>4.A.2.a.i.</v>
      </c>
      <c r="B227" s="140" t="str">
        <f>CO2eq!B369</f>
        <v>Tierras de cultivo convertidas en bosque nativo</v>
      </c>
      <c r="C227" s="94">
        <f>CO2eq!AE369</f>
        <v>0</v>
      </c>
      <c r="D227" s="94">
        <f t="shared" si="9"/>
        <v>0</v>
      </c>
      <c r="F227" s="141">
        <f t="shared" si="10"/>
        <v>0</v>
      </c>
      <c r="G227" s="142">
        <f t="shared" si="11"/>
        <v>0.99999999999999989</v>
      </c>
    </row>
    <row r="228" spans="1:7" x14ac:dyDescent="0.25">
      <c r="A228" s="140" t="str">
        <f>CO2eq!A375</f>
        <v>4.A.2.c.i.</v>
      </c>
      <c r="B228" s="140" t="str">
        <f>CO2eq!B375</f>
        <v>Humedales convertidos en bosque nativo</v>
      </c>
      <c r="C228" s="94">
        <f>CO2eq!AE375</f>
        <v>0</v>
      </c>
      <c r="D228" s="94">
        <f t="shared" si="9"/>
        <v>0</v>
      </c>
      <c r="F228" s="141">
        <f t="shared" si="10"/>
        <v>0</v>
      </c>
      <c r="G228" s="142">
        <f t="shared" si="11"/>
        <v>0.99999999999999989</v>
      </c>
    </row>
    <row r="229" spans="1:7" x14ac:dyDescent="0.25">
      <c r="A229" s="140" t="str">
        <f>CO2eq!A378</f>
        <v>4.A.2.d.i.</v>
      </c>
      <c r="B229" s="140" t="str">
        <f>CO2eq!B378</f>
        <v>Asentamientos convertidos en bosque nativo</v>
      </c>
      <c r="C229" s="94">
        <f>CO2eq!AE378</f>
        <v>0</v>
      </c>
      <c r="D229" s="94">
        <f t="shared" si="9"/>
        <v>0</v>
      </c>
      <c r="F229" s="141">
        <f t="shared" si="10"/>
        <v>0</v>
      </c>
      <c r="G229" s="142">
        <f t="shared" si="11"/>
        <v>0.99999999999999989</v>
      </c>
    </row>
    <row r="230" spans="1:7" x14ac:dyDescent="0.25">
      <c r="A230" s="140" t="str">
        <f>CO2eq!A379</f>
        <v>4.A.2.d.ii.</v>
      </c>
      <c r="B230" s="140" t="str">
        <f>CO2eq!B379</f>
        <v>Asentamientos convertidos en plantaciones forestales</v>
      </c>
      <c r="C230" s="94">
        <f>CO2eq!AE379</f>
        <v>0</v>
      </c>
      <c r="D230" s="94">
        <f t="shared" si="9"/>
        <v>0</v>
      </c>
      <c r="F230" s="141">
        <f t="shared" si="10"/>
        <v>0</v>
      </c>
      <c r="G230" s="142">
        <f t="shared" si="11"/>
        <v>0.99999999999999989</v>
      </c>
    </row>
    <row r="231" spans="1:7" x14ac:dyDescent="0.25">
      <c r="A231" s="140" t="str">
        <f>CO2eq!A381</f>
        <v>4.A.2.e.i.</v>
      </c>
      <c r="B231" s="140" t="str">
        <f>CO2eq!B381</f>
        <v>Otras tierras convertidas en bosque nativo</v>
      </c>
      <c r="C231" s="94">
        <f>CO2eq!AE381</f>
        <v>0</v>
      </c>
      <c r="D231" s="94">
        <f t="shared" si="9"/>
        <v>0</v>
      </c>
      <c r="F231" s="141">
        <f t="shared" si="10"/>
        <v>0</v>
      </c>
      <c r="G231" s="142">
        <f t="shared" si="11"/>
        <v>0.99999999999999989</v>
      </c>
    </row>
    <row r="232" spans="1:7" x14ac:dyDescent="0.25">
      <c r="A232" s="140" t="str">
        <f>CO2eq!A382</f>
        <v>4.A.2.e.ii.</v>
      </c>
      <c r="B232" s="140" t="str">
        <f>CO2eq!B382</f>
        <v>Otras tierras convertidas en plantaciones forestales</v>
      </c>
      <c r="C232" s="94">
        <f>CO2eq!AE382</f>
        <v>0</v>
      </c>
      <c r="D232" s="94">
        <f t="shared" si="9"/>
        <v>0</v>
      </c>
      <c r="F232" s="141">
        <f t="shared" si="10"/>
        <v>0</v>
      </c>
      <c r="G232" s="142">
        <f t="shared" si="11"/>
        <v>0.99999999999999989</v>
      </c>
    </row>
    <row r="233" spans="1:7" x14ac:dyDescent="0.25">
      <c r="A233" s="140" t="str">
        <f>CO2eq!A400</f>
        <v>4.D.1.</v>
      </c>
      <c r="B233" s="140" t="str">
        <f>CO2eq!B400</f>
        <v>Humedales que permanecen como tales</v>
      </c>
      <c r="C233" s="94">
        <f>CO2eq!AE400</f>
        <v>0</v>
      </c>
      <c r="D233" s="94">
        <f t="shared" si="9"/>
        <v>0</v>
      </c>
      <c r="F233" s="141">
        <f t="shared" si="10"/>
        <v>0</v>
      </c>
      <c r="G233" s="142">
        <f t="shared" si="11"/>
        <v>0.99999999999999989</v>
      </c>
    </row>
    <row r="234" spans="1:7" x14ac:dyDescent="0.25">
      <c r="A234" s="140" t="str">
        <f>CO2eq!A408</f>
        <v>4.E.1.</v>
      </c>
      <c r="B234" s="140" t="str">
        <f>CO2eq!B408</f>
        <v>Asentamientos que permanecen como tales</v>
      </c>
      <c r="C234" s="94">
        <f>CO2eq!AE408</f>
        <v>0</v>
      </c>
      <c r="D234" s="94">
        <f t="shared" si="9"/>
        <v>0</v>
      </c>
      <c r="F234" s="141">
        <f t="shared" si="10"/>
        <v>0</v>
      </c>
      <c r="G234" s="142">
        <f t="shared" si="11"/>
        <v>0.99999999999999989</v>
      </c>
    </row>
    <row r="235" spans="1:7" x14ac:dyDescent="0.25">
      <c r="A235" s="140" t="str">
        <f>CO2eq!A416</f>
        <v>4.F.1.</v>
      </c>
      <c r="B235" s="140" t="str">
        <f>CO2eq!B416</f>
        <v>Otras tierras que permanecen como tales</v>
      </c>
      <c r="C235" s="94">
        <f>CO2eq!AE416</f>
        <v>0</v>
      </c>
      <c r="D235" s="94">
        <f t="shared" si="9"/>
        <v>0</v>
      </c>
      <c r="F235" s="141">
        <f t="shared" si="10"/>
        <v>0</v>
      </c>
      <c r="G235" s="142">
        <f t="shared" si="11"/>
        <v>0.99999999999999989</v>
      </c>
    </row>
    <row r="236" spans="1:7" x14ac:dyDescent="0.25">
      <c r="A236" s="140" t="str">
        <f>CO2eq!A424</f>
        <v>4.H.</v>
      </c>
      <c r="B236" s="140" t="str">
        <f>CO2eq!B424</f>
        <v>Otros (sírvase especificar)</v>
      </c>
      <c r="C236" s="94">
        <f>CO2eq!AE424</f>
        <v>0</v>
      </c>
      <c r="D236" s="94">
        <f t="shared" si="9"/>
        <v>0</v>
      </c>
      <c r="F236" s="141">
        <f t="shared" si="10"/>
        <v>0</v>
      </c>
      <c r="G236" s="142">
        <f t="shared" si="11"/>
        <v>0.99999999999999989</v>
      </c>
    </row>
    <row r="237" spans="1:7" x14ac:dyDescent="0.25">
      <c r="A237" s="140" t="str">
        <f>CO2eq!A437</f>
        <v>5.E.</v>
      </c>
      <c r="B237" s="140" t="str">
        <f>CO2eq!B437</f>
        <v>Otros</v>
      </c>
      <c r="C237" s="94">
        <f>CO2eq!AE437</f>
        <v>0</v>
      </c>
      <c r="D237" s="94">
        <f t="shared" si="9"/>
        <v>0</v>
      </c>
      <c r="F237" s="141">
        <f t="shared" si="10"/>
        <v>0</v>
      </c>
      <c r="G237" s="142">
        <f t="shared" si="11"/>
        <v>0.99999999999999989</v>
      </c>
    </row>
    <row r="238" spans="1:7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9"/>
        <v>0</v>
      </c>
      <c r="F238" s="141">
        <f t="shared" si="10"/>
        <v>0</v>
      </c>
      <c r="G238" s="142">
        <f t="shared" si="11"/>
        <v>0.99999999999999989</v>
      </c>
    </row>
    <row r="239" spans="1:7" x14ac:dyDescent="0.25">
      <c r="A239" s="94"/>
      <c r="B239" s="94"/>
      <c r="C239" s="94"/>
      <c r="D239" s="94"/>
      <c r="F239" s="141">
        <f t="shared" si="10"/>
        <v>0</v>
      </c>
      <c r="G239" s="142">
        <f t="shared" si="11"/>
        <v>0.99999999999999989</v>
      </c>
    </row>
    <row r="240" spans="1:7" x14ac:dyDescent="0.25">
      <c r="A240" s="94"/>
      <c r="B240" s="94"/>
      <c r="C240" s="94"/>
      <c r="D240" s="94"/>
      <c r="F240" s="141">
        <f t="shared" si="10"/>
        <v>0</v>
      </c>
      <c r="G240" s="142">
        <f t="shared" si="11"/>
        <v>0.99999999999999989</v>
      </c>
    </row>
    <row r="241" spans="1:7" x14ac:dyDescent="0.25">
      <c r="A241" s="94"/>
      <c r="B241" s="94"/>
      <c r="C241" s="94"/>
      <c r="D241" s="94"/>
      <c r="F241" s="141">
        <f t="shared" si="10"/>
        <v>0</v>
      </c>
      <c r="G241" s="142">
        <f t="shared" si="11"/>
        <v>0.99999999999999989</v>
      </c>
    </row>
    <row r="242" spans="1:7" x14ac:dyDescent="0.25">
      <c r="A242" s="94"/>
      <c r="B242" s="94"/>
      <c r="C242" s="94"/>
      <c r="D242" s="94"/>
      <c r="F242" s="141">
        <f t="shared" si="10"/>
        <v>0</v>
      </c>
      <c r="G242" s="142">
        <f t="shared" si="11"/>
        <v>0.99999999999999989</v>
      </c>
    </row>
    <row r="243" spans="1:7" x14ac:dyDescent="0.25">
      <c r="A243" s="94"/>
      <c r="B243" s="94"/>
      <c r="C243" s="94"/>
      <c r="D243" s="94"/>
      <c r="F243" s="141">
        <f t="shared" si="10"/>
        <v>0</v>
      </c>
      <c r="G243" s="142">
        <f t="shared" si="11"/>
        <v>0.99999999999999989</v>
      </c>
    </row>
    <row r="244" spans="1:7" x14ac:dyDescent="0.25">
      <c r="A244" s="94"/>
      <c r="B244" s="94"/>
      <c r="C244" s="94"/>
      <c r="D244" s="94"/>
      <c r="F244" s="141">
        <f t="shared" si="10"/>
        <v>0</v>
      </c>
      <c r="G244" s="142">
        <f t="shared" si="11"/>
        <v>0.99999999999999989</v>
      </c>
    </row>
    <row r="245" spans="1:7" x14ac:dyDescent="0.25">
      <c r="A245" s="94"/>
      <c r="B245" s="94"/>
      <c r="C245" s="94"/>
      <c r="D245" s="94"/>
      <c r="F245" s="141">
        <f t="shared" si="10"/>
        <v>0</v>
      </c>
      <c r="G245" s="142">
        <f t="shared" si="11"/>
        <v>0.99999999999999989</v>
      </c>
    </row>
    <row r="246" spans="1:7" x14ac:dyDescent="0.25">
      <c r="A246" s="94"/>
      <c r="B246" s="94"/>
      <c r="C246" s="94"/>
      <c r="D246" s="94"/>
      <c r="F246" s="141">
        <f t="shared" si="10"/>
        <v>0</v>
      </c>
      <c r="G246" s="142">
        <f t="shared" si="11"/>
        <v>0.99999999999999989</v>
      </c>
    </row>
    <row r="247" spans="1:7" x14ac:dyDescent="0.25">
      <c r="A247" s="94"/>
      <c r="B247" s="94"/>
      <c r="C247" s="94"/>
      <c r="D247" s="94"/>
      <c r="F247" s="141">
        <f t="shared" si="10"/>
        <v>0</v>
      </c>
      <c r="G247" s="142">
        <f t="shared" si="11"/>
        <v>0.99999999999999989</v>
      </c>
    </row>
    <row r="248" spans="1:7" x14ac:dyDescent="0.25">
      <c r="A248" s="94"/>
      <c r="B248" s="94"/>
      <c r="C248" s="94"/>
      <c r="D248" s="94"/>
      <c r="F248" s="141">
        <f t="shared" si="10"/>
        <v>0</v>
      </c>
      <c r="G248" s="142">
        <f t="shared" si="11"/>
        <v>0.99999999999999989</v>
      </c>
    </row>
    <row r="249" spans="1:7" x14ac:dyDescent="0.25">
      <c r="A249" s="94"/>
      <c r="B249" s="94"/>
      <c r="C249" s="94"/>
      <c r="D249" s="94"/>
      <c r="F249" s="141">
        <f t="shared" si="10"/>
        <v>0</v>
      </c>
      <c r="G249" s="142">
        <f t="shared" si="11"/>
        <v>0.99999999999999989</v>
      </c>
    </row>
    <row r="250" spans="1:7" x14ac:dyDescent="0.25">
      <c r="A250" s="94"/>
      <c r="B250" s="94"/>
      <c r="C250" s="94"/>
      <c r="D250" s="94"/>
      <c r="F250" s="141">
        <f t="shared" si="10"/>
        <v>0</v>
      </c>
      <c r="G250" s="142">
        <f t="shared" si="11"/>
        <v>0.99999999999999989</v>
      </c>
    </row>
    <row r="251" spans="1:7" x14ac:dyDescent="0.25">
      <c r="A251" s="94"/>
      <c r="B251" s="94"/>
      <c r="C251" s="94"/>
      <c r="D251" s="94"/>
      <c r="F251" s="141">
        <f t="shared" si="10"/>
        <v>0</v>
      </c>
      <c r="G251" s="142">
        <f t="shared" si="11"/>
        <v>0.99999999999999989</v>
      </c>
    </row>
    <row r="252" spans="1:7" x14ac:dyDescent="0.25">
      <c r="A252" s="94"/>
      <c r="B252" s="94"/>
      <c r="C252" s="94"/>
      <c r="D252" s="94"/>
      <c r="F252" s="141">
        <f t="shared" si="10"/>
        <v>0</v>
      </c>
      <c r="G252" s="142">
        <f t="shared" si="11"/>
        <v>0.99999999999999989</v>
      </c>
    </row>
    <row r="253" spans="1:7" x14ac:dyDescent="0.25">
      <c r="A253" s="94"/>
      <c r="B253" s="94"/>
      <c r="C253" s="94"/>
      <c r="D253" s="94"/>
      <c r="F253" s="141">
        <f t="shared" si="10"/>
        <v>0</v>
      </c>
      <c r="G253" s="142">
        <f t="shared" si="11"/>
        <v>0.99999999999999989</v>
      </c>
    </row>
    <row r="254" spans="1:7" x14ac:dyDescent="0.25">
      <c r="A254" s="94"/>
      <c r="B254" s="94"/>
      <c r="C254" s="94"/>
      <c r="D254" s="94"/>
      <c r="F254" s="141">
        <f t="shared" si="10"/>
        <v>0</v>
      </c>
      <c r="G254" s="142">
        <f t="shared" si="11"/>
        <v>0.99999999999999989</v>
      </c>
    </row>
  </sheetData>
  <autoFilter ref="A2:D254">
    <sortState ref="A3:D254">
      <sortCondition descending="1" ref="D2:D254"/>
    </sortState>
  </autoFilter>
  <conditionalFormatting sqref="A133:C133 A198:C198 A222:C222 A144:C144">
    <cfRule type="cellIs" dxfId="57" priority="13" operator="lessThan">
      <formula>0</formula>
    </cfRule>
  </conditionalFormatting>
  <conditionalFormatting sqref="C219 C217 C215 C213 C211 C199 C194">
    <cfRule type="cellIs" dxfId="56" priority="12" operator="lessThan">
      <formula>0</formula>
    </cfRule>
  </conditionalFormatting>
  <conditionalFormatting sqref="C165">
    <cfRule type="cellIs" dxfId="55" priority="9" operator="lessThan">
      <formula>0</formula>
    </cfRule>
  </conditionalFormatting>
  <conditionalFormatting sqref="C135">
    <cfRule type="cellIs" dxfId="54" priority="11" operator="lessThan">
      <formula>0</formula>
    </cfRule>
  </conditionalFormatting>
  <conditionalFormatting sqref="C146">
    <cfRule type="cellIs" dxfId="53" priority="10" operator="lessThan">
      <formula>0</formula>
    </cfRule>
  </conditionalFormatting>
  <conditionalFormatting sqref="C188">
    <cfRule type="cellIs" dxfId="52" priority="8" operator="lessThan">
      <formula>0</formula>
    </cfRule>
  </conditionalFormatting>
  <conditionalFormatting sqref="C189">
    <cfRule type="cellIs" dxfId="51" priority="7" operator="lessThan">
      <formula>0</formula>
    </cfRule>
  </conditionalFormatting>
  <conditionalFormatting sqref="A219:B219 A217:B217 A215:B215 A213:B213 A211:B211 A199:B199 A194:B194">
    <cfRule type="cellIs" dxfId="50" priority="6" operator="lessThan">
      <formula>0</formula>
    </cfRule>
  </conditionalFormatting>
  <conditionalFormatting sqref="A165:B165">
    <cfRule type="cellIs" dxfId="49" priority="3" operator="lessThan">
      <formula>0</formula>
    </cfRule>
  </conditionalFormatting>
  <conditionalFormatting sqref="A135:B135">
    <cfRule type="cellIs" dxfId="48" priority="5" operator="lessThan">
      <formula>0</formula>
    </cfRule>
  </conditionalFormatting>
  <conditionalFormatting sqref="A146:B146">
    <cfRule type="cellIs" dxfId="47" priority="4" operator="lessThan">
      <formula>0</formula>
    </cfRule>
  </conditionalFormatting>
  <conditionalFormatting sqref="A188:B188">
    <cfRule type="cellIs" dxfId="46" priority="2" operator="lessThan">
      <formula>0</formula>
    </cfRule>
  </conditionalFormatting>
  <conditionalFormatting sqref="A189:B189">
    <cfRule type="cellIs" dxfId="45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C000"/>
  </sheetPr>
  <dimension ref="A1:W48"/>
  <sheetViews>
    <sheetView topLeftCell="J1" zoomScale="70" zoomScaleNormal="70" workbookViewId="0">
      <selection activeCell="Q5" sqref="Q5:Q37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45.42578125" customWidth="1"/>
  </cols>
  <sheetData>
    <row r="1" spans="1:23" x14ac:dyDescent="0.25">
      <c r="A1" t="s">
        <v>820</v>
      </c>
      <c r="B1" t="s">
        <v>903</v>
      </c>
      <c r="C1">
        <v>13</v>
      </c>
    </row>
    <row r="2" spans="1:23" x14ac:dyDescent="0.25">
      <c r="C2" s="105" t="s">
        <v>821</v>
      </c>
      <c r="D2" s="106">
        <f>D5-'CO2'!AE4</f>
        <v>0</v>
      </c>
      <c r="E2" s="106">
        <f>E5-'abs CO2'!AE4</f>
        <v>0</v>
      </c>
      <c r="F2" s="106">
        <f>F5-'CH4'!AE4</f>
        <v>0</v>
      </c>
      <c r="G2" s="106">
        <f>G5-N2O!AE4</f>
        <v>0</v>
      </c>
      <c r="H2" s="106">
        <f>H5-HFC!AE4</f>
        <v>0</v>
      </c>
      <c r="I2" s="106">
        <f>I5-PFC!AE4</f>
        <v>0</v>
      </c>
      <c r="J2" s="106">
        <f>J5-'SF6'!AE4</f>
        <v>0</v>
      </c>
      <c r="K2" s="106">
        <f>K5-CO2eq!AE4</f>
        <v>0</v>
      </c>
    </row>
    <row r="3" spans="1:23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23" ht="25.5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7" t="s">
        <v>829</v>
      </c>
      <c r="N4" s="102" t="s">
        <v>828</v>
      </c>
      <c r="Q4" s="107" t="s">
        <v>830</v>
      </c>
      <c r="R4" s="102" t="s">
        <v>828</v>
      </c>
      <c r="S4" s="108" t="s">
        <v>828</v>
      </c>
      <c r="T4" s="109" t="s">
        <v>831</v>
      </c>
      <c r="W4" s="109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7965.2893559272188</v>
      </c>
      <c r="E5" s="32">
        <f t="shared" ref="E5:G5" si="0">+E7+E18+E24+E29+E32</f>
        <v>-15914.346502391851</v>
      </c>
      <c r="F5" s="32">
        <f t="shared" si="0"/>
        <v>55.282105556360094</v>
      </c>
      <c r="G5" s="32">
        <f t="shared" si="0"/>
        <v>1.531889292306136</v>
      </c>
      <c r="H5" s="32">
        <f>+H7+H18+H24+H29+H32</f>
        <v>109.73801036557043</v>
      </c>
      <c r="I5" s="32">
        <f t="shared" ref="I5:K5" si="1">+I7+I18+I24+I29+I32</f>
        <v>0</v>
      </c>
      <c r="J5" s="32">
        <f t="shared" si="1"/>
        <v>5.1268171896567596</v>
      </c>
      <c r="K5" s="32">
        <f t="shared" si="1"/>
        <v>-5995.6366708931746</v>
      </c>
      <c r="M5" s="31" t="s">
        <v>834</v>
      </c>
      <c r="N5" s="110">
        <f>$K$7</f>
        <v>410.05670505474137</v>
      </c>
      <c r="Q5" s="31" t="s">
        <v>744</v>
      </c>
      <c r="R5" s="111">
        <f t="shared" ref="R5:R37" si="2">VLOOKUP(Q5,$C$8:$K$48,9,FALSE)</f>
        <v>-8750.4132980173854</v>
      </c>
      <c r="S5" s="112">
        <f t="shared" ref="S5:S37" si="3">ABS(R5)</f>
        <v>8750.4132980173854</v>
      </c>
      <c r="T5" s="113">
        <f t="shared" ref="T5:T37" si="4">S5/$S$40</f>
        <v>0.74146124483130504</v>
      </c>
      <c r="W5" s="114">
        <f>+T5</f>
        <v>0.74146124483130504</v>
      </c>
    </row>
    <row r="6" spans="1:23" x14ac:dyDescent="0.25">
      <c r="A6" s="6">
        <v>2</v>
      </c>
      <c r="B6" s="6"/>
      <c r="C6" s="31" t="s">
        <v>835</v>
      </c>
      <c r="D6" s="32">
        <f>D35+D43</f>
        <v>0</v>
      </c>
      <c r="E6" s="32">
        <f t="shared" ref="E6:G6" si="5">E35+E43</f>
        <v>0</v>
      </c>
      <c r="F6" s="32">
        <f t="shared" si="5"/>
        <v>0</v>
      </c>
      <c r="G6" s="32">
        <f t="shared" si="5"/>
        <v>0</v>
      </c>
      <c r="H6" s="32">
        <f>H35+H43</f>
        <v>0</v>
      </c>
      <c r="I6" s="32">
        <f t="shared" ref="I6:J6" si="6">I35+I43</f>
        <v>0</v>
      </c>
      <c r="J6" s="32">
        <f t="shared" si="6"/>
        <v>0</v>
      </c>
      <c r="K6" s="32">
        <f>K35+K43</f>
        <v>282.19482186446402</v>
      </c>
      <c r="M6" s="31" t="s">
        <v>72</v>
      </c>
      <c r="N6" s="110">
        <f>$K$18</f>
        <v>436.43415196022659</v>
      </c>
      <c r="Q6" s="31" t="s">
        <v>391</v>
      </c>
      <c r="R6" s="111">
        <f t="shared" si="2"/>
        <v>1550.5600329780448</v>
      </c>
      <c r="S6" s="112">
        <f t="shared" si="3"/>
        <v>1550.5600329780448</v>
      </c>
      <c r="T6" s="113">
        <f t="shared" si="4"/>
        <v>0.13138581379899597</v>
      </c>
      <c r="W6" s="114">
        <f>+W5+T6</f>
        <v>0.87284705863030099</v>
      </c>
    </row>
    <row r="7" spans="1:23" x14ac:dyDescent="0.25">
      <c r="A7" s="6">
        <v>1</v>
      </c>
      <c r="B7" s="6" t="s">
        <v>837</v>
      </c>
      <c r="C7" s="31" t="s">
        <v>834</v>
      </c>
      <c r="D7" s="32">
        <f t="shared" ref="D7:K7" si="7">SUM(D8:D11,D14:D17)</f>
        <v>333.20560164851486</v>
      </c>
      <c r="E7" s="32">
        <f t="shared" si="7"/>
        <v>0</v>
      </c>
      <c r="F7" s="32">
        <f t="shared" si="7"/>
        <v>1.9896664994359392</v>
      </c>
      <c r="G7" s="32">
        <f t="shared" si="7"/>
        <v>9.0971278256134394E-2</v>
      </c>
      <c r="H7" s="32">
        <f t="shared" si="7"/>
        <v>0</v>
      </c>
      <c r="I7" s="32">
        <f t="shared" si="7"/>
        <v>0</v>
      </c>
      <c r="J7" s="32">
        <f t="shared" si="7"/>
        <v>0</v>
      </c>
      <c r="K7" s="32">
        <f t="shared" si="7"/>
        <v>410.05670505474137</v>
      </c>
      <c r="M7" s="31" t="s">
        <v>722</v>
      </c>
      <c r="N7" s="86">
        <f>$K$24</f>
        <v>241.14520401594592</v>
      </c>
      <c r="Q7" s="31" t="s">
        <v>836</v>
      </c>
      <c r="R7" s="111">
        <f t="shared" si="2"/>
        <v>380.72056457391113</v>
      </c>
      <c r="S7" s="112">
        <f t="shared" si="3"/>
        <v>380.72056457391113</v>
      </c>
      <c r="T7" s="113">
        <f t="shared" si="4"/>
        <v>3.2260138364642595E-2</v>
      </c>
      <c r="W7" s="114">
        <f t="shared" ref="W7:W37" si="8">+W6+T7</f>
        <v>0.90510719699494357</v>
      </c>
    </row>
    <row r="8" spans="1:23" x14ac:dyDescent="0.25">
      <c r="A8" s="6">
        <v>1</v>
      </c>
      <c r="B8" s="13" t="s">
        <v>838</v>
      </c>
      <c r="C8" s="13" t="s">
        <v>839</v>
      </c>
      <c r="D8" s="115">
        <f>'CO2'!AE55</f>
        <v>46.612627856401033</v>
      </c>
      <c r="E8" s="116"/>
      <c r="F8" s="114">
        <f>'CH4'!AE55</f>
        <v>1.4527415983303593</v>
      </c>
      <c r="G8" s="114">
        <f>N2O!AE55</f>
        <v>1.9637827281038647E-2</v>
      </c>
      <c r="H8" s="116"/>
      <c r="I8" s="116"/>
      <c r="J8" s="116"/>
      <c r="K8" s="114">
        <f>D8+E8+F8*PCG!$C$5+G8*PCG!$C$6+H8+I8+J8</f>
        <v>88.783240344409535</v>
      </c>
      <c r="M8" s="31" t="s">
        <v>743</v>
      </c>
      <c r="N8" s="110">
        <f>$K$29</f>
        <v>116.58053311525241</v>
      </c>
      <c r="Q8" s="31" t="s">
        <v>44</v>
      </c>
      <c r="R8" s="111">
        <f t="shared" si="2"/>
        <v>246.03142557082532</v>
      </c>
      <c r="S8" s="112">
        <f t="shared" si="3"/>
        <v>246.03142557082532</v>
      </c>
      <c r="T8" s="113">
        <f t="shared" si="4"/>
        <v>2.0847331532637087E-2</v>
      </c>
      <c r="W8" s="114">
        <f t="shared" si="8"/>
        <v>0.92595452852758064</v>
      </c>
    </row>
    <row r="9" spans="1:23" x14ac:dyDescent="0.25">
      <c r="A9" s="6">
        <v>1</v>
      </c>
      <c r="B9" s="13" t="s">
        <v>840</v>
      </c>
      <c r="C9" s="13" t="s">
        <v>841</v>
      </c>
      <c r="D9" s="115">
        <f>'CO2'!AE54</f>
        <v>34.65983172102375</v>
      </c>
      <c r="E9" s="116"/>
      <c r="F9" s="114">
        <f>'CH4'!AE54</f>
        <v>6.383468174347361E-3</v>
      </c>
      <c r="G9" s="114">
        <f>N2O!AE54</f>
        <v>2.3516082372119538E-4</v>
      </c>
      <c r="H9" s="116"/>
      <c r="I9" s="116"/>
      <c r="J9" s="116"/>
      <c r="K9" s="114">
        <f>D9+E9+F9*PCG!$C$5+G9*PCG!$C$6+H9+I9+J9</f>
        <v>34.889496350851346</v>
      </c>
      <c r="M9" s="31" t="s">
        <v>842</v>
      </c>
      <c r="N9" s="110">
        <f>$K$32</f>
        <v>-7199.8532650393408</v>
      </c>
      <c r="Q9" s="31" t="s">
        <v>724</v>
      </c>
      <c r="R9" s="111">
        <f t="shared" si="2"/>
        <v>166.26550920857534</v>
      </c>
      <c r="S9" s="112">
        <f t="shared" si="3"/>
        <v>166.26550920857534</v>
      </c>
      <c r="T9" s="113">
        <f t="shared" si="4"/>
        <v>1.4088412424843176E-2</v>
      </c>
      <c r="W9" s="114">
        <f t="shared" si="8"/>
        <v>0.9400429409524238</v>
      </c>
    </row>
    <row r="10" spans="1:23" x14ac:dyDescent="0.25">
      <c r="A10" s="6">
        <v>1</v>
      </c>
      <c r="B10" s="13" t="s">
        <v>844</v>
      </c>
      <c r="C10" s="13" t="s">
        <v>44</v>
      </c>
      <c r="D10" s="115">
        <f>'CO2'!AE17</f>
        <v>211.82205197194764</v>
      </c>
      <c r="E10" s="116"/>
      <c r="F10" s="114">
        <f>'CH4'!AE17</f>
        <v>0.52604434714345205</v>
      </c>
      <c r="G10" s="114">
        <f>N2O!AE17</f>
        <v>7.0665318524467682E-2</v>
      </c>
      <c r="H10" s="116"/>
      <c r="I10" s="116"/>
      <c r="J10" s="116"/>
      <c r="K10" s="114">
        <f>D10+E10+F10*PCG!$C$5+G10*PCG!$C$6+H10+I10+J10</f>
        <v>246.03142557082532</v>
      </c>
      <c r="M10" s="31" t="s">
        <v>845</v>
      </c>
      <c r="N10" s="110">
        <f>$K$35</f>
        <v>281.99006099809128</v>
      </c>
      <c r="Q10" s="31" t="s">
        <v>851</v>
      </c>
      <c r="R10" s="111">
        <f t="shared" si="2"/>
        <v>116.58053311525241</v>
      </c>
      <c r="S10" s="112">
        <f t="shared" si="3"/>
        <v>116.58053311525241</v>
      </c>
      <c r="T10" s="113">
        <f t="shared" si="4"/>
        <v>9.8783845131426261E-3</v>
      </c>
      <c r="W10" s="114">
        <f t="shared" si="8"/>
        <v>0.9499213254655664</v>
      </c>
    </row>
    <row r="11" spans="1:23" x14ac:dyDescent="0.25">
      <c r="A11" s="6">
        <v>1</v>
      </c>
      <c r="B11" s="13" t="s">
        <v>846</v>
      </c>
      <c r="C11" s="13" t="s">
        <v>847</v>
      </c>
      <c r="D11" s="117">
        <f>+D12+D13</f>
        <v>14.115418207719642</v>
      </c>
      <c r="E11" s="32">
        <f t="shared" ref="E11:K11" si="9">+E12+E13</f>
        <v>0</v>
      </c>
      <c r="F11" s="32">
        <f t="shared" si="9"/>
        <v>4.4733274432039497E-4</v>
      </c>
      <c r="G11" s="32">
        <f t="shared" si="9"/>
        <v>2.2630192451765659E-4</v>
      </c>
      <c r="H11" s="32">
        <f t="shared" si="9"/>
        <v>0</v>
      </c>
      <c r="I11" s="32">
        <f t="shared" si="9"/>
        <v>0</v>
      </c>
      <c r="J11" s="32">
        <f t="shared" si="9"/>
        <v>0</v>
      </c>
      <c r="K11" s="32">
        <f t="shared" si="9"/>
        <v>14.194039499833915</v>
      </c>
      <c r="M11" s="31" t="s">
        <v>848</v>
      </c>
      <c r="N11" s="110">
        <f>$K$43</f>
        <v>0.20476086637276072</v>
      </c>
      <c r="Q11" s="31" t="s">
        <v>861</v>
      </c>
      <c r="R11" s="111">
        <f t="shared" si="2"/>
        <v>96.72282973208867</v>
      </c>
      <c r="S11" s="112">
        <f t="shared" si="3"/>
        <v>96.72282973208867</v>
      </c>
      <c r="T11" s="113">
        <f t="shared" si="4"/>
        <v>8.195753422642317E-3</v>
      </c>
      <c r="W11" s="114">
        <f t="shared" si="8"/>
        <v>0.95811707888820874</v>
      </c>
    </row>
    <row r="12" spans="1:23" x14ac:dyDescent="0.25">
      <c r="A12" s="6">
        <v>1</v>
      </c>
      <c r="B12" s="13" t="s">
        <v>850</v>
      </c>
      <c r="C12" s="13" t="s">
        <v>42</v>
      </c>
      <c r="D12" s="115">
        <f>'CO2'!AE8-'CO2'!AE10</f>
        <v>0</v>
      </c>
      <c r="E12" s="116"/>
      <c r="F12" s="114">
        <f>'CH4'!AE8-'CH4'!AE10</f>
        <v>0</v>
      </c>
      <c r="G12" s="114">
        <f>N2O!AE8-N2O!AE10</f>
        <v>0</v>
      </c>
      <c r="H12" s="116"/>
      <c r="I12" s="116"/>
      <c r="J12" s="116"/>
      <c r="K12" s="114">
        <f>D12+E12+F12*PCG!$C$5+G12*PCG!$C$6+H12+I12+J12</f>
        <v>0</v>
      </c>
      <c r="M12" s="118" t="s">
        <v>821</v>
      </c>
      <c r="N12" s="106">
        <f>SUM(N5:N11)-K5-K6</f>
        <v>0</v>
      </c>
      <c r="Q12" s="31" t="s">
        <v>843</v>
      </c>
      <c r="R12" s="111">
        <f t="shared" si="2"/>
        <v>95.053615481063019</v>
      </c>
      <c r="S12" s="112">
        <f t="shared" si="3"/>
        <v>95.053615481063019</v>
      </c>
      <c r="T12" s="113">
        <f t="shared" si="4"/>
        <v>8.0543135118284984E-3</v>
      </c>
      <c r="W12" s="114">
        <f t="shared" si="8"/>
        <v>0.96617139240003724</v>
      </c>
    </row>
    <row r="13" spans="1:23" x14ac:dyDescent="0.25">
      <c r="A13" s="6">
        <v>1</v>
      </c>
      <c r="B13" s="13" t="s">
        <v>852</v>
      </c>
      <c r="C13" s="13" t="s">
        <v>853</v>
      </c>
      <c r="D13" s="115">
        <f>'CO2'!AE10</f>
        <v>14.115418207719642</v>
      </c>
      <c r="E13" s="116"/>
      <c r="F13" s="114">
        <f>'CH4'!AE10</f>
        <v>4.4733274432039497E-4</v>
      </c>
      <c r="G13" s="114">
        <f>N2O!AE10</f>
        <v>2.2630192451765659E-4</v>
      </c>
      <c r="H13" s="116"/>
      <c r="I13" s="116"/>
      <c r="J13" s="116"/>
      <c r="K13" s="114">
        <f>D13+E13+F13*PCG!$C$5+G13*PCG!$C$6+H13+I13+J13</f>
        <v>14.194039499833915</v>
      </c>
      <c r="Q13" s="31" t="s">
        <v>849</v>
      </c>
      <c r="R13" s="111">
        <f t="shared" si="2"/>
        <v>90.213615784939606</v>
      </c>
      <c r="S13" s="112">
        <f t="shared" si="3"/>
        <v>90.213615784939606</v>
      </c>
      <c r="T13" s="113">
        <f t="shared" si="4"/>
        <v>7.644198917528832E-3</v>
      </c>
      <c r="W13" s="114">
        <f t="shared" si="8"/>
        <v>0.97381559131756612</v>
      </c>
    </row>
    <row r="14" spans="1:23" x14ac:dyDescent="0.25">
      <c r="A14" s="6">
        <v>1</v>
      </c>
      <c r="B14" s="13" t="s">
        <v>854</v>
      </c>
      <c r="C14" s="13" t="s">
        <v>855</v>
      </c>
      <c r="D14" s="115">
        <f>'CO2'!AE56</f>
        <v>25.958904169844473</v>
      </c>
      <c r="E14" s="116"/>
      <c r="F14" s="114">
        <f>'CH4'!AE56</f>
        <v>4.0494959265258753E-3</v>
      </c>
      <c r="G14" s="114">
        <f>N2O!AE56</f>
        <v>2.0564123465275144E-4</v>
      </c>
      <c r="H14" s="116"/>
      <c r="I14" s="116"/>
      <c r="J14" s="116"/>
      <c r="K14" s="114">
        <f>D14+E14+F14*PCG!$C$5+G14*PCG!$C$6+H14+I14+J14</f>
        <v>26.12142265593414</v>
      </c>
      <c r="Q14" s="31" t="s">
        <v>839</v>
      </c>
      <c r="R14" s="111">
        <f t="shared" si="2"/>
        <v>88.783240344409535</v>
      </c>
      <c r="S14" s="112">
        <f t="shared" si="3"/>
        <v>88.783240344409535</v>
      </c>
      <c r="T14" s="113">
        <f t="shared" si="4"/>
        <v>7.5229968761404723E-3</v>
      </c>
      <c r="W14" s="114">
        <f t="shared" si="8"/>
        <v>0.98133858819370656</v>
      </c>
    </row>
    <row r="15" spans="1:23" x14ac:dyDescent="0.25">
      <c r="A15" s="6">
        <v>1</v>
      </c>
      <c r="B15" s="13" t="s">
        <v>856</v>
      </c>
      <c r="C15" s="13" t="s">
        <v>857</v>
      </c>
      <c r="D15" s="115">
        <f>'CO2'!AE60</f>
        <v>3.6767721578296983E-2</v>
      </c>
      <c r="E15" s="116"/>
      <c r="F15" s="114">
        <f>'CH4'!AE60</f>
        <v>2.5711693411396496E-7</v>
      </c>
      <c r="G15" s="114">
        <f>N2O!AE60</f>
        <v>1.0284677364558598E-6</v>
      </c>
      <c r="H15" s="116"/>
      <c r="I15" s="116"/>
      <c r="J15" s="116"/>
      <c r="K15" s="114">
        <f>D15+E15+F15*PCG!$C$5+G15*PCG!$C$6+H15+I15+J15</f>
        <v>3.7080632887113676E-2</v>
      </c>
      <c r="Q15" s="31" t="s">
        <v>858</v>
      </c>
      <c r="R15" s="111">
        <f t="shared" si="2"/>
        <v>56.215906968800638</v>
      </c>
      <c r="S15" s="112">
        <f t="shared" si="3"/>
        <v>56.215906968800638</v>
      </c>
      <c r="T15" s="113">
        <f t="shared" si="4"/>
        <v>4.7634225882624073E-3</v>
      </c>
      <c r="W15" s="114">
        <f t="shared" si="8"/>
        <v>0.98610201078196902</v>
      </c>
    </row>
    <row r="16" spans="1:23" x14ac:dyDescent="0.25">
      <c r="A16" s="6">
        <v>1</v>
      </c>
      <c r="B16" s="13" t="s">
        <v>859</v>
      </c>
      <c r="C16" s="13" t="s">
        <v>860</v>
      </c>
      <c r="D16" s="114">
        <f>'CO2'!AE68</f>
        <v>0</v>
      </c>
      <c r="E16" s="116"/>
      <c r="F16" s="114">
        <f>'CH4'!AE68</f>
        <v>0</v>
      </c>
      <c r="G16" s="114">
        <f>N2O!AE68</f>
        <v>0</v>
      </c>
      <c r="H16" s="116"/>
      <c r="I16" s="116"/>
      <c r="J16" s="116"/>
      <c r="K16" s="114">
        <f>D16+E16+F16*PCG!$C$5+G16*PCG!$C$6+H16+I16+J16</f>
        <v>0</v>
      </c>
      <c r="Q16" s="31" t="s">
        <v>864</v>
      </c>
      <c r="R16" s="111">
        <f t="shared" si="2"/>
        <v>36.643122211129892</v>
      </c>
      <c r="S16" s="112">
        <f t="shared" si="3"/>
        <v>36.643122211129892</v>
      </c>
      <c r="T16" s="113">
        <f t="shared" si="4"/>
        <v>3.1049339138444925E-3</v>
      </c>
      <c r="W16" s="114">
        <f t="shared" si="8"/>
        <v>0.98920694469581349</v>
      </c>
    </row>
    <row r="17" spans="1:23" x14ac:dyDescent="0.25">
      <c r="A17" s="6">
        <v>1</v>
      </c>
      <c r="B17" s="13" t="s">
        <v>862</v>
      </c>
      <c r="C17" s="13" t="s">
        <v>863</v>
      </c>
      <c r="D17" s="114">
        <f>'CO2'!AE80</f>
        <v>0</v>
      </c>
      <c r="E17" s="116"/>
      <c r="F17" s="114">
        <f>'CH4'!AE80</f>
        <v>0</v>
      </c>
      <c r="G17" s="114">
        <f>N2O!AE80</f>
        <v>0</v>
      </c>
      <c r="H17" s="116"/>
      <c r="I17" s="116"/>
      <c r="J17" s="116"/>
      <c r="K17" s="114">
        <f>D17+E17+F17*PCG!$C$5+G17*PCG!$C$6+H17+I17+J17</f>
        <v>0</v>
      </c>
      <c r="Q17" s="31" t="s">
        <v>841</v>
      </c>
      <c r="R17" s="111">
        <f t="shared" si="2"/>
        <v>34.889496350851346</v>
      </c>
      <c r="S17" s="112">
        <f t="shared" si="3"/>
        <v>34.889496350851346</v>
      </c>
      <c r="T17" s="113">
        <f t="shared" si="4"/>
        <v>2.9563414338041384E-3</v>
      </c>
      <c r="W17" s="114">
        <f t="shared" si="8"/>
        <v>0.99216328612961768</v>
      </c>
    </row>
    <row r="18" spans="1:23" x14ac:dyDescent="0.25">
      <c r="A18" s="6">
        <v>1</v>
      </c>
      <c r="B18" s="6" t="s">
        <v>865</v>
      </c>
      <c r="C18" s="31" t="s">
        <v>72</v>
      </c>
      <c r="D18" s="32">
        <f>+SUM(D19:D23)</f>
        <v>425.00802326420671</v>
      </c>
      <c r="E18" s="32">
        <f t="shared" ref="E18:K18" si="10">+SUM(E19:E23)</f>
        <v>0</v>
      </c>
      <c r="F18" s="32">
        <f t="shared" si="10"/>
        <v>9.9636648924138038E-2</v>
      </c>
      <c r="G18" s="32">
        <f t="shared" si="10"/>
        <v>2.998393447287408E-2</v>
      </c>
      <c r="H18" s="32">
        <f t="shared" si="10"/>
        <v>0</v>
      </c>
      <c r="I18" s="32">
        <f t="shared" si="10"/>
        <v>0</v>
      </c>
      <c r="J18" s="32">
        <f t="shared" si="10"/>
        <v>0</v>
      </c>
      <c r="K18" s="32">
        <f t="shared" si="10"/>
        <v>436.43415196022659</v>
      </c>
      <c r="Q18" s="31" t="s">
        <v>855</v>
      </c>
      <c r="R18" s="111">
        <f t="shared" si="2"/>
        <v>26.12142265593414</v>
      </c>
      <c r="S18" s="112">
        <f t="shared" si="3"/>
        <v>26.12142265593414</v>
      </c>
      <c r="T18" s="113">
        <f t="shared" si="4"/>
        <v>2.2133837453851314E-3</v>
      </c>
      <c r="W18" s="114">
        <f t="shared" si="8"/>
        <v>0.99437666987500284</v>
      </c>
    </row>
    <row r="19" spans="1:23" x14ac:dyDescent="0.25">
      <c r="A19" s="6">
        <v>1</v>
      </c>
      <c r="B19" s="13" t="s">
        <v>866</v>
      </c>
      <c r="C19" s="13" t="s">
        <v>836</v>
      </c>
      <c r="D19" s="114">
        <f>'CO2'!AE35</f>
        <v>371.68738249844529</v>
      </c>
      <c r="E19" s="116"/>
      <c r="F19" s="114">
        <f>'CH4'!AE35</f>
        <v>5.4676055784360814E-2</v>
      </c>
      <c r="G19" s="114">
        <f>N2O!AE35</f>
        <v>2.5725774096834835E-2</v>
      </c>
      <c r="H19" s="116"/>
      <c r="I19" s="116"/>
      <c r="J19" s="116"/>
      <c r="K19" s="114">
        <f>D19+E19+F19*PCG!$C$5+G19*PCG!$C$6+H19+I19+J19</f>
        <v>380.72056457391113</v>
      </c>
      <c r="Q19" s="31" t="s">
        <v>867</v>
      </c>
      <c r="R19" s="111">
        <f t="shared" si="2"/>
        <v>16.919022860558588</v>
      </c>
      <c r="S19" s="112">
        <f t="shared" si="3"/>
        <v>16.919022860558588</v>
      </c>
      <c r="T19" s="113">
        <f t="shared" si="4"/>
        <v>1.4336236843077346E-3</v>
      </c>
      <c r="W19" s="114">
        <f t="shared" si="8"/>
        <v>0.99581029355931061</v>
      </c>
    </row>
    <row r="20" spans="1:23" x14ac:dyDescent="0.25">
      <c r="A20" s="6">
        <v>1</v>
      </c>
      <c r="B20" s="13" t="s">
        <v>868</v>
      </c>
      <c r="C20" s="13" t="s">
        <v>869</v>
      </c>
      <c r="D20" s="114">
        <f>'CO2'!AE46</f>
        <v>8.8417844905037124E-3</v>
      </c>
      <c r="E20" s="116"/>
      <c r="F20" s="114">
        <f>'CH4'!AE46</f>
        <v>4.9611268531462399E-7</v>
      </c>
      <c r="G20" s="114">
        <f>N2O!AE46</f>
        <v>3.4122364149472601E-6</v>
      </c>
      <c r="H20" s="116"/>
      <c r="I20" s="116"/>
      <c r="J20" s="116"/>
      <c r="K20" s="114">
        <f>D20+E20+F20*PCG!$C$5+G20*PCG!$C$6+H20+I20+J20</f>
        <v>9.8710337592908606E-3</v>
      </c>
      <c r="Q20" s="31" t="s">
        <v>879</v>
      </c>
      <c r="R20" s="111">
        <f t="shared" si="2"/>
        <v>14.321200687999999</v>
      </c>
      <c r="S20" s="112">
        <f t="shared" si="3"/>
        <v>14.321200687999999</v>
      </c>
      <c r="T20" s="113">
        <f t="shared" si="4"/>
        <v>1.2134987146274934E-3</v>
      </c>
      <c r="W20" s="114">
        <f t="shared" si="8"/>
        <v>0.99702379227393811</v>
      </c>
    </row>
    <row r="21" spans="1:23" x14ac:dyDescent="0.25">
      <c r="A21" s="6">
        <v>1</v>
      </c>
      <c r="B21" s="13" t="s">
        <v>871</v>
      </c>
      <c r="C21" s="13" t="s">
        <v>872</v>
      </c>
      <c r="D21" s="114">
        <f>'CO2'!AE47</f>
        <v>2.1199410226944102</v>
      </c>
      <c r="E21" s="116"/>
      <c r="F21" s="114">
        <f>'CH4'!AE47</f>
        <v>1.9638366694326852E-4</v>
      </c>
      <c r="G21" s="114">
        <f>N2O!AE47</f>
        <v>5.6109619126648137E-5</v>
      </c>
      <c r="H21" s="116"/>
      <c r="I21" s="116"/>
      <c r="J21" s="116"/>
      <c r="K21" s="114">
        <f>D21+E21+F21*PCG!$C$5+G21*PCG!$C$6+H21+I21+J21</f>
        <v>2.141571280867733</v>
      </c>
      <c r="Q21" s="31" t="s">
        <v>847</v>
      </c>
      <c r="R21" s="111">
        <f t="shared" si="2"/>
        <v>14.194039499833915</v>
      </c>
      <c r="S21" s="112">
        <f t="shared" si="3"/>
        <v>14.194039499833915</v>
      </c>
      <c r="T21" s="113">
        <f t="shared" si="4"/>
        <v>1.202723784385831E-3</v>
      </c>
      <c r="W21" s="114">
        <f t="shared" si="8"/>
        <v>0.99822651605832391</v>
      </c>
    </row>
    <row r="22" spans="1:23" x14ac:dyDescent="0.25">
      <c r="A22" s="6">
        <v>1</v>
      </c>
      <c r="B22" s="13" t="s">
        <v>874</v>
      </c>
      <c r="C22" s="13" t="s">
        <v>867</v>
      </c>
      <c r="D22" s="114">
        <f>'CO2'!AE34</f>
        <v>16.776247763932911</v>
      </c>
      <c r="E22" s="116"/>
      <c r="F22" s="114">
        <f>'CH4'!AE34</f>
        <v>1.1731725277376947E-4</v>
      </c>
      <c r="G22" s="114">
        <f>N2O!AE34</f>
        <v>4.692690110950779E-4</v>
      </c>
      <c r="H22" s="116"/>
      <c r="I22" s="116"/>
      <c r="J22" s="116"/>
      <c r="K22" s="114">
        <f>D22+E22+F22*PCG!$C$5+G22*PCG!$C$6+H22+I22+J22</f>
        <v>16.919022860558588</v>
      </c>
      <c r="Q22" s="31" t="s">
        <v>853</v>
      </c>
      <c r="R22" s="111">
        <f t="shared" si="2"/>
        <v>14.194039499833915</v>
      </c>
      <c r="S22" s="112">
        <f t="shared" si="3"/>
        <v>14.194039499833915</v>
      </c>
      <c r="T22" s="113">
        <f t="shared" si="4"/>
        <v>1.202723784385831E-3</v>
      </c>
      <c r="W22" s="114">
        <f t="shared" si="8"/>
        <v>0.9994292398427097</v>
      </c>
    </row>
    <row r="23" spans="1:23" x14ac:dyDescent="0.25">
      <c r="A23" s="6">
        <v>1</v>
      </c>
      <c r="B23" s="13" t="s">
        <v>875</v>
      </c>
      <c r="C23" s="13" t="s">
        <v>864</v>
      </c>
      <c r="D23" s="114">
        <f>'CO2'!AE52</f>
        <v>34.415610194643556</v>
      </c>
      <c r="E23" s="116"/>
      <c r="F23" s="114">
        <f>'CH4'!AE52</f>
        <v>4.4646396107374871E-2</v>
      </c>
      <c r="G23" s="114">
        <f>N2O!AE52</f>
        <v>3.7293695094025715E-3</v>
      </c>
      <c r="H23" s="116"/>
      <c r="I23" s="116"/>
      <c r="J23" s="116"/>
      <c r="K23" s="114">
        <f>D23+E23+F23*PCG!$C$5+G23*PCG!$C$6+H23+I23+J23</f>
        <v>36.643122211129892</v>
      </c>
      <c r="Q23" s="31" t="s">
        <v>870</v>
      </c>
      <c r="R23" s="111">
        <f t="shared" si="2"/>
        <v>4.3425871505699556</v>
      </c>
      <c r="S23" s="112">
        <f t="shared" si="3"/>
        <v>4.3425871505699556</v>
      </c>
      <c r="T23" s="113">
        <f t="shared" si="4"/>
        <v>3.6796662795111234E-4</v>
      </c>
      <c r="W23" s="114">
        <f t="shared" si="8"/>
        <v>0.99979720647066084</v>
      </c>
    </row>
    <row r="24" spans="1:23" x14ac:dyDescent="0.25">
      <c r="A24" s="6">
        <v>1</v>
      </c>
      <c r="B24" s="6" t="s">
        <v>876</v>
      </c>
      <c r="C24" s="31" t="s">
        <v>722</v>
      </c>
      <c r="D24" s="32">
        <f>SUM(D25:D28)</f>
        <v>2.2777574827027292</v>
      </c>
      <c r="E24" s="32">
        <f t="shared" ref="E24:J24" si="11">SUM(E25:E28)</f>
        <v>0</v>
      </c>
      <c r="F24" s="32">
        <f t="shared" si="11"/>
        <v>8.964886406356996</v>
      </c>
      <c r="G24" s="32">
        <f t="shared" si="11"/>
        <v>4.9480826759457509E-2</v>
      </c>
      <c r="H24" s="32">
        <f t="shared" si="11"/>
        <v>0</v>
      </c>
      <c r="I24" s="32">
        <f t="shared" si="11"/>
        <v>0</v>
      </c>
      <c r="J24" s="32">
        <f t="shared" si="11"/>
        <v>0</v>
      </c>
      <c r="K24" s="119">
        <f>SUM(K25:K28)</f>
        <v>241.14520401594592</v>
      </c>
      <c r="Q24" s="31" t="s">
        <v>872</v>
      </c>
      <c r="R24" s="111">
        <f t="shared" si="2"/>
        <v>2.141571280867733</v>
      </c>
      <c r="S24" s="112">
        <f t="shared" si="3"/>
        <v>2.141571280867733</v>
      </c>
      <c r="T24" s="113">
        <f t="shared" si="4"/>
        <v>1.8146481242970963E-4</v>
      </c>
      <c r="W24" s="114">
        <f t="shared" si="8"/>
        <v>0.99997867128309059</v>
      </c>
    </row>
    <row r="25" spans="1:23" x14ac:dyDescent="0.25">
      <c r="A25" s="6">
        <v>1</v>
      </c>
      <c r="B25" s="13" t="s">
        <v>877</v>
      </c>
      <c r="C25" s="13" t="s">
        <v>724</v>
      </c>
      <c r="D25" s="116"/>
      <c r="E25" s="116"/>
      <c r="F25" s="114">
        <f>'CH4'!AE426</f>
        <v>6.6506203683430138</v>
      </c>
      <c r="G25" s="114">
        <f>N2O!AE426</f>
        <v>0</v>
      </c>
      <c r="H25" s="116"/>
      <c r="I25" s="116"/>
      <c r="J25" s="116"/>
      <c r="K25" s="114">
        <f>D25+E25+F25*PCG!$C$5+G25*PCG!$C$6+H25+I25+J25</f>
        <v>166.26550920857534</v>
      </c>
      <c r="Q25" s="31" t="s">
        <v>882</v>
      </c>
      <c r="R25" s="111">
        <f t="shared" si="2"/>
        <v>0.20476086637276072</v>
      </c>
      <c r="S25" s="112">
        <f t="shared" si="3"/>
        <v>0.20476086637276072</v>
      </c>
      <c r="T25" s="113">
        <f t="shared" si="4"/>
        <v>1.735029440356636E-5</v>
      </c>
      <c r="W25" s="114">
        <f t="shared" si="8"/>
        <v>0.99999602157749412</v>
      </c>
    </row>
    <row r="26" spans="1:23" x14ac:dyDescent="0.25">
      <c r="A26" s="6">
        <v>1</v>
      </c>
      <c r="B26" s="13" t="s">
        <v>878</v>
      </c>
      <c r="C26" s="13" t="s">
        <v>879</v>
      </c>
      <c r="D26" s="116"/>
      <c r="E26" s="116"/>
      <c r="F26" s="114">
        <f>'CH4'!AE430</f>
        <v>0.30245407999999996</v>
      </c>
      <c r="G26" s="114">
        <f>N2O!AE430</f>
        <v>2.2684056000000001E-2</v>
      </c>
      <c r="H26" s="116"/>
      <c r="I26" s="116"/>
      <c r="J26" s="116"/>
      <c r="K26" s="114">
        <f>D26+E26+F26*PCG!$C$5+G26*PCG!$C$6+H26+I26+J26</f>
        <v>14.321200687999999</v>
      </c>
      <c r="Q26" s="31" t="s">
        <v>857</v>
      </c>
      <c r="R26" s="111">
        <f t="shared" si="2"/>
        <v>3.7080632887113676E-2</v>
      </c>
      <c r="S26" s="112">
        <f t="shared" si="3"/>
        <v>3.7080632887113676E-2</v>
      </c>
      <c r="T26" s="113">
        <f t="shared" si="4"/>
        <v>3.1420061296809059E-6</v>
      </c>
      <c r="W26" s="114">
        <f t="shared" si="8"/>
        <v>0.99999916358362384</v>
      </c>
    </row>
    <row r="27" spans="1:23" x14ac:dyDescent="0.25">
      <c r="A27" s="6">
        <v>1</v>
      </c>
      <c r="B27" s="13" t="s">
        <v>881</v>
      </c>
      <c r="C27" s="13" t="s">
        <v>870</v>
      </c>
      <c r="D27" s="114">
        <f>'CO2'!AE431</f>
        <v>2.2777574827027292</v>
      </c>
      <c r="E27" s="116"/>
      <c r="F27" s="114">
        <f>'CH4'!AE431</f>
        <v>6.4775061974599299E-2</v>
      </c>
      <c r="G27" s="114">
        <f>N2O!AE431</f>
        <v>1.4948091224907529E-3</v>
      </c>
      <c r="H27" s="116"/>
      <c r="I27" s="116"/>
      <c r="J27" s="116"/>
      <c r="K27" s="114">
        <f>D27+E27+F27*PCG!$C$5+G27*PCG!$C$6+H27+I27+J27</f>
        <v>4.3425871505699556</v>
      </c>
      <c r="Q27" s="31" t="s">
        <v>869</v>
      </c>
      <c r="R27" s="111">
        <f t="shared" si="2"/>
        <v>9.8710337592908606E-3</v>
      </c>
      <c r="S27" s="112">
        <f t="shared" si="3"/>
        <v>9.8710337592908606E-3</v>
      </c>
      <c r="T27" s="113">
        <f t="shared" si="4"/>
        <v>8.3641637596637063E-7</v>
      </c>
      <c r="W27" s="114">
        <f t="shared" si="8"/>
        <v>0.99999999999999978</v>
      </c>
    </row>
    <row r="28" spans="1:23" x14ac:dyDescent="0.25">
      <c r="A28" s="6">
        <v>1</v>
      </c>
      <c r="B28" s="13" t="s">
        <v>883</v>
      </c>
      <c r="C28" s="13" t="s">
        <v>858</v>
      </c>
      <c r="D28" s="116"/>
      <c r="E28" s="116"/>
      <c r="F28" s="114">
        <f>'CH4'!AE434</f>
        <v>1.947036896039382</v>
      </c>
      <c r="G28" s="114">
        <f>N2O!AE434</f>
        <v>2.5301961636966755E-2</v>
      </c>
      <c r="H28" s="116"/>
      <c r="I28" s="116"/>
      <c r="J28" s="116"/>
      <c r="K28" s="114">
        <f>D28+E28+F28*PCG!$C$5+G28*PCG!$C$6+H28+I28+J28</f>
        <v>56.215906968800638</v>
      </c>
      <c r="Q28" s="31" t="s">
        <v>896</v>
      </c>
      <c r="R28" s="111">
        <f t="shared" si="2"/>
        <v>0</v>
      </c>
      <c r="S28" s="112">
        <f t="shared" si="3"/>
        <v>0</v>
      </c>
      <c r="T28" s="113">
        <f t="shared" si="4"/>
        <v>0</v>
      </c>
      <c r="W28" s="114">
        <f t="shared" si="8"/>
        <v>0.99999999999999978</v>
      </c>
    </row>
    <row r="29" spans="1:23" x14ac:dyDescent="0.25">
      <c r="A29" s="6">
        <v>1</v>
      </c>
      <c r="B29" s="6" t="s">
        <v>885</v>
      </c>
      <c r="C29" s="31" t="s">
        <v>743</v>
      </c>
      <c r="D29" s="32">
        <f>D30+D31</f>
        <v>1.7104413770114959</v>
      </c>
      <c r="E29" s="32">
        <f t="shared" ref="E29:K29" si="12">E30+E31</f>
        <v>0</v>
      </c>
      <c r="F29" s="32">
        <f t="shared" si="12"/>
        <v>0</v>
      </c>
      <c r="G29" s="32">
        <f t="shared" si="12"/>
        <v>1.7665043670180828E-5</v>
      </c>
      <c r="H29" s="32">
        <f t="shared" si="12"/>
        <v>109.73801036557043</v>
      </c>
      <c r="I29" s="32">
        <f t="shared" si="12"/>
        <v>0</v>
      </c>
      <c r="J29" s="32">
        <f t="shared" si="12"/>
        <v>5.1268171896567596</v>
      </c>
      <c r="K29" s="32">
        <f t="shared" si="12"/>
        <v>116.58053311525241</v>
      </c>
      <c r="Q29" s="31" t="s">
        <v>873</v>
      </c>
      <c r="R29" s="111">
        <f t="shared" si="2"/>
        <v>0</v>
      </c>
      <c r="S29" s="112">
        <f t="shared" si="3"/>
        <v>0</v>
      </c>
      <c r="T29" s="113">
        <f t="shared" si="4"/>
        <v>0</v>
      </c>
      <c r="W29" s="114">
        <f t="shared" si="8"/>
        <v>0.99999999999999978</v>
      </c>
    </row>
    <row r="30" spans="1:23" x14ac:dyDescent="0.25">
      <c r="A30" s="6">
        <v>1</v>
      </c>
      <c r="B30" s="13" t="s">
        <v>886</v>
      </c>
      <c r="C30" s="13" t="s">
        <v>880</v>
      </c>
      <c r="D30" s="114">
        <f>'CO2'!AE112+'CO2'!AE122+'CO2'!AE141</f>
        <v>0</v>
      </c>
      <c r="E30" s="116"/>
      <c r="F30" s="114">
        <f>'CH4'!AE112+'CH4'!AE122+'CH4'!AE141</f>
        <v>0</v>
      </c>
      <c r="G30" s="114">
        <f>N2O!AE112+N2O!AE122+N2O!AE141</f>
        <v>0</v>
      </c>
      <c r="H30" s="116"/>
      <c r="I30" s="116"/>
      <c r="J30" s="116"/>
      <c r="K30" s="114">
        <f>D30+E30+F30*PCG!$C$5+G30*PCG!$C$6+H30+I30+J30</f>
        <v>0</v>
      </c>
      <c r="Q30" s="31" t="s">
        <v>863</v>
      </c>
      <c r="R30" s="111">
        <f t="shared" si="2"/>
        <v>0</v>
      </c>
      <c r="S30" s="112">
        <f t="shared" si="3"/>
        <v>0</v>
      </c>
      <c r="T30" s="113">
        <f t="shared" si="4"/>
        <v>0</v>
      </c>
      <c r="W30" s="114">
        <f t="shared" si="8"/>
        <v>0.99999999999999978</v>
      </c>
    </row>
    <row r="31" spans="1:23" x14ac:dyDescent="0.25">
      <c r="A31" s="6">
        <v>1</v>
      </c>
      <c r="B31" s="13" t="s">
        <v>887</v>
      </c>
      <c r="C31" s="13" t="s">
        <v>851</v>
      </c>
      <c r="D31" s="114">
        <f>'CO2'!AE149+'CO2'!AE160+'CO2'!AE173+'CO2'!AE187</f>
        <v>1.7104413770114959</v>
      </c>
      <c r="E31" s="116"/>
      <c r="F31" s="114">
        <f>'CH4'!AE149+'CH4'!AE160+'CH4'!AE173+'CH4'!AE187</f>
        <v>0</v>
      </c>
      <c r="G31" s="114">
        <f>N2O!AE149+N2O!AE160+N2O!AE173+N2O!AE187</f>
        <v>1.7665043670180828E-5</v>
      </c>
      <c r="H31" s="114">
        <f>HFC!AE149+HFC!AE160+HFC!AE173+HFC!AE187</f>
        <v>109.73801036557043</v>
      </c>
      <c r="I31" s="114">
        <f>PFC!AE149+PFC!AE160+PFC!AE173+PFC!AE187</f>
        <v>0</v>
      </c>
      <c r="J31" s="114">
        <f>'SF6'!AE149+'SF6'!AE160+'SF6'!AE173+'SF6'!AE187</f>
        <v>5.1268171896567596</v>
      </c>
      <c r="K31" s="114">
        <f>D31+E31+F31*PCG!$C$5+G31*PCG!$C$6+H31+I31+J31</f>
        <v>116.58053311525241</v>
      </c>
      <c r="Q31" s="31" t="s">
        <v>880</v>
      </c>
      <c r="R31" s="111">
        <f t="shared" si="2"/>
        <v>0</v>
      </c>
      <c r="S31" s="112">
        <f t="shared" si="3"/>
        <v>0</v>
      </c>
      <c r="T31" s="113">
        <f t="shared" si="4"/>
        <v>0</v>
      </c>
      <c r="W31" s="114">
        <f t="shared" si="8"/>
        <v>0.99999999999999978</v>
      </c>
    </row>
    <row r="32" spans="1:23" x14ac:dyDescent="0.25">
      <c r="A32" s="6">
        <v>1</v>
      </c>
      <c r="B32" s="6" t="s">
        <v>888</v>
      </c>
      <c r="C32" s="31" t="s">
        <v>842</v>
      </c>
      <c r="D32" s="32">
        <f t="shared" ref="D32:K32" si="13">SUM(D33:D34)</f>
        <v>7203.0875321547828</v>
      </c>
      <c r="E32" s="32">
        <f t="shared" si="13"/>
        <v>-15914.346502391851</v>
      </c>
      <c r="F32" s="32">
        <f t="shared" si="13"/>
        <v>44.227916001643024</v>
      </c>
      <c r="G32" s="32">
        <f t="shared" si="13"/>
        <v>1.3614355877739999</v>
      </c>
      <c r="H32" s="32">
        <f t="shared" si="13"/>
        <v>0</v>
      </c>
      <c r="I32" s="32">
        <f t="shared" si="13"/>
        <v>0</v>
      </c>
      <c r="J32" s="32">
        <f t="shared" si="13"/>
        <v>0</v>
      </c>
      <c r="K32" s="32">
        <f t="shared" si="13"/>
        <v>-7199.8532650393408</v>
      </c>
      <c r="Q32" s="31" t="s">
        <v>884</v>
      </c>
      <c r="R32" s="111">
        <f t="shared" si="2"/>
        <v>0</v>
      </c>
      <c r="S32" s="112">
        <f t="shared" si="3"/>
        <v>0</v>
      </c>
      <c r="T32" s="113">
        <f t="shared" si="4"/>
        <v>0</v>
      </c>
      <c r="W32" s="114">
        <f t="shared" si="8"/>
        <v>0.99999999999999978</v>
      </c>
    </row>
    <row r="33" spans="1:23" x14ac:dyDescent="0.25">
      <c r="A33" s="6">
        <v>1</v>
      </c>
      <c r="B33" s="13" t="s">
        <v>890</v>
      </c>
      <c r="C33" s="13" t="s">
        <v>391</v>
      </c>
      <c r="D33" s="145">
        <f>'CO2'!$AE$191</f>
        <v>43.298099122577057</v>
      </c>
      <c r="E33" s="116"/>
      <c r="F33" s="114">
        <f>'CH4'!$AE$191</f>
        <v>44.128129237442295</v>
      </c>
      <c r="G33" s="114">
        <f>N2O!$AE$191</f>
        <v>1.355901687649028</v>
      </c>
      <c r="H33" s="116"/>
      <c r="I33" s="116"/>
      <c r="J33" s="116"/>
      <c r="K33" s="114">
        <f>D33+E33+F33*PCG!$C$5+G33*PCG!$C$6+H33+I33+J33</f>
        <v>1550.5600329780448</v>
      </c>
      <c r="Q33" s="31" t="s">
        <v>42</v>
      </c>
      <c r="R33" s="111">
        <f t="shared" si="2"/>
        <v>0</v>
      </c>
      <c r="S33" s="112">
        <f t="shared" si="3"/>
        <v>0</v>
      </c>
      <c r="T33" s="113">
        <f t="shared" si="4"/>
        <v>0</v>
      </c>
      <c r="W33" s="114">
        <f t="shared" si="8"/>
        <v>0.99999999999999978</v>
      </c>
    </row>
    <row r="34" spans="1:23" x14ac:dyDescent="0.25">
      <c r="A34" s="6">
        <v>1</v>
      </c>
      <c r="B34" s="13" t="s">
        <v>891</v>
      </c>
      <c r="C34" s="13" t="s">
        <v>744</v>
      </c>
      <c r="D34" s="114">
        <f>'CO2'!$AE$297</f>
        <v>7159.789433032206</v>
      </c>
      <c r="E34" s="114">
        <f>'abs CO2'!$AE$297</f>
        <v>-15914.346502391851</v>
      </c>
      <c r="F34" s="145">
        <f>'CH4'!$AE$297</f>
        <v>9.9786764200730904E-2</v>
      </c>
      <c r="G34" s="145">
        <f>N2O!$AE$297</f>
        <v>5.533900124971923E-3</v>
      </c>
      <c r="H34" s="116"/>
      <c r="I34" s="116"/>
      <c r="J34" s="116"/>
      <c r="K34" s="114">
        <f>D34+E34+F34*PCG!$C$5+G34*PCG!$C$6+H34+I34+J34</f>
        <v>-8750.4132980173854</v>
      </c>
      <c r="Q34" s="31" t="s">
        <v>889</v>
      </c>
      <c r="R34" s="111">
        <f t="shared" si="2"/>
        <v>0</v>
      </c>
      <c r="S34" s="112">
        <f t="shared" si="3"/>
        <v>0</v>
      </c>
      <c r="T34" s="113">
        <f t="shared" si="4"/>
        <v>0</v>
      </c>
      <c r="W34" s="114">
        <f t="shared" si="8"/>
        <v>0.99999999999999978</v>
      </c>
    </row>
    <row r="35" spans="1:23" x14ac:dyDescent="0.25">
      <c r="A35" s="6">
        <v>2</v>
      </c>
      <c r="B35" s="6" t="s">
        <v>837</v>
      </c>
      <c r="C35" s="31" t="s">
        <v>845</v>
      </c>
      <c r="D35" s="32"/>
      <c r="E35" s="32"/>
      <c r="F35" s="32"/>
      <c r="G35" s="32"/>
      <c r="H35" s="32"/>
      <c r="I35" s="32"/>
      <c r="J35" s="32"/>
      <c r="K35" s="32">
        <f>SUM(K36:K39)+K42</f>
        <v>281.99006099809128</v>
      </c>
      <c r="Q35" s="31" t="s">
        <v>860</v>
      </c>
      <c r="R35" s="111">
        <f t="shared" si="2"/>
        <v>0</v>
      </c>
      <c r="S35" s="112">
        <f t="shared" si="3"/>
        <v>0</v>
      </c>
      <c r="T35" s="113">
        <f t="shared" si="4"/>
        <v>0</v>
      </c>
      <c r="W35" s="114">
        <f t="shared" si="8"/>
        <v>0.99999999999999978</v>
      </c>
    </row>
    <row r="36" spans="1:23" x14ac:dyDescent="0.25">
      <c r="A36" s="6">
        <v>2</v>
      </c>
      <c r="B36" s="13" t="s">
        <v>838</v>
      </c>
      <c r="C36" s="13" t="s">
        <v>849</v>
      </c>
      <c r="D36" s="116"/>
      <c r="E36" s="116"/>
      <c r="F36" s="116"/>
      <c r="G36" s="116"/>
      <c r="H36" s="116"/>
      <c r="I36" s="116"/>
      <c r="J36" s="116"/>
      <c r="K36" s="114">
        <v>90.213615784939606</v>
      </c>
      <c r="Q36" s="31" t="s">
        <v>892</v>
      </c>
      <c r="R36" s="111">
        <f t="shared" si="2"/>
        <v>0</v>
      </c>
      <c r="S36" s="112">
        <f t="shared" si="3"/>
        <v>0</v>
      </c>
      <c r="T36" s="113">
        <f t="shared" si="4"/>
        <v>0</v>
      </c>
      <c r="W36" s="114">
        <f t="shared" si="8"/>
        <v>0.99999999999999978</v>
      </c>
    </row>
    <row r="37" spans="1:23" x14ac:dyDescent="0.25">
      <c r="A37" s="6">
        <v>2</v>
      </c>
      <c r="B37" s="13" t="s">
        <v>840</v>
      </c>
      <c r="C37" s="13" t="s">
        <v>861</v>
      </c>
      <c r="D37" s="116"/>
      <c r="E37" s="116"/>
      <c r="F37" s="116"/>
      <c r="G37" s="116"/>
      <c r="H37" s="116"/>
      <c r="I37" s="116"/>
      <c r="J37" s="116"/>
      <c r="K37" s="114">
        <v>96.72282973208867</v>
      </c>
      <c r="Q37" s="31" t="s">
        <v>893</v>
      </c>
      <c r="R37" s="111">
        <f t="shared" si="2"/>
        <v>0</v>
      </c>
      <c r="S37" s="112">
        <f t="shared" si="3"/>
        <v>0</v>
      </c>
      <c r="T37" s="113">
        <f t="shared" si="4"/>
        <v>0</v>
      </c>
      <c r="W37" s="114">
        <f t="shared" si="8"/>
        <v>0.99999999999999978</v>
      </c>
    </row>
    <row r="38" spans="1:23" x14ac:dyDescent="0.25">
      <c r="A38" s="6">
        <v>2</v>
      </c>
      <c r="B38" s="13" t="s">
        <v>844</v>
      </c>
      <c r="C38" s="13" t="s">
        <v>843</v>
      </c>
      <c r="D38" s="116"/>
      <c r="E38" s="116"/>
      <c r="F38" s="116"/>
      <c r="G38" s="116"/>
      <c r="H38" s="116"/>
      <c r="I38" s="116"/>
      <c r="J38" s="116"/>
      <c r="K38" s="114">
        <v>95.053615481063019</v>
      </c>
    </row>
    <row r="39" spans="1:23" x14ac:dyDescent="0.25">
      <c r="A39" s="6">
        <v>2</v>
      </c>
      <c r="B39" s="13" t="s">
        <v>846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0</v>
      </c>
    </row>
    <row r="40" spans="1:23" x14ac:dyDescent="0.25">
      <c r="A40" s="6">
        <v>2</v>
      </c>
      <c r="B40" s="13" t="s">
        <v>850</v>
      </c>
      <c r="C40" s="13" t="s">
        <v>889</v>
      </c>
      <c r="D40" s="116"/>
      <c r="E40" s="116"/>
      <c r="F40" s="116"/>
      <c r="G40" s="116"/>
      <c r="H40" s="116"/>
      <c r="I40" s="116"/>
      <c r="J40" s="116"/>
      <c r="K40" s="114">
        <v>0</v>
      </c>
      <c r="Q40" s="120" t="s">
        <v>240</v>
      </c>
      <c r="S40" s="112">
        <f>SUM(S5:S37)</f>
        <v>11801.578786505897</v>
      </c>
      <c r="T40" s="114">
        <f>SUM(T5:T37)</f>
        <v>0.99999999999999978</v>
      </c>
      <c r="U40">
        <f>T40+W37</f>
        <v>1.9999999999999996</v>
      </c>
    </row>
    <row r="41" spans="1:23" x14ac:dyDescent="0.25">
      <c r="A41" s="6">
        <v>2</v>
      </c>
      <c r="B41" s="13" t="s">
        <v>852</v>
      </c>
      <c r="C41" s="13" t="s">
        <v>873</v>
      </c>
      <c r="D41" s="116"/>
      <c r="E41" s="116"/>
      <c r="F41" s="116"/>
      <c r="G41" s="116"/>
      <c r="H41" s="116"/>
      <c r="I41" s="116"/>
      <c r="J41" s="116"/>
      <c r="K41" s="114">
        <v>0</v>
      </c>
    </row>
    <row r="42" spans="1:23" x14ac:dyDescent="0.25">
      <c r="A42" s="6">
        <v>2</v>
      </c>
      <c r="B42" s="13" t="s">
        <v>854</v>
      </c>
      <c r="C42" s="13" t="s">
        <v>892</v>
      </c>
      <c r="D42" s="116"/>
      <c r="E42" s="116"/>
      <c r="F42" s="116"/>
      <c r="G42" s="116"/>
      <c r="H42" s="116"/>
      <c r="I42" s="116"/>
      <c r="J42" s="116"/>
      <c r="K42" s="114">
        <v>0</v>
      </c>
    </row>
    <row r="43" spans="1:23" x14ac:dyDescent="0.25">
      <c r="A43" s="6">
        <v>2</v>
      </c>
      <c r="B43" s="6" t="s">
        <v>865</v>
      </c>
      <c r="C43" s="31" t="s">
        <v>848</v>
      </c>
      <c r="D43" s="32"/>
      <c r="E43" s="32"/>
      <c r="F43" s="32"/>
      <c r="G43" s="32"/>
      <c r="H43" s="32"/>
      <c r="I43" s="32"/>
      <c r="J43" s="32"/>
      <c r="K43" s="32">
        <f>SUM(K44:K48)</f>
        <v>0.20476086637276072</v>
      </c>
    </row>
    <row r="44" spans="1:23" x14ac:dyDescent="0.25">
      <c r="A44" s="6">
        <v>2</v>
      </c>
      <c r="B44" s="13" t="s">
        <v>866</v>
      </c>
      <c r="C44" s="13" t="s">
        <v>882</v>
      </c>
      <c r="D44" s="116"/>
      <c r="E44" s="116"/>
      <c r="F44" s="116"/>
      <c r="G44" s="116"/>
      <c r="H44" s="116"/>
      <c r="I44" s="116"/>
      <c r="J44" s="116"/>
      <c r="K44" s="114">
        <v>0.20476086637276072</v>
      </c>
    </row>
    <row r="45" spans="1:23" x14ac:dyDescent="0.25">
      <c r="A45" s="6">
        <v>2</v>
      </c>
      <c r="B45" s="13" t="s">
        <v>868</v>
      </c>
      <c r="C45" s="13" t="s">
        <v>884</v>
      </c>
      <c r="D45" s="116"/>
      <c r="E45" s="116"/>
      <c r="F45" s="116"/>
      <c r="G45" s="116"/>
      <c r="H45" s="116"/>
      <c r="I45" s="116"/>
      <c r="J45" s="116"/>
      <c r="K45" s="114">
        <v>0</v>
      </c>
    </row>
    <row r="46" spans="1:23" x14ac:dyDescent="0.25">
      <c r="A46" s="6">
        <v>2</v>
      </c>
      <c r="B46" s="13" t="s">
        <v>871</v>
      </c>
      <c r="C46" s="13" t="s">
        <v>893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23" x14ac:dyDescent="0.25">
      <c r="A47" s="6">
        <v>2</v>
      </c>
      <c r="B47" s="13" t="s">
        <v>874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23" x14ac:dyDescent="0.25">
      <c r="A48" s="6">
        <v>2</v>
      </c>
      <c r="B48" s="13" t="s">
        <v>875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autoFilter ref="Q4:U38">
    <sortState ref="Q5:U38">
      <sortCondition descending="1" ref="T4:T38"/>
    </sortState>
  </autoFilter>
  <conditionalFormatting sqref="D35:K35 D43:K43 D39:K39 D11:K11 D18:K18 D24:K24 D29:K29 D32:K32 D5:K7">
    <cfRule type="cellIs" dxfId="44" priority="3" operator="lessThan">
      <formula>0</formula>
    </cfRule>
  </conditionalFormatting>
  <conditionalFormatting sqref="C25:C28">
    <cfRule type="cellIs" dxfId="43" priority="2" operator="lessThan">
      <formula>0</formula>
    </cfRule>
  </conditionalFormatting>
  <conditionalFormatting sqref="T40">
    <cfRule type="cellIs" dxfId="42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FFC000"/>
  </sheetPr>
  <dimension ref="A1:AJ98"/>
  <sheetViews>
    <sheetView tabSelected="1" zoomScale="70" zoomScaleNormal="70" workbookViewId="0">
      <selection activeCell="J41" sqref="J41"/>
    </sheetView>
  </sheetViews>
  <sheetFormatPr baseColWidth="10" defaultRowHeight="15" x14ac:dyDescent="0.25"/>
  <cols>
    <col min="3" max="3" width="44.5703125" customWidth="1"/>
    <col min="4" max="4" width="16" customWidth="1"/>
  </cols>
  <sheetData>
    <row r="1" spans="1:32" x14ac:dyDescent="0.25">
      <c r="A1" t="s">
        <v>820</v>
      </c>
      <c r="B1" t="str">
        <f>'GPC alcances 2018'!B1</f>
        <v>Los Ríos</v>
      </c>
      <c r="C1">
        <f>'GPC alcances 2018'!C1</f>
        <v>13</v>
      </c>
    </row>
    <row r="2" spans="1:32" x14ac:dyDescent="0.25">
      <c r="C2" s="105" t="s">
        <v>821</v>
      </c>
      <c r="D2" s="106">
        <f>D5-CO2eq!C4</f>
        <v>0</v>
      </c>
      <c r="E2" s="106">
        <f>E5-CO2eq!D4</f>
        <v>0</v>
      </c>
      <c r="F2" s="106">
        <f>F5-CO2eq!E4</f>
        <v>0</v>
      </c>
      <c r="G2" s="106">
        <f>G5-CO2eq!F4</f>
        <v>0</v>
      </c>
      <c r="H2" s="106">
        <f>H5-CO2eq!G4</f>
        <v>0</v>
      </c>
      <c r="I2" s="106">
        <f>I5-CO2eq!H4</f>
        <v>0</v>
      </c>
      <c r="J2" s="106">
        <f>J5-CO2eq!I4</f>
        <v>0</v>
      </c>
      <c r="K2" s="106">
        <f>K5-CO2eq!J4</f>
        <v>0</v>
      </c>
      <c r="L2" s="106">
        <f>L5-CO2eq!K4</f>
        <v>0</v>
      </c>
      <c r="M2" s="106">
        <f>M5-CO2eq!L4</f>
        <v>0</v>
      </c>
      <c r="N2" s="106">
        <f>N5-CO2eq!M4</f>
        <v>0</v>
      </c>
      <c r="O2" s="106">
        <f>O5-CO2eq!N4</f>
        <v>0</v>
      </c>
      <c r="P2" s="106">
        <f>P5-CO2eq!O4</f>
        <v>0</v>
      </c>
      <c r="Q2" s="106">
        <f>Q5-CO2eq!P4</f>
        <v>0</v>
      </c>
      <c r="R2" s="106">
        <f>R5-CO2eq!Q4</f>
        <v>0</v>
      </c>
      <c r="S2" s="106">
        <f>S5-CO2eq!R4</f>
        <v>0</v>
      </c>
      <c r="T2" s="106">
        <f>T5-CO2eq!S4</f>
        <v>0</v>
      </c>
      <c r="U2" s="106">
        <f>U5-CO2eq!T4</f>
        <v>0</v>
      </c>
      <c r="V2" s="106">
        <f>V5-CO2eq!U4</f>
        <v>0</v>
      </c>
      <c r="W2" s="106">
        <f>W5-CO2eq!V4</f>
        <v>0</v>
      </c>
      <c r="X2" s="106">
        <f>X5-CO2eq!W4</f>
        <v>0</v>
      </c>
      <c r="Y2" s="106">
        <f>Y5-CO2eq!X4</f>
        <v>0</v>
      </c>
      <c r="Z2" s="106">
        <f>Z5-CO2eq!Y4</f>
        <v>0</v>
      </c>
      <c r="AA2" s="106">
        <f>AA5-CO2eq!Z4</f>
        <v>0</v>
      </c>
      <c r="AB2" s="106">
        <f>AB5-CO2eq!AA4</f>
        <v>0</v>
      </c>
      <c r="AC2" s="106">
        <f>AC5-CO2eq!AB4</f>
        <v>0</v>
      </c>
      <c r="AD2" s="106">
        <f>AD5-CO2eq!AC4</f>
        <v>0</v>
      </c>
      <c r="AE2" s="106">
        <f>AE5-CO2eq!AD4</f>
        <v>0</v>
      </c>
      <c r="AF2" s="106">
        <f>AF5-CO2eq!AE4</f>
        <v>0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-969.53098321836887</v>
      </c>
      <c r="E5" s="32">
        <f t="shared" si="0"/>
        <v>-669.10063240507202</v>
      </c>
      <c r="F5" s="32">
        <f t="shared" si="0"/>
        <v>-1120.4838528231585</v>
      </c>
      <c r="G5" s="32">
        <f t="shared" si="0"/>
        <v>-1377.4873291381882</v>
      </c>
      <c r="H5" s="32">
        <f t="shared" si="0"/>
        <v>-1798.8010667517294</v>
      </c>
      <c r="I5" s="32">
        <f t="shared" si="0"/>
        <v>-903.66286357511558</v>
      </c>
      <c r="J5" s="32">
        <f t="shared" si="0"/>
        <v>-1584.2350128588314</v>
      </c>
      <c r="K5" s="32">
        <f t="shared" si="0"/>
        <v>-1782.0148273985124</v>
      </c>
      <c r="L5" s="32">
        <f t="shared" si="0"/>
        <v>-2480.775915477228</v>
      </c>
      <c r="M5" s="32">
        <f t="shared" si="0"/>
        <v>-3154.7102302288372</v>
      </c>
      <c r="N5" s="32">
        <f t="shared" si="0"/>
        <v>-3143.7319996766773</v>
      </c>
      <c r="O5" s="32">
        <f t="shared" si="0"/>
        <v>-3334.7380551021297</v>
      </c>
      <c r="P5" s="32">
        <f t="shared" si="0"/>
        <v>-3712.6871820533906</v>
      </c>
      <c r="Q5" s="32">
        <f t="shared" si="0"/>
        <v>-4545.44514662659</v>
      </c>
      <c r="R5" s="32">
        <f t="shared" si="0"/>
        <v>-3069.2837630530935</v>
      </c>
      <c r="S5" s="32">
        <f t="shared" si="0"/>
        <v>-3720.807679050411</v>
      </c>
      <c r="T5" s="32">
        <f t="shared" si="0"/>
        <v>-4119.9745555605468</v>
      </c>
      <c r="U5" s="32">
        <f t="shared" si="0"/>
        <v>-3066.5248257598805</v>
      </c>
      <c r="V5" s="32">
        <f t="shared" si="0"/>
        <v>-3263.9211965364557</v>
      </c>
      <c r="W5" s="32">
        <f t="shared" si="0"/>
        <v>-4463.3677289464231</v>
      </c>
      <c r="X5" s="32">
        <f t="shared" si="0"/>
        <v>-5246.4342222084315</v>
      </c>
      <c r="Y5" s="32">
        <f t="shared" si="0"/>
        <v>-5233.822748785562</v>
      </c>
      <c r="Z5" s="32">
        <f t="shared" si="0"/>
        <v>-5078.8719409643418</v>
      </c>
      <c r="AA5" s="32">
        <f t="shared" si="0"/>
        <v>-4886.2519223138124</v>
      </c>
      <c r="AB5" s="32">
        <f t="shared" si="0"/>
        <v>-6575.1830883822486</v>
      </c>
      <c r="AC5" s="32">
        <f t="shared" si="0"/>
        <v>-6202.6225704373919</v>
      </c>
      <c r="AD5" s="32">
        <f t="shared" si="0"/>
        <v>-6342.7711795987971</v>
      </c>
      <c r="AE5" s="32">
        <f>+AE7+AE18+AE24+AE29+AE32</f>
        <v>-5455.0672256531398</v>
      </c>
      <c r="AF5" s="32">
        <f>+AF7+AF18+AF24+AF29+AF32</f>
        <v>-5995.6366708931728</v>
      </c>
    </row>
    <row r="6" spans="1:32" x14ac:dyDescent="0.25">
      <c r="A6" s="6">
        <v>2</v>
      </c>
      <c r="B6" s="6"/>
      <c r="C6" s="31" t="s">
        <v>835</v>
      </c>
      <c r="D6" s="32">
        <f t="shared" ref="D6:AD6" si="1">D35+D43</f>
        <v>29.499630553316386</v>
      </c>
      <c r="E6" s="32">
        <f t="shared" si="1"/>
        <v>19.330294938452351</v>
      </c>
      <c r="F6" s="32">
        <f t="shared" si="1"/>
        <v>12.075163430676731</v>
      </c>
      <c r="G6" s="32">
        <f t="shared" si="1"/>
        <v>13.612270660402498</v>
      </c>
      <c r="H6" s="32">
        <f t="shared" si="1"/>
        <v>22.303710957540542</v>
      </c>
      <c r="I6" s="32">
        <f t="shared" si="1"/>
        <v>29.406764814779155</v>
      </c>
      <c r="J6" s="32">
        <f t="shared" si="1"/>
        <v>47.3995620599852</v>
      </c>
      <c r="K6" s="32">
        <f t="shared" si="1"/>
        <v>64.97355777949376</v>
      </c>
      <c r="L6" s="32">
        <f t="shared" si="1"/>
        <v>77.51594261271498</v>
      </c>
      <c r="M6" s="32">
        <f t="shared" si="1"/>
        <v>103.4640198185091</v>
      </c>
      <c r="N6" s="32">
        <f t="shared" si="1"/>
        <v>74.371818485197139</v>
      </c>
      <c r="O6" s="32">
        <f t="shared" si="1"/>
        <v>60.963544032214386</v>
      </c>
      <c r="P6" s="32">
        <f t="shared" si="1"/>
        <v>61.551850328449902</v>
      </c>
      <c r="Q6" s="32">
        <f t="shared" si="1"/>
        <v>78.34219116519651</v>
      </c>
      <c r="R6" s="32">
        <f t="shared" si="1"/>
        <v>103.7058085042714</v>
      </c>
      <c r="S6" s="32">
        <f t="shared" si="1"/>
        <v>79.038402016820498</v>
      </c>
      <c r="T6" s="32">
        <f t="shared" si="1"/>
        <v>89.087779922132157</v>
      </c>
      <c r="U6" s="32">
        <f t="shared" si="1"/>
        <v>149.48872717340527</v>
      </c>
      <c r="V6" s="32">
        <f t="shared" si="1"/>
        <v>137.91442402052837</v>
      </c>
      <c r="W6" s="32">
        <f t="shared" si="1"/>
        <v>126.27298029074312</v>
      </c>
      <c r="X6" s="32">
        <f t="shared" si="1"/>
        <v>155.64379808609164</v>
      </c>
      <c r="Y6" s="32">
        <f t="shared" si="1"/>
        <v>179.13665411662231</v>
      </c>
      <c r="Z6" s="32">
        <f t="shared" si="1"/>
        <v>190.33719983626855</v>
      </c>
      <c r="AA6" s="32">
        <f t="shared" si="1"/>
        <v>228.37844482397318</v>
      </c>
      <c r="AB6" s="32">
        <f t="shared" si="1"/>
        <v>204.55353531777956</v>
      </c>
      <c r="AC6" s="32">
        <f t="shared" si="1"/>
        <v>154.82618110816861</v>
      </c>
      <c r="AD6" s="32">
        <f t="shared" si="1"/>
        <v>266.95584884614118</v>
      </c>
      <c r="AE6" s="32">
        <f>AE35+AE43</f>
        <v>205.18973473372256</v>
      </c>
      <c r="AF6" s="32">
        <f>AF35+AF43</f>
        <v>282.19482186446402</v>
      </c>
    </row>
    <row r="7" spans="1:32" x14ac:dyDescent="0.25">
      <c r="A7" s="6">
        <v>1</v>
      </c>
      <c r="B7" s="6" t="s">
        <v>837</v>
      </c>
      <c r="C7" s="31" t="s">
        <v>834</v>
      </c>
      <c r="D7" s="32">
        <f t="shared" ref="D7:AF7" si="2">SUM(D8:D11,D14:D17)</f>
        <v>162.76150872984547</v>
      </c>
      <c r="E7" s="32">
        <f t="shared" si="2"/>
        <v>155.14231875491527</v>
      </c>
      <c r="F7" s="32">
        <f t="shared" si="2"/>
        <v>172.9010413425205</v>
      </c>
      <c r="G7" s="32">
        <f t="shared" si="2"/>
        <v>177.9796083225076</v>
      </c>
      <c r="H7" s="32">
        <f t="shared" si="2"/>
        <v>187.81798815563261</v>
      </c>
      <c r="I7" s="32">
        <f t="shared" si="2"/>
        <v>171.47523488376763</v>
      </c>
      <c r="J7" s="32">
        <f t="shared" si="2"/>
        <v>229.91477423253025</v>
      </c>
      <c r="K7" s="32">
        <f t="shared" si="2"/>
        <v>286.36385714696019</v>
      </c>
      <c r="L7" s="32">
        <f t="shared" si="2"/>
        <v>263.14806032113097</v>
      </c>
      <c r="M7" s="32">
        <f t="shared" si="2"/>
        <v>281.83687298366516</v>
      </c>
      <c r="N7" s="32">
        <f t="shared" si="2"/>
        <v>273.75300164546712</v>
      </c>
      <c r="O7" s="32">
        <f t="shared" si="2"/>
        <v>255.20718731469822</v>
      </c>
      <c r="P7" s="32">
        <f t="shared" si="2"/>
        <v>245.21315190396945</v>
      </c>
      <c r="Q7" s="32">
        <f t="shared" si="2"/>
        <v>204.81364762012319</v>
      </c>
      <c r="R7" s="32">
        <f t="shared" si="2"/>
        <v>293.92742133059926</v>
      </c>
      <c r="S7" s="32">
        <f t="shared" si="2"/>
        <v>295.50874274099806</v>
      </c>
      <c r="T7" s="32">
        <f t="shared" si="2"/>
        <v>264.10396214636989</v>
      </c>
      <c r="U7" s="32">
        <f t="shared" si="2"/>
        <v>508.83054269225659</v>
      </c>
      <c r="V7" s="32">
        <f t="shared" si="2"/>
        <v>431.42548436137588</v>
      </c>
      <c r="W7" s="32">
        <f t="shared" si="2"/>
        <v>331.12577252153585</v>
      </c>
      <c r="X7" s="32">
        <f t="shared" si="2"/>
        <v>301.48754427754488</v>
      </c>
      <c r="Y7" s="32">
        <f t="shared" si="2"/>
        <v>449.13651336815479</v>
      </c>
      <c r="Z7" s="32">
        <f t="shared" si="2"/>
        <v>439.75787120281763</v>
      </c>
      <c r="AA7" s="32">
        <f t="shared" si="2"/>
        <v>391.6556958778678</v>
      </c>
      <c r="AB7" s="32">
        <f t="shared" si="2"/>
        <v>439.65398514705959</v>
      </c>
      <c r="AC7" s="32">
        <f t="shared" si="2"/>
        <v>428.70420235585334</v>
      </c>
      <c r="AD7" s="32">
        <f t="shared" si="2"/>
        <v>358.24010917183017</v>
      </c>
      <c r="AE7" s="32">
        <f t="shared" si="2"/>
        <v>340.15397870105915</v>
      </c>
      <c r="AF7" s="32">
        <f t="shared" si="2"/>
        <v>410.05670505474137</v>
      </c>
    </row>
    <row r="8" spans="1:32" x14ac:dyDescent="0.25">
      <c r="A8" s="6">
        <v>1</v>
      </c>
      <c r="B8" s="13" t="s">
        <v>838</v>
      </c>
      <c r="C8" s="13" t="s">
        <v>839</v>
      </c>
      <c r="D8" s="115">
        <f>CO2eq!C55</f>
        <v>61.29797669690344</v>
      </c>
      <c r="E8" s="115">
        <f>CO2eq!D55</f>
        <v>63.422238731106752</v>
      </c>
      <c r="F8" s="115">
        <f>CO2eq!E55</f>
        <v>69.461460648938228</v>
      </c>
      <c r="G8" s="115">
        <f>CO2eq!F55</f>
        <v>76.049773437982083</v>
      </c>
      <c r="H8" s="115">
        <f>CO2eq!G55</f>
        <v>77.437604451247665</v>
      </c>
      <c r="I8" s="115">
        <f>CO2eq!H55</f>
        <v>75.723284369005256</v>
      </c>
      <c r="J8" s="115">
        <f>CO2eq!I55</f>
        <v>70.941287011705143</v>
      </c>
      <c r="K8" s="115">
        <f>CO2eq!J55</f>
        <v>71.672506695702126</v>
      </c>
      <c r="L8" s="115">
        <f>CO2eq!K55</f>
        <v>69.215082645533656</v>
      </c>
      <c r="M8" s="115">
        <f>CO2eq!L55</f>
        <v>74.030533963655685</v>
      </c>
      <c r="N8" s="115">
        <f>CO2eq!M55</f>
        <v>77.182312694504958</v>
      </c>
      <c r="O8" s="115">
        <f>CO2eq!N55</f>
        <v>78.415491309415174</v>
      </c>
      <c r="P8" s="115">
        <f>CO2eq!O55</f>
        <v>75.918285701802404</v>
      </c>
      <c r="Q8" s="115">
        <f>CO2eq!P55</f>
        <v>71.410589442027145</v>
      </c>
      <c r="R8" s="115">
        <f>CO2eq!Q55</f>
        <v>74.930025148198368</v>
      </c>
      <c r="S8" s="115">
        <f>CO2eq!R55</f>
        <v>75.000655456882583</v>
      </c>
      <c r="T8" s="115">
        <f>CO2eq!S55</f>
        <v>76.5071590750225</v>
      </c>
      <c r="U8" s="115">
        <f>CO2eq!T55</f>
        <v>80.029003851802315</v>
      </c>
      <c r="V8" s="115">
        <f>CO2eq!U55</f>
        <v>78.211836690700608</v>
      </c>
      <c r="W8" s="115">
        <f>CO2eq!V55</f>
        <v>81.111531236830416</v>
      </c>
      <c r="X8" s="115">
        <f>CO2eq!W55</f>
        <v>80.928684467417298</v>
      </c>
      <c r="Y8" s="115">
        <f>CO2eq!X55</f>
        <v>80.833444099158811</v>
      </c>
      <c r="Z8" s="115">
        <f>CO2eq!Y55</f>
        <v>81.450922172240539</v>
      </c>
      <c r="AA8" s="115">
        <f>CO2eq!Z55</f>
        <v>83.781842067389078</v>
      </c>
      <c r="AB8" s="115">
        <f>CO2eq!AA55</f>
        <v>80.022945899679485</v>
      </c>
      <c r="AC8" s="115">
        <f>CO2eq!AB55</f>
        <v>76.24551216301478</v>
      </c>
      <c r="AD8" s="115">
        <f>CO2eq!AC55</f>
        <v>81.616951592589714</v>
      </c>
      <c r="AE8" s="115">
        <f>CO2eq!AD55</f>
        <v>86.908195458496792</v>
      </c>
      <c r="AF8" s="115">
        <f>CO2eq!AE55</f>
        <v>88.783240344409535</v>
      </c>
    </row>
    <row r="9" spans="1:32" x14ac:dyDescent="0.25">
      <c r="A9" s="6">
        <v>1</v>
      </c>
      <c r="B9" s="13" t="s">
        <v>840</v>
      </c>
      <c r="C9" s="13" t="s">
        <v>841</v>
      </c>
      <c r="D9" s="115">
        <f>CO2eq!C54</f>
        <v>6.3025509829534254</v>
      </c>
      <c r="E9" s="115">
        <f>CO2eq!D54</f>
        <v>6.1619955417524803</v>
      </c>
      <c r="F9" s="115">
        <f>CO2eq!E54</f>
        <v>6.8681562402698741</v>
      </c>
      <c r="G9" s="115">
        <f>CO2eq!F54</f>
        <v>4.048924427030097</v>
      </c>
      <c r="H9" s="115">
        <f>CO2eq!G54</f>
        <v>7.5699055684671102</v>
      </c>
      <c r="I9" s="115">
        <f>CO2eq!H54</f>
        <v>7.5469686083600029</v>
      </c>
      <c r="J9" s="115">
        <f>CO2eq!I54</f>
        <v>8.2961068706374324</v>
      </c>
      <c r="K9" s="115">
        <f>CO2eq!J54</f>
        <v>11.983823027474282</v>
      </c>
      <c r="L9" s="115">
        <f>CO2eq!K54</f>
        <v>6.9495791806589571</v>
      </c>
      <c r="M9" s="115">
        <f>CO2eq!L54</f>
        <v>7.637224654329275</v>
      </c>
      <c r="N9" s="115">
        <f>CO2eq!M54</f>
        <v>7.9344613899728076</v>
      </c>
      <c r="O9" s="115">
        <f>CO2eq!N54</f>
        <v>6.9018559215345432</v>
      </c>
      <c r="P9" s="115">
        <f>CO2eq!O54</f>
        <v>8.1010638327753774</v>
      </c>
      <c r="Q9" s="115">
        <f>CO2eq!P54</f>
        <v>13.883791056437735</v>
      </c>
      <c r="R9" s="115">
        <f>CO2eq!Q54</f>
        <v>16.244277088114657</v>
      </c>
      <c r="S9" s="115">
        <f>CO2eq!R54</f>
        <v>13.870004670721091</v>
      </c>
      <c r="T9" s="115">
        <f>CO2eq!S54</f>
        <v>14.115771529722718</v>
      </c>
      <c r="U9" s="115">
        <f>CO2eq!T54</f>
        <v>16.086861031364382</v>
      </c>
      <c r="V9" s="115">
        <f>CO2eq!U54</f>
        <v>22.282959172616398</v>
      </c>
      <c r="W9" s="115">
        <f>CO2eq!V54</f>
        <v>21.028972769995036</v>
      </c>
      <c r="X9" s="115">
        <f>CO2eq!W54</f>
        <v>26.704407917602158</v>
      </c>
      <c r="Y9" s="115">
        <f>CO2eq!X54</f>
        <v>26.515672309300989</v>
      </c>
      <c r="Z9" s="115">
        <f>CO2eq!Y54</f>
        <v>26.838099411089633</v>
      </c>
      <c r="AA9" s="115">
        <f>CO2eq!Z54</f>
        <v>19.944924586380761</v>
      </c>
      <c r="AB9" s="115">
        <f>CO2eq!AA54</f>
        <v>20.824107657889215</v>
      </c>
      <c r="AC9" s="115">
        <f>CO2eq!AB54</f>
        <v>19.359649252752163</v>
      </c>
      <c r="AD9" s="115">
        <f>CO2eq!AC54</f>
        <v>28.118827098564953</v>
      </c>
      <c r="AE9" s="115">
        <f>CO2eq!AD54</f>
        <v>33.589488474877044</v>
      </c>
      <c r="AF9" s="115">
        <f>CO2eq!AE54</f>
        <v>34.889496350851346</v>
      </c>
    </row>
    <row r="10" spans="1:32" x14ac:dyDescent="0.25">
      <c r="A10" s="6">
        <v>1</v>
      </c>
      <c r="B10" s="13" t="s">
        <v>844</v>
      </c>
      <c r="C10" s="13" t="s">
        <v>44</v>
      </c>
      <c r="D10" s="115">
        <f>CO2eq!C17</f>
        <v>54.605517601547035</v>
      </c>
      <c r="E10" s="115">
        <f>CO2eq!D17</f>
        <v>50.733136595132088</v>
      </c>
      <c r="F10" s="115">
        <f>CO2eq!E17</f>
        <v>67.794686280204331</v>
      </c>
      <c r="G10" s="115">
        <f>CO2eq!F17</f>
        <v>66.886169806053388</v>
      </c>
      <c r="H10" s="115">
        <f>CO2eq!G17</f>
        <v>66.081636893506897</v>
      </c>
      <c r="I10" s="115">
        <f>CO2eq!H17</f>
        <v>60.578598167788009</v>
      </c>
      <c r="J10" s="115">
        <f>CO2eq!I17</f>
        <v>91.097868658008167</v>
      </c>
      <c r="K10" s="115">
        <f>CO2eq!J17</f>
        <v>136.67411466095541</v>
      </c>
      <c r="L10" s="115">
        <f>CO2eq!K17</f>
        <v>132.71745273055623</v>
      </c>
      <c r="M10" s="115">
        <f>CO2eq!L17</f>
        <v>135.33425438950499</v>
      </c>
      <c r="N10" s="115">
        <f>CO2eq!M17</f>
        <v>134.06298343644102</v>
      </c>
      <c r="O10" s="115">
        <f>CO2eq!N17</f>
        <v>140.29723298177129</v>
      </c>
      <c r="P10" s="115">
        <f>CO2eq!O17</f>
        <v>128.31341403119794</v>
      </c>
      <c r="Q10" s="115">
        <f>CO2eq!P17</f>
        <v>99.224711456195649</v>
      </c>
      <c r="R10" s="115">
        <f>CO2eq!Q17</f>
        <v>170.37517957758217</v>
      </c>
      <c r="S10" s="115">
        <f>CO2eq!R17</f>
        <v>153.67824526709506</v>
      </c>
      <c r="T10" s="115">
        <f>CO2eq!S17</f>
        <v>147.17243325095856</v>
      </c>
      <c r="U10" s="115">
        <f>CO2eq!T17</f>
        <v>156.75340920895974</v>
      </c>
      <c r="V10" s="115">
        <f>CO2eq!U17</f>
        <v>146.76441806446519</v>
      </c>
      <c r="W10" s="115">
        <f>CO2eq!V17</f>
        <v>134.1022898582379</v>
      </c>
      <c r="X10" s="115">
        <f>CO2eq!W17</f>
        <v>106.89515814188852</v>
      </c>
      <c r="Y10" s="115">
        <f>CO2eq!X17</f>
        <v>131.57385080179199</v>
      </c>
      <c r="Z10" s="115">
        <f>CO2eq!Y17</f>
        <v>196.75394772802207</v>
      </c>
      <c r="AA10" s="115">
        <f>CO2eq!Z17</f>
        <v>182.80104418553063</v>
      </c>
      <c r="AB10" s="115">
        <f>CO2eq!AA17</f>
        <v>241.66471969357957</v>
      </c>
      <c r="AC10" s="115">
        <f>CO2eq!AB17</f>
        <v>233.46997018242615</v>
      </c>
      <c r="AD10" s="115">
        <f>CO2eq!AC17</f>
        <v>152.77065112410997</v>
      </c>
      <c r="AE10" s="115">
        <f>CO2eq!AD17</f>
        <v>162.24004811820964</v>
      </c>
      <c r="AF10" s="115">
        <f>CO2eq!AE17</f>
        <v>246.03142557082529</v>
      </c>
    </row>
    <row r="11" spans="1:32" x14ac:dyDescent="0.25">
      <c r="A11" s="6">
        <v>1</v>
      </c>
      <c r="B11" s="13" t="s">
        <v>846</v>
      </c>
      <c r="C11" s="13" t="s">
        <v>847</v>
      </c>
      <c r="D11" s="117">
        <f t="shared" ref="D11:AD11" si="3">+D12+D13</f>
        <v>28.607239732689553</v>
      </c>
      <c r="E11" s="117">
        <f t="shared" si="3"/>
        <v>18.013341253834103</v>
      </c>
      <c r="F11" s="117">
        <f t="shared" si="3"/>
        <v>10.931966806760801</v>
      </c>
      <c r="G11" s="117">
        <f t="shared" si="3"/>
        <v>13.293319516860173</v>
      </c>
      <c r="H11" s="117">
        <f t="shared" si="3"/>
        <v>18.992479838440403</v>
      </c>
      <c r="I11" s="117">
        <f t="shared" si="3"/>
        <v>12.636928518501598</v>
      </c>
      <c r="J11" s="117">
        <f t="shared" si="3"/>
        <v>33.22285954065277</v>
      </c>
      <c r="K11" s="117">
        <f t="shared" si="3"/>
        <v>29.755679984720306</v>
      </c>
      <c r="L11" s="117">
        <f t="shared" si="3"/>
        <v>26.274867352423556</v>
      </c>
      <c r="M11" s="117">
        <f t="shared" si="3"/>
        <v>43.277778390400613</v>
      </c>
      <c r="N11" s="117">
        <f t="shared" si="3"/>
        <v>22.989865649504569</v>
      </c>
      <c r="O11" s="117">
        <f t="shared" si="3"/>
        <v>0.22520290056659067</v>
      </c>
      <c r="P11" s="117">
        <f t="shared" si="3"/>
        <v>0</v>
      </c>
      <c r="Q11" s="117">
        <f t="shared" si="3"/>
        <v>0</v>
      </c>
      <c r="R11" s="117">
        <f t="shared" si="3"/>
        <v>0.58933548607790531</v>
      </c>
      <c r="S11" s="117">
        <f t="shared" si="3"/>
        <v>29.848748100984988</v>
      </c>
      <c r="T11" s="117">
        <f t="shared" si="3"/>
        <v>11.023412749412577</v>
      </c>
      <c r="U11" s="117">
        <f t="shared" si="3"/>
        <v>241.75656201306566</v>
      </c>
      <c r="V11" s="117">
        <f t="shared" si="3"/>
        <v>168.76667883271111</v>
      </c>
      <c r="W11" s="117">
        <f t="shared" si="3"/>
        <v>77.621567551141766</v>
      </c>
      <c r="X11" s="117">
        <f t="shared" si="3"/>
        <v>48.774351328790239</v>
      </c>
      <c r="Y11" s="117">
        <f t="shared" si="3"/>
        <v>165.83490383590535</v>
      </c>
      <c r="Z11" s="117">
        <f t="shared" si="3"/>
        <v>103.86057539982187</v>
      </c>
      <c r="AA11" s="117">
        <f t="shared" si="3"/>
        <v>84.232378687100677</v>
      </c>
      <c r="AB11" s="117">
        <f t="shared" si="3"/>
        <v>75.637950976613212</v>
      </c>
      <c r="AC11" s="117">
        <f t="shared" si="3"/>
        <v>82.680428147574347</v>
      </c>
      <c r="AD11" s="117">
        <f t="shared" si="3"/>
        <v>73.87422501286855</v>
      </c>
      <c r="AE11" s="117">
        <f>+AE12+AE13</f>
        <v>31.523784637404386</v>
      </c>
      <c r="AF11" s="117">
        <f>+AF12+AF13</f>
        <v>14.194039499833915</v>
      </c>
    </row>
    <row r="12" spans="1:32" x14ac:dyDescent="0.25">
      <c r="A12" s="6">
        <v>1</v>
      </c>
      <c r="B12" s="13" t="s">
        <v>850</v>
      </c>
      <c r="C12" s="13" t="s">
        <v>42</v>
      </c>
      <c r="D12" s="115">
        <f>CO2eq!C8-CO2eq!C10</f>
        <v>0</v>
      </c>
      <c r="E12" s="115">
        <f>CO2eq!D8-CO2eq!D10</f>
        <v>0</v>
      </c>
      <c r="F12" s="115">
        <f>CO2eq!E8-CO2eq!E10</f>
        <v>0</v>
      </c>
      <c r="G12" s="115">
        <f>CO2eq!F8-CO2eq!F10</f>
        <v>0</v>
      </c>
      <c r="H12" s="115">
        <f>CO2eq!G8-CO2eq!G10</f>
        <v>0</v>
      </c>
      <c r="I12" s="115">
        <f>CO2eq!H8-CO2eq!H10</f>
        <v>0</v>
      </c>
      <c r="J12" s="115">
        <f>CO2eq!I8-CO2eq!I10</f>
        <v>0</v>
      </c>
      <c r="K12" s="115">
        <f>CO2eq!J8-CO2eq!J10</f>
        <v>0</v>
      </c>
      <c r="L12" s="115">
        <f>CO2eq!K8-CO2eq!K10</f>
        <v>0</v>
      </c>
      <c r="M12" s="115">
        <f>CO2eq!L8-CO2eq!L10</f>
        <v>0</v>
      </c>
      <c r="N12" s="115">
        <f>CO2eq!M8-CO2eq!M10</f>
        <v>0</v>
      </c>
      <c r="O12" s="115">
        <f>CO2eq!N8-CO2eq!N10</f>
        <v>0</v>
      </c>
      <c r="P12" s="115">
        <f>CO2eq!O8-CO2eq!O10</f>
        <v>0</v>
      </c>
      <c r="Q12" s="115">
        <f>CO2eq!P8-CO2eq!P10</f>
        <v>0</v>
      </c>
      <c r="R12" s="115">
        <f>CO2eq!Q8-CO2eq!Q10</f>
        <v>0</v>
      </c>
      <c r="S12" s="115">
        <f>CO2eq!R8-CO2eq!R10</f>
        <v>0</v>
      </c>
      <c r="T12" s="115">
        <f>CO2eq!S8-CO2eq!S10</f>
        <v>0</v>
      </c>
      <c r="U12" s="115">
        <f>CO2eq!T8-CO2eq!T10</f>
        <v>0</v>
      </c>
      <c r="V12" s="115">
        <f>CO2eq!U8-CO2eq!U10</f>
        <v>0</v>
      </c>
      <c r="W12" s="115">
        <f>CO2eq!V8-CO2eq!V10</f>
        <v>0</v>
      </c>
      <c r="X12" s="115">
        <f>CO2eq!W8-CO2eq!W10</f>
        <v>0</v>
      </c>
      <c r="Y12" s="115">
        <f>CO2eq!X8-CO2eq!X10</f>
        <v>0</v>
      </c>
      <c r="Z12" s="115">
        <f>CO2eq!Y8-CO2eq!Y10</f>
        <v>0</v>
      </c>
      <c r="AA12" s="115">
        <f>CO2eq!Z8-CO2eq!Z10</f>
        <v>0</v>
      </c>
      <c r="AB12" s="115">
        <f>CO2eq!AA8-CO2eq!AA10</f>
        <v>0</v>
      </c>
      <c r="AC12" s="115">
        <f>CO2eq!AB8-CO2eq!AB10</f>
        <v>0</v>
      </c>
      <c r="AD12" s="115">
        <f>CO2eq!AC8-CO2eq!AC10</f>
        <v>0</v>
      </c>
      <c r="AE12" s="115">
        <f>CO2eq!AD8-CO2eq!AD10</f>
        <v>0</v>
      </c>
      <c r="AF12" s="115">
        <f>CO2eq!AE8-CO2eq!AE10</f>
        <v>0</v>
      </c>
    </row>
    <row r="13" spans="1:32" x14ac:dyDescent="0.25">
      <c r="A13" s="6">
        <v>1</v>
      </c>
      <c r="B13" s="13" t="s">
        <v>852</v>
      </c>
      <c r="C13" s="13" t="s">
        <v>853</v>
      </c>
      <c r="D13" s="115">
        <f>CO2eq!C10</f>
        <v>28.607239732689553</v>
      </c>
      <c r="E13" s="115">
        <f>CO2eq!D10</f>
        <v>18.013341253834103</v>
      </c>
      <c r="F13" s="115">
        <f>CO2eq!E10</f>
        <v>10.931966806760801</v>
      </c>
      <c r="G13" s="115">
        <f>CO2eq!F10</f>
        <v>13.293319516860173</v>
      </c>
      <c r="H13" s="115">
        <f>CO2eq!G10</f>
        <v>18.992479838440403</v>
      </c>
      <c r="I13" s="115">
        <f>CO2eq!H10</f>
        <v>12.636928518501598</v>
      </c>
      <c r="J13" s="115">
        <f>CO2eq!I10</f>
        <v>33.22285954065277</v>
      </c>
      <c r="K13" s="115">
        <f>CO2eq!J10</f>
        <v>29.755679984720306</v>
      </c>
      <c r="L13" s="115">
        <f>CO2eq!K10</f>
        <v>26.274867352423556</v>
      </c>
      <c r="M13" s="115">
        <f>CO2eq!L10</f>
        <v>43.277778390400613</v>
      </c>
      <c r="N13" s="115">
        <f>CO2eq!M10</f>
        <v>22.989865649504569</v>
      </c>
      <c r="O13" s="115">
        <f>CO2eq!N10</f>
        <v>0.22520290056659067</v>
      </c>
      <c r="P13" s="115">
        <f>CO2eq!O10</f>
        <v>0</v>
      </c>
      <c r="Q13" s="115">
        <f>CO2eq!P10</f>
        <v>0</v>
      </c>
      <c r="R13" s="115">
        <f>CO2eq!Q10</f>
        <v>0.58933548607790531</v>
      </c>
      <c r="S13" s="115">
        <f>CO2eq!R10</f>
        <v>29.848748100984988</v>
      </c>
      <c r="T13" s="115">
        <f>CO2eq!S10</f>
        <v>11.023412749412577</v>
      </c>
      <c r="U13" s="115">
        <f>CO2eq!T10</f>
        <v>241.75656201306566</v>
      </c>
      <c r="V13" s="115">
        <f>CO2eq!U10</f>
        <v>168.76667883271111</v>
      </c>
      <c r="W13" s="115">
        <f>CO2eq!V10</f>
        <v>77.621567551141766</v>
      </c>
      <c r="X13" s="115">
        <f>CO2eq!W10</f>
        <v>48.774351328790239</v>
      </c>
      <c r="Y13" s="115">
        <f>CO2eq!X10</f>
        <v>165.83490383590535</v>
      </c>
      <c r="Z13" s="115">
        <f>CO2eq!Y10</f>
        <v>103.86057539982187</v>
      </c>
      <c r="AA13" s="115">
        <f>CO2eq!Z10</f>
        <v>84.232378687100677</v>
      </c>
      <c r="AB13" s="115">
        <f>CO2eq!AA10</f>
        <v>75.637950976613212</v>
      </c>
      <c r="AC13" s="115">
        <f>CO2eq!AB10</f>
        <v>82.680428147574347</v>
      </c>
      <c r="AD13" s="115">
        <f>CO2eq!AC10</f>
        <v>73.87422501286855</v>
      </c>
      <c r="AE13" s="115">
        <f>CO2eq!AD10</f>
        <v>31.523784637404386</v>
      </c>
      <c r="AF13" s="115">
        <f>CO2eq!AE10</f>
        <v>14.194039499833915</v>
      </c>
    </row>
    <row r="14" spans="1:32" x14ac:dyDescent="0.25">
      <c r="A14" s="6">
        <v>1</v>
      </c>
      <c r="B14" s="13" t="s">
        <v>854</v>
      </c>
      <c r="C14" s="13" t="s">
        <v>855</v>
      </c>
      <c r="D14" s="115">
        <f>CO2eq!C56</f>
        <v>11.948223715752013</v>
      </c>
      <c r="E14" s="115">
        <f>CO2eq!D56</f>
        <v>16.811606633089827</v>
      </c>
      <c r="F14" s="115">
        <f>CO2eq!E56</f>
        <v>17.844771366347249</v>
      </c>
      <c r="G14" s="115">
        <f>CO2eq!F56</f>
        <v>17.701421134581878</v>
      </c>
      <c r="H14" s="115">
        <f>CO2eq!G56</f>
        <v>17.736361403970523</v>
      </c>
      <c r="I14" s="115">
        <f>CO2eq!H56</f>
        <v>14.989455220112758</v>
      </c>
      <c r="J14" s="115">
        <f>CO2eq!I56</f>
        <v>26.356652151526742</v>
      </c>
      <c r="K14" s="115">
        <f>CO2eq!J56</f>
        <v>36.277732778108088</v>
      </c>
      <c r="L14" s="115">
        <f>CO2eq!K56</f>
        <v>27.991078411958604</v>
      </c>
      <c r="M14" s="115">
        <f>CO2eq!L56</f>
        <v>21.557081585774608</v>
      </c>
      <c r="N14" s="115">
        <f>CO2eq!M56</f>
        <v>31.583378475043812</v>
      </c>
      <c r="O14" s="115">
        <f>CO2eq!N56</f>
        <v>29.367404201410601</v>
      </c>
      <c r="P14" s="115">
        <f>CO2eq!O56</f>
        <v>32.880388338193718</v>
      </c>
      <c r="Q14" s="115">
        <f>CO2eq!P56</f>
        <v>20.294555665462656</v>
      </c>
      <c r="R14" s="115">
        <f>CO2eq!Q56</f>
        <v>31.788604030626139</v>
      </c>
      <c r="S14" s="115">
        <f>CO2eq!R56</f>
        <v>23.111089245314311</v>
      </c>
      <c r="T14" s="115">
        <f>CO2eq!S56</f>
        <v>15.285185541253526</v>
      </c>
      <c r="U14" s="115">
        <f>CO2eq!T56</f>
        <v>14.20470658706447</v>
      </c>
      <c r="V14" s="115">
        <f>CO2eq!U56</f>
        <v>15.399591600882541</v>
      </c>
      <c r="W14" s="115">
        <f>CO2eq!V56</f>
        <v>17.261411105330748</v>
      </c>
      <c r="X14" s="115">
        <f>CO2eq!W56</f>
        <v>38.073672185384488</v>
      </c>
      <c r="Y14" s="115">
        <f>CO2eq!X56</f>
        <v>44.260657296836101</v>
      </c>
      <c r="Z14" s="115">
        <f>CO2eq!Y56</f>
        <v>30.136126654542036</v>
      </c>
      <c r="AA14" s="115">
        <f>CO2eq!Z56</f>
        <v>20.311828448367407</v>
      </c>
      <c r="AB14" s="115">
        <f>CO2eq!AA56</f>
        <v>20.842863162268362</v>
      </c>
      <c r="AC14" s="115">
        <f>CO2eq!AB56</f>
        <v>16.455002266410098</v>
      </c>
      <c r="AD14" s="115">
        <f>CO2eq!AC56</f>
        <v>21.819992954092893</v>
      </c>
      <c r="AE14" s="115">
        <f>CO2eq!AD56</f>
        <v>25.798391241968169</v>
      </c>
      <c r="AF14" s="115">
        <f>CO2eq!AE56</f>
        <v>26.12142265593414</v>
      </c>
    </row>
    <row r="15" spans="1:32" x14ac:dyDescent="0.25">
      <c r="A15" s="6">
        <v>1</v>
      </c>
      <c r="B15" s="13" t="s">
        <v>856</v>
      </c>
      <c r="C15" s="13" t="s">
        <v>857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0.11127023646214228</v>
      </c>
      <c r="Y15" s="115">
        <f>CO2eq!X60</f>
        <v>0.11798502516157391</v>
      </c>
      <c r="Z15" s="115">
        <f>CO2eq!Y60</f>
        <v>0.71819983710151136</v>
      </c>
      <c r="AA15" s="115">
        <f>CO2eq!Z60</f>
        <v>0.58367790309924417</v>
      </c>
      <c r="AB15" s="115">
        <f>CO2eq!AA60</f>
        <v>0.66139775702974279</v>
      </c>
      <c r="AC15" s="115">
        <f>CO2eq!AB60</f>
        <v>0.49364034367585408</v>
      </c>
      <c r="AD15" s="115">
        <f>CO2eq!AC60</f>
        <v>3.9461389604108624E-2</v>
      </c>
      <c r="AE15" s="115">
        <f>CO2eq!AD60</f>
        <v>9.4070770103145893E-2</v>
      </c>
      <c r="AF15" s="115">
        <f>CO2eq!AE60</f>
        <v>3.7080632887113676E-2</v>
      </c>
    </row>
    <row r="16" spans="1:32" x14ac:dyDescent="0.25">
      <c r="A16" s="6">
        <v>1</v>
      </c>
      <c r="B16" s="13" t="s">
        <v>859</v>
      </c>
      <c r="C16" s="13" t="s">
        <v>860</v>
      </c>
      <c r="D16" s="114">
        <f>CO2eq!C68</f>
        <v>0</v>
      </c>
      <c r="E16" s="114">
        <f>CO2eq!D68</f>
        <v>0</v>
      </c>
      <c r="F16" s="114">
        <f>CO2eq!E68</f>
        <v>0</v>
      </c>
      <c r="G16" s="114">
        <f>CO2eq!F68</f>
        <v>0</v>
      </c>
      <c r="H16" s="114">
        <f>CO2eq!G68</f>
        <v>0</v>
      </c>
      <c r="I16" s="114">
        <f>CO2eq!H68</f>
        <v>0</v>
      </c>
      <c r="J16" s="114">
        <f>CO2eq!I68</f>
        <v>0</v>
      </c>
      <c r="K16" s="114">
        <f>CO2eq!J68</f>
        <v>0</v>
      </c>
      <c r="L16" s="114">
        <f>CO2eq!K68</f>
        <v>0</v>
      </c>
      <c r="M16" s="114">
        <f>CO2eq!L68</f>
        <v>0</v>
      </c>
      <c r="N16" s="114">
        <f>CO2eq!M68</f>
        <v>0</v>
      </c>
      <c r="O16" s="114">
        <f>CO2eq!N68</f>
        <v>0</v>
      </c>
      <c r="P16" s="114">
        <f>CO2eq!O68</f>
        <v>0</v>
      </c>
      <c r="Q16" s="114">
        <f>CO2eq!P68</f>
        <v>0</v>
      </c>
      <c r="R16" s="114">
        <f>CO2eq!Q68</f>
        <v>0</v>
      </c>
      <c r="S16" s="114">
        <f>CO2eq!R68</f>
        <v>0</v>
      </c>
      <c r="T16" s="114">
        <f>CO2eq!S68</f>
        <v>0</v>
      </c>
      <c r="U16" s="114">
        <f>CO2eq!T68</f>
        <v>0</v>
      </c>
      <c r="V16" s="114">
        <f>CO2eq!U68</f>
        <v>0</v>
      </c>
      <c r="W16" s="114">
        <f>CO2eq!V68</f>
        <v>0</v>
      </c>
      <c r="X16" s="114">
        <f>CO2eq!W68</f>
        <v>0</v>
      </c>
      <c r="Y16" s="114">
        <f>CO2eq!X68</f>
        <v>0</v>
      </c>
      <c r="Z16" s="114">
        <f>CO2eq!Y68</f>
        <v>0</v>
      </c>
      <c r="AA16" s="114">
        <f>CO2eq!Z68</f>
        <v>0</v>
      </c>
      <c r="AB16" s="114">
        <f>CO2eq!AA68</f>
        <v>0</v>
      </c>
      <c r="AC16" s="114">
        <f>CO2eq!AB68</f>
        <v>0</v>
      </c>
      <c r="AD16" s="114">
        <f>CO2eq!AC68</f>
        <v>0</v>
      </c>
      <c r="AE16" s="114">
        <f>CO2eq!AD68</f>
        <v>0</v>
      </c>
      <c r="AF16" s="114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4">
        <f>CO2eq!C80</f>
        <v>0</v>
      </c>
      <c r="E17" s="114">
        <f>CO2eq!D80</f>
        <v>0</v>
      </c>
      <c r="F17" s="114">
        <f>CO2eq!E80</f>
        <v>0</v>
      </c>
      <c r="G17" s="114">
        <f>CO2eq!F80</f>
        <v>0</v>
      </c>
      <c r="H17" s="114">
        <f>CO2eq!G80</f>
        <v>0</v>
      </c>
      <c r="I17" s="114">
        <f>CO2eq!H80</f>
        <v>0</v>
      </c>
      <c r="J17" s="114">
        <f>CO2eq!I80</f>
        <v>0</v>
      </c>
      <c r="K17" s="114">
        <f>CO2eq!J80</f>
        <v>0</v>
      </c>
      <c r="L17" s="114">
        <f>CO2eq!K80</f>
        <v>0</v>
      </c>
      <c r="M17" s="114">
        <f>CO2eq!L80</f>
        <v>0</v>
      </c>
      <c r="N17" s="114">
        <f>CO2eq!M80</f>
        <v>0</v>
      </c>
      <c r="O17" s="114">
        <f>CO2eq!N80</f>
        <v>0</v>
      </c>
      <c r="P17" s="114">
        <f>CO2eq!O80</f>
        <v>0</v>
      </c>
      <c r="Q17" s="114">
        <f>CO2eq!P80</f>
        <v>0</v>
      </c>
      <c r="R17" s="114">
        <f>CO2eq!Q80</f>
        <v>0</v>
      </c>
      <c r="S17" s="114">
        <f>CO2eq!R80</f>
        <v>0</v>
      </c>
      <c r="T17" s="114">
        <f>CO2eq!S80</f>
        <v>0</v>
      </c>
      <c r="U17" s="114">
        <f>CO2eq!T80</f>
        <v>0</v>
      </c>
      <c r="V17" s="114">
        <f>CO2eq!U80</f>
        <v>0</v>
      </c>
      <c r="W17" s="114">
        <f>CO2eq!V80</f>
        <v>0</v>
      </c>
      <c r="X17" s="114">
        <f>CO2eq!W80</f>
        <v>0</v>
      </c>
      <c r="Y17" s="114">
        <f>CO2eq!X80</f>
        <v>0</v>
      </c>
      <c r="Z17" s="114">
        <f>CO2eq!Y80</f>
        <v>0</v>
      </c>
      <c r="AA17" s="114">
        <f>CO2eq!Z80</f>
        <v>0</v>
      </c>
      <c r="AB17" s="114">
        <f>CO2eq!AA80</f>
        <v>0</v>
      </c>
      <c r="AC17" s="114">
        <f>CO2eq!AB80</f>
        <v>0</v>
      </c>
      <c r="AD17" s="114">
        <f>CO2eq!AC80</f>
        <v>0</v>
      </c>
      <c r="AE17" s="114">
        <f>CO2eq!AD80</f>
        <v>0</v>
      </c>
      <c r="AF17" s="114">
        <f>CO2eq!AE80</f>
        <v>0</v>
      </c>
    </row>
    <row r="18" spans="1:32" x14ac:dyDescent="0.25">
      <c r="A18" s="6">
        <v>1</v>
      </c>
      <c r="B18" s="6" t="s">
        <v>865</v>
      </c>
      <c r="C18" s="31" t="s">
        <v>72</v>
      </c>
      <c r="D18" s="32">
        <f t="shared" ref="D18:AD18" si="4">+SUM(D19:D23)</f>
        <v>102.26916916816069</v>
      </c>
      <c r="E18" s="32">
        <f t="shared" si="4"/>
        <v>105.38818443431654</v>
      </c>
      <c r="F18" s="32">
        <f t="shared" si="4"/>
        <v>115.20642925745341</v>
      </c>
      <c r="G18" s="32">
        <f t="shared" si="4"/>
        <v>129.11210170740503</v>
      </c>
      <c r="H18" s="32">
        <f t="shared" si="4"/>
        <v>145.7734984896652</v>
      </c>
      <c r="I18" s="32">
        <f t="shared" si="4"/>
        <v>160.92487051053752</v>
      </c>
      <c r="J18" s="32">
        <f t="shared" si="4"/>
        <v>175.87701073757691</v>
      </c>
      <c r="K18" s="32">
        <f t="shared" si="4"/>
        <v>183.55466985244644</v>
      </c>
      <c r="L18" s="32">
        <f t="shared" si="4"/>
        <v>195.84160434962672</v>
      </c>
      <c r="M18" s="32">
        <f t="shared" si="4"/>
        <v>205.42013122080243</v>
      </c>
      <c r="N18" s="32">
        <f t="shared" si="4"/>
        <v>209.09582103497678</v>
      </c>
      <c r="O18" s="32">
        <f t="shared" si="4"/>
        <v>201.84652797462849</v>
      </c>
      <c r="P18" s="32">
        <f t="shared" si="4"/>
        <v>217.11413991337781</v>
      </c>
      <c r="Q18" s="32">
        <f t="shared" si="4"/>
        <v>211.57787752143275</v>
      </c>
      <c r="R18" s="32">
        <f t="shared" si="4"/>
        <v>208.61672620294837</v>
      </c>
      <c r="S18" s="32">
        <f t="shared" si="4"/>
        <v>233.15471368212343</v>
      </c>
      <c r="T18" s="32">
        <f t="shared" si="4"/>
        <v>237.66966634952587</v>
      </c>
      <c r="U18" s="32">
        <f t="shared" si="4"/>
        <v>248.53530121459423</v>
      </c>
      <c r="V18" s="32">
        <f t="shared" si="4"/>
        <v>271.40868138678667</v>
      </c>
      <c r="W18" s="32">
        <f t="shared" si="4"/>
        <v>281.59071611270747</v>
      </c>
      <c r="X18" s="32">
        <f t="shared" si="4"/>
        <v>289.58470197281287</v>
      </c>
      <c r="Y18" s="32">
        <f t="shared" si="4"/>
        <v>307.22469866270978</v>
      </c>
      <c r="Z18" s="32">
        <f t="shared" si="4"/>
        <v>309.53885130843679</v>
      </c>
      <c r="AA18" s="32">
        <f t="shared" si="4"/>
        <v>332.58953524564618</v>
      </c>
      <c r="AB18" s="32">
        <f t="shared" si="4"/>
        <v>314.00462980323266</v>
      </c>
      <c r="AC18" s="32">
        <f t="shared" si="4"/>
        <v>353.92688309985522</v>
      </c>
      <c r="AD18" s="32">
        <f t="shared" si="4"/>
        <v>380.9236445586925</v>
      </c>
      <c r="AE18" s="32">
        <f>+SUM(AE19:AE23)</f>
        <v>398.96263465906782</v>
      </c>
      <c r="AF18" s="32">
        <f>+SUM(AF19:AF23)</f>
        <v>436.43415196022659</v>
      </c>
    </row>
    <row r="19" spans="1:32" x14ac:dyDescent="0.25">
      <c r="A19" s="6">
        <v>1</v>
      </c>
      <c r="B19" s="13" t="s">
        <v>866</v>
      </c>
      <c r="C19" s="13" t="s">
        <v>836</v>
      </c>
      <c r="D19" s="114">
        <f>CO2eq!C35</f>
        <v>89.007351311495356</v>
      </c>
      <c r="E19" s="114">
        <f>CO2eq!D35</f>
        <v>92.891118590665428</v>
      </c>
      <c r="F19" s="114">
        <f>CO2eq!E35</f>
        <v>100.45544524045917</v>
      </c>
      <c r="G19" s="114">
        <f>CO2eq!F35</f>
        <v>111.66336138057</v>
      </c>
      <c r="H19" s="114">
        <f>CO2eq!G35</f>
        <v>125.65253617249674</v>
      </c>
      <c r="I19" s="114">
        <f>CO2eq!H35</f>
        <v>137.69736143513273</v>
      </c>
      <c r="J19" s="114">
        <f>CO2eq!I35</f>
        <v>149.1442340411285</v>
      </c>
      <c r="K19" s="114">
        <f>CO2eq!J35</f>
        <v>156.49978176964902</v>
      </c>
      <c r="L19" s="114">
        <f>CO2eq!K35</f>
        <v>165.1691513370167</v>
      </c>
      <c r="M19" s="114">
        <f>CO2eq!L35</f>
        <v>172.14189808436456</v>
      </c>
      <c r="N19" s="114">
        <f>CO2eq!M35</f>
        <v>178.16272542524038</v>
      </c>
      <c r="O19" s="114">
        <f>CO2eq!N35</f>
        <v>168.41161628930695</v>
      </c>
      <c r="P19" s="114">
        <f>CO2eq!O35</f>
        <v>185.37150543415851</v>
      </c>
      <c r="Q19" s="114">
        <f>CO2eq!P35</f>
        <v>182.92735348106646</v>
      </c>
      <c r="R19" s="114">
        <f>CO2eq!Q35</f>
        <v>180.47944141273652</v>
      </c>
      <c r="S19" s="114">
        <f>CO2eq!R35</f>
        <v>202.97600792301543</v>
      </c>
      <c r="T19" s="114">
        <f>CO2eq!S35</f>
        <v>209.83802659081147</v>
      </c>
      <c r="U19" s="114">
        <f>CO2eq!T35</f>
        <v>221.66418931575521</v>
      </c>
      <c r="V19" s="114">
        <f>CO2eq!U35</f>
        <v>237.58126812552607</v>
      </c>
      <c r="W19" s="114">
        <f>CO2eq!V35</f>
        <v>250.82042060358177</v>
      </c>
      <c r="X19" s="114">
        <f>CO2eq!W35</f>
        <v>255.40923212888865</v>
      </c>
      <c r="Y19" s="114">
        <f>CO2eq!X35</f>
        <v>273.79722932000561</v>
      </c>
      <c r="Z19" s="114">
        <f>CO2eq!Y35</f>
        <v>273.01302125291159</v>
      </c>
      <c r="AA19" s="114">
        <f>CO2eq!Z35</f>
        <v>295.66499872397304</v>
      </c>
      <c r="AB19" s="114">
        <f>CO2eq!AA35</f>
        <v>271.60110748297689</v>
      </c>
      <c r="AC19" s="114">
        <f>CO2eq!AB35</f>
        <v>310.57691451524812</v>
      </c>
      <c r="AD19" s="114">
        <f>CO2eq!AC35</f>
        <v>336.73578017172196</v>
      </c>
      <c r="AE19" s="114">
        <f>CO2eq!AD35</f>
        <v>347.33422009111439</v>
      </c>
      <c r="AF19" s="114">
        <f>CO2eq!AE35</f>
        <v>380.72056457391113</v>
      </c>
    </row>
    <row r="20" spans="1:32" x14ac:dyDescent="0.25">
      <c r="A20" s="6">
        <v>1</v>
      </c>
      <c r="B20" s="13" t="s">
        <v>868</v>
      </c>
      <c r="C20" s="13" t="s">
        <v>869</v>
      </c>
      <c r="D20" s="114">
        <f>CO2eq!C46</f>
        <v>0.1485776818384314</v>
      </c>
      <c r="E20" s="114">
        <f>CO2eq!D46</f>
        <v>0.14464362920579685</v>
      </c>
      <c r="F20" s="114">
        <f>CO2eq!E46</f>
        <v>0.15606286309046505</v>
      </c>
      <c r="G20" s="114">
        <f>CO2eq!F46</f>
        <v>0.13246311306215081</v>
      </c>
      <c r="H20" s="114">
        <f>CO2eq!G46</f>
        <v>0.11266977432872598</v>
      </c>
      <c r="I20" s="114">
        <f>CO2eq!H46</f>
        <v>9.5921564631212652E-2</v>
      </c>
      <c r="J20" s="114">
        <f>CO2eq!I46</f>
        <v>0.118760032400549</v>
      </c>
      <c r="K20" s="114">
        <f>CO2eq!J46</f>
        <v>0.10657951625690293</v>
      </c>
      <c r="L20" s="114">
        <f>CO2eq!K46</f>
        <v>0.12104387917748262</v>
      </c>
      <c r="M20" s="114">
        <f>CO2eq!L46</f>
        <v>0.15073388727761985</v>
      </c>
      <c r="N20" s="114">
        <f>CO2eq!M46</f>
        <v>0.14768875824170838</v>
      </c>
      <c r="O20" s="114">
        <f>CO2eq!N46</f>
        <v>0.14159850016988534</v>
      </c>
      <c r="P20" s="114">
        <f>CO2eq!O46</f>
        <v>0.15301773405455349</v>
      </c>
      <c r="Q20" s="114">
        <f>CO2eq!P46</f>
        <v>0.15377901631353139</v>
      </c>
      <c r="R20" s="114">
        <f>CO2eq!Q46</f>
        <v>0.1452403870867621</v>
      </c>
      <c r="S20" s="114">
        <f>CO2eq!R46</f>
        <v>0.13840515344847223</v>
      </c>
      <c r="T20" s="114">
        <f>CO2eq!S46</f>
        <v>0.15016575179736466</v>
      </c>
      <c r="U20" s="114">
        <f>CO2eq!T46</f>
        <v>0.15870413130795152</v>
      </c>
      <c r="V20" s="114">
        <f>CO2eq!U46</f>
        <v>0.36962772857548948</v>
      </c>
      <c r="W20" s="114">
        <f>CO2eq!V46</f>
        <v>0.3554914942093958</v>
      </c>
      <c r="X20" s="114">
        <f>CO2eq!W46</f>
        <v>0.35301217928110618</v>
      </c>
      <c r="Y20" s="114">
        <f>CO2eq!X46</f>
        <v>0.36595561801979426</v>
      </c>
      <c r="Z20" s="114">
        <f>CO2eq!Y46</f>
        <v>0.36967110148192051</v>
      </c>
      <c r="AA20" s="114">
        <f>CO2eq!Z46</f>
        <v>0.34946328909376745</v>
      </c>
      <c r="AB20" s="114">
        <f>CO2eq!AA46</f>
        <v>1.0195174018559923</v>
      </c>
      <c r="AC20" s="114">
        <f>CO2eq!AB46</f>
        <v>0</v>
      </c>
      <c r="AD20" s="114">
        <f>CO2eq!AC46</f>
        <v>0.23333729011426094</v>
      </c>
      <c r="AE20" s="114">
        <f>CO2eq!AD46</f>
        <v>0.23549631159687859</v>
      </c>
      <c r="AF20" s="114">
        <f>CO2eq!AE46</f>
        <v>9.8710337592908606E-3</v>
      </c>
    </row>
    <row r="21" spans="1:32" x14ac:dyDescent="0.25">
      <c r="A21" s="6">
        <v>1</v>
      </c>
      <c r="B21" s="13" t="s">
        <v>871</v>
      </c>
      <c r="C21" s="13" t="s">
        <v>872</v>
      </c>
      <c r="D21" s="114">
        <f>CO2eq!C47</f>
        <v>0</v>
      </c>
      <c r="E21" s="114">
        <f>CO2eq!D47</f>
        <v>0</v>
      </c>
      <c r="F21" s="114">
        <f>CO2eq!E47</f>
        <v>0</v>
      </c>
      <c r="G21" s="114">
        <f>CO2eq!F47</f>
        <v>0</v>
      </c>
      <c r="H21" s="114">
        <f>CO2eq!G47</f>
        <v>0</v>
      </c>
      <c r="I21" s="114">
        <f>CO2eq!H47</f>
        <v>0</v>
      </c>
      <c r="J21" s="114">
        <f>CO2eq!I47</f>
        <v>0</v>
      </c>
      <c r="K21" s="114">
        <f>CO2eq!J47</f>
        <v>0</v>
      </c>
      <c r="L21" s="114">
        <f>CO2eq!K47</f>
        <v>0</v>
      </c>
      <c r="M21" s="114">
        <f>CO2eq!L47</f>
        <v>0</v>
      </c>
      <c r="N21" s="114">
        <f>CO2eq!M47</f>
        <v>0</v>
      </c>
      <c r="O21" s="114">
        <f>CO2eq!N47</f>
        <v>0</v>
      </c>
      <c r="P21" s="114">
        <f>CO2eq!O47</f>
        <v>0</v>
      </c>
      <c r="Q21" s="114">
        <f>CO2eq!P47</f>
        <v>0</v>
      </c>
      <c r="R21" s="114">
        <f>CO2eq!Q47</f>
        <v>0</v>
      </c>
      <c r="S21" s="114">
        <f>CO2eq!R47</f>
        <v>0</v>
      </c>
      <c r="T21" s="114">
        <f>CO2eq!S47</f>
        <v>0</v>
      </c>
      <c r="U21" s="114">
        <f>CO2eq!T47</f>
        <v>0</v>
      </c>
      <c r="V21" s="114">
        <f>CO2eq!U47</f>
        <v>0</v>
      </c>
      <c r="W21" s="114">
        <f>CO2eq!V47</f>
        <v>0</v>
      </c>
      <c r="X21" s="114">
        <f>CO2eq!W47</f>
        <v>0</v>
      </c>
      <c r="Y21" s="114">
        <f>CO2eq!X47</f>
        <v>0</v>
      </c>
      <c r="Z21" s="114">
        <f>CO2eq!Y47</f>
        <v>0</v>
      </c>
      <c r="AA21" s="114">
        <f>CO2eq!Z47</f>
        <v>0</v>
      </c>
      <c r="AB21" s="114">
        <f>CO2eq!AA47</f>
        <v>3.2070973755062862</v>
      </c>
      <c r="AC21" s="114">
        <f>CO2eq!AB47</f>
        <v>2.5421742632075626</v>
      </c>
      <c r="AD21" s="114">
        <f>CO2eq!AC47</f>
        <v>0.36715629299299546</v>
      </c>
      <c r="AE21" s="114">
        <f>CO2eq!AD47</f>
        <v>1.0446529698926126</v>
      </c>
      <c r="AF21" s="114">
        <f>CO2eq!AE47</f>
        <v>2.141571280867733</v>
      </c>
    </row>
    <row r="22" spans="1:32" x14ac:dyDescent="0.25">
      <c r="A22" s="6">
        <v>1</v>
      </c>
      <c r="B22" s="13" t="s">
        <v>874</v>
      </c>
      <c r="C22" s="13" t="s">
        <v>867</v>
      </c>
      <c r="D22" s="114">
        <f>CO2eq!C34</f>
        <v>3.0139954735303562</v>
      </c>
      <c r="E22" s="114">
        <f>CO2eq!D34</f>
        <v>1.4194923180128094</v>
      </c>
      <c r="F22" s="114">
        <f>CO2eq!E34</f>
        <v>2.1281261333767381</v>
      </c>
      <c r="G22" s="114">
        <f>CO2eq!F34</f>
        <v>3.3008315320763342</v>
      </c>
      <c r="H22" s="114">
        <f>CO2eq!G34</f>
        <v>3.5887453653760208</v>
      </c>
      <c r="I22" s="114">
        <f>CO2eq!H34</f>
        <v>4.8377943713861118</v>
      </c>
      <c r="J22" s="114">
        <f>CO2eq!I34</f>
        <v>6.4716639753935521</v>
      </c>
      <c r="K22" s="114">
        <f>CO2eq!J34</f>
        <v>5.4530983402334039</v>
      </c>
      <c r="L22" s="114">
        <f>CO2eq!K34</f>
        <v>7.5759217578011606</v>
      </c>
      <c r="M22" s="114">
        <f>CO2eq!L34</f>
        <v>7.8692084230794945</v>
      </c>
      <c r="N22" s="114">
        <f>CO2eq!M34</f>
        <v>4.140011487180586</v>
      </c>
      <c r="O22" s="114">
        <f>CO2eq!N34</f>
        <v>7.8260611782493452</v>
      </c>
      <c r="P22" s="114">
        <f>CO2eq!O34</f>
        <v>6.7714052677412475</v>
      </c>
      <c r="Q22" s="114">
        <f>CO2eq!P34</f>
        <v>4.8741727239938362</v>
      </c>
      <c r="R22" s="114">
        <f>CO2eq!Q34</f>
        <v>5.1391744631633083</v>
      </c>
      <c r="S22" s="114">
        <f>CO2eq!R34</f>
        <v>5.9717385677826886</v>
      </c>
      <c r="T22" s="114">
        <f>CO2eq!S34</f>
        <v>5.249489107721562</v>
      </c>
      <c r="U22" s="114">
        <f>CO2eq!T34</f>
        <v>5.6867157474031593</v>
      </c>
      <c r="V22" s="114">
        <f>CO2eq!U34</f>
        <v>9.7272174899585071</v>
      </c>
      <c r="W22" s="114">
        <f>CO2eq!V34</f>
        <v>3.5214969360003217</v>
      </c>
      <c r="X22" s="114">
        <f>CO2eq!W34</f>
        <v>4.4204790149007813</v>
      </c>
      <c r="Y22" s="114">
        <f>CO2eq!X34</f>
        <v>4.4906423019368953</v>
      </c>
      <c r="Z22" s="114">
        <f>CO2eq!Y34</f>
        <v>7.1318882242831982</v>
      </c>
      <c r="AA22" s="114">
        <f>CO2eq!Z34</f>
        <v>4.138083324372225</v>
      </c>
      <c r="AB22" s="114">
        <f>CO2eq!AA34</f>
        <v>4.6673171146230192</v>
      </c>
      <c r="AC22" s="114">
        <f>CO2eq!AB34</f>
        <v>6.5292444803009513</v>
      </c>
      <c r="AD22" s="114">
        <f>CO2eq!AC34</f>
        <v>5.8560974179357892</v>
      </c>
      <c r="AE22" s="114">
        <f>CO2eq!AD34</f>
        <v>12.272490502568425</v>
      </c>
      <c r="AF22" s="114">
        <f>CO2eq!AE34</f>
        <v>16.919022860558588</v>
      </c>
    </row>
    <row r="23" spans="1:32" x14ac:dyDescent="0.25">
      <c r="A23" s="6">
        <v>1</v>
      </c>
      <c r="B23" s="13" t="s">
        <v>875</v>
      </c>
      <c r="C23" s="13" t="s">
        <v>864</v>
      </c>
      <c r="D23" s="114">
        <f>CO2eq!C52</f>
        <v>10.099244701296538</v>
      </c>
      <c r="E23" s="114">
        <f>CO2eq!D52</f>
        <v>10.932929896432492</v>
      </c>
      <c r="F23" s="114">
        <f>CO2eq!E52</f>
        <v>12.466795020527035</v>
      </c>
      <c r="G23" s="114">
        <f>CO2eq!F52</f>
        <v>14.015445681696569</v>
      </c>
      <c r="H23" s="114">
        <f>CO2eq!G52</f>
        <v>16.419547177463727</v>
      </c>
      <c r="I23" s="114">
        <f>CO2eq!H52</f>
        <v>18.293793139387454</v>
      </c>
      <c r="J23" s="114">
        <f>CO2eq!I52</f>
        <v>20.142352688654316</v>
      </c>
      <c r="K23" s="114">
        <f>CO2eq!J52</f>
        <v>21.495210226307119</v>
      </c>
      <c r="L23" s="114">
        <f>CO2eq!K52</f>
        <v>22.975487375631381</v>
      </c>
      <c r="M23" s="114">
        <f>CO2eq!L52</f>
        <v>25.258290826080739</v>
      </c>
      <c r="N23" s="114">
        <f>CO2eq!M52</f>
        <v>26.645395364314119</v>
      </c>
      <c r="O23" s="114">
        <f>CO2eq!N52</f>
        <v>25.46725200690231</v>
      </c>
      <c r="P23" s="114">
        <f>CO2eq!O52</f>
        <v>24.818211477423507</v>
      </c>
      <c r="Q23" s="114">
        <f>CO2eq!P52</f>
        <v>23.622572300058906</v>
      </c>
      <c r="R23" s="114">
        <f>CO2eq!Q52</f>
        <v>22.852869939961789</v>
      </c>
      <c r="S23" s="114">
        <f>CO2eq!R52</f>
        <v>24.068562037876845</v>
      </c>
      <c r="T23" s="114">
        <f>CO2eq!S52</f>
        <v>22.43198489919547</v>
      </c>
      <c r="U23" s="114">
        <f>CO2eq!T52</f>
        <v>21.025692020127902</v>
      </c>
      <c r="V23" s="114">
        <f>CO2eq!U52</f>
        <v>23.730568042726574</v>
      </c>
      <c r="W23" s="114">
        <f>CO2eq!V52</f>
        <v>26.893307078915988</v>
      </c>
      <c r="X23" s="114">
        <f>CO2eq!W52</f>
        <v>29.40197864974234</v>
      </c>
      <c r="Y23" s="114">
        <f>CO2eq!X52</f>
        <v>28.570871422747533</v>
      </c>
      <c r="Z23" s="114">
        <f>CO2eq!Y52</f>
        <v>29.024270729760094</v>
      </c>
      <c r="AA23" s="114">
        <f>CO2eq!Z52</f>
        <v>32.436989908207138</v>
      </c>
      <c r="AB23" s="114">
        <f>CO2eq!AA52</f>
        <v>33.509590428270471</v>
      </c>
      <c r="AC23" s="114">
        <f>CO2eq!AB52</f>
        <v>34.278549841098524</v>
      </c>
      <c r="AD23" s="114">
        <f>CO2eq!AC52</f>
        <v>37.731273385927459</v>
      </c>
      <c r="AE23" s="114">
        <f>CO2eq!AD52</f>
        <v>38.075774783895504</v>
      </c>
      <c r="AF23" s="114">
        <f>CO2eq!AE52</f>
        <v>36.643122211129892</v>
      </c>
    </row>
    <row r="24" spans="1:32" x14ac:dyDescent="0.25">
      <c r="A24" s="6">
        <v>1</v>
      </c>
      <c r="B24" s="6" t="s">
        <v>876</v>
      </c>
      <c r="C24" s="31" t="s">
        <v>722</v>
      </c>
      <c r="D24" s="119">
        <f t="shared" ref="D24:AD24" si="5">SUM(D25:D28)</f>
        <v>83.552159876466831</v>
      </c>
      <c r="E24" s="119">
        <f t="shared" si="5"/>
        <v>76.914061198545156</v>
      </c>
      <c r="F24" s="119">
        <f t="shared" si="5"/>
        <v>72.357381812620972</v>
      </c>
      <c r="G24" s="119">
        <f t="shared" si="5"/>
        <v>75.5956090591189</v>
      </c>
      <c r="H24" s="119">
        <f t="shared" si="5"/>
        <v>78.943080951782292</v>
      </c>
      <c r="I24" s="119">
        <f t="shared" si="5"/>
        <v>86.997740721709278</v>
      </c>
      <c r="J24" s="119">
        <f t="shared" si="5"/>
        <v>92.995889261678968</v>
      </c>
      <c r="K24" s="119">
        <f t="shared" si="5"/>
        <v>92.204705687209128</v>
      </c>
      <c r="L24" s="119">
        <f t="shared" si="5"/>
        <v>90.050287841511931</v>
      </c>
      <c r="M24" s="119">
        <f t="shared" si="5"/>
        <v>89.228974652797277</v>
      </c>
      <c r="N24" s="119">
        <f t="shared" si="5"/>
        <v>89.177814304693527</v>
      </c>
      <c r="O24" s="119">
        <f t="shared" si="5"/>
        <v>95.256238302335078</v>
      </c>
      <c r="P24" s="119">
        <f t="shared" si="5"/>
        <v>89.595180895842446</v>
      </c>
      <c r="Q24" s="119">
        <f t="shared" si="5"/>
        <v>98.877824560874259</v>
      </c>
      <c r="R24" s="119">
        <f t="shared" si="5"/>
        <v>116.97703565944228</v>
      </c>
      <c r="S24" s="119">
        <f t="shared" si="5"/>
        <v>124.14862937687676</v>
      </c>
      <c r="T24" s="119">
        <f t="shared" si="5"/>
        <v>143.08721665654178</v>
      </c>
      <c r="U24" s="119">
        <f t="shared" si="5"/>
        <v>147.86986676108853</v>
      </c>
      <c r="V24" s="119">
        <f t="shared" si="5"/>
        <v>148.68361007924079</v>
      </c>
      <c r="W24" s="119">
        <f t="shared" si="5"/>
        <v>154.68069687172033</v>
      </c>
      <c r="X24" s="119">
        <f t="shared" si="5"/>
        <v>164.48613173123175</v>
      </c>
      <c r="Y24" s="119">
        <f t="shared" si="5"/>
        <v>173.47163600487374</v>
      </c>
      <c r="Z24" s="119">
        <f t="shared" si="5"/>
        <v>175.25343970454733</v>
      </c>
      <c r="AA24" s="119">
        <f t="shared" si="5"/>
        <v>184.20500932991888</v>
      </c>
      <c r="AB24" s="119">
        <f t="shared" si="5"/>
        <v>199.04535258381361</v>
      </c>
      <c r="AC24" s="119">
        <f t="shared" si="5"/>
        <v>223.30223991003885</v>
      </c>
      <c r="AD24" s="119">
        <f t="shared" si="5"/>
        <v>225.93658073490516</v>
      </c>
      <c r="AE24" s="119">
        <f>SUM(AE25:AE28)</f>
        <v>236.14629152225837</v>
      </c>
      <c r="AF24" s="119">
        <f>SUM(AF25:AF28)</f>
        <v>241.14520401594592</v>
      </c>
    </row>
    <row r="25" spans="1:32" x14ac:dyDescent="0.25">
      <c r="A25" s="6">
        <v>1</v>
      </c>
      <c r="B25" s="13" t="s">
        <v>877</v>
      </c>
      <c r="C25" s="13" t="s">
        <v>724</v>
      </c>
      <c r="D25" s="114">
        <f>CO2eq!C426</f>
        <v>15.349934065819054</v>
      </c>
      <c r="E25" s="114">
        <f>CO2eq!D426</f>
        <v>15.779185250804971</v>
      </c>
      <c r="F25" s="114">
        <f>CO2eq!E426</f>
        <v>16.800071911193662</v>
      </c>
      <c r="G25" s="114">
        <f>CO2eq!F426</f>
        <v>17.810679141625585</v>
      </c>
      <c r="H25" s="114">
        <f>CO2eq!G426</f>
        <v>18.758863195290605</v>
      </c>
      <c r="I25" s="114">
        <f>CO2eq!H426</f>
        <v>19.724803803952753</v>
      </c>
      <c r="J25" s="114">
        <f>CO2eq!I426</f>
        <v>20.83571491476425</v>
      </c>
      <c r="K25" s="114">
        <f>CO2eq!J426</f>
        <v>22.224510129846152</v>
      </c>
      <c r="L25" s="114">
        <f>CO2eq!K426</f>
        <v>23.646191925465196</v>
      </c>
      <c r="M25" s="114">
        <f>CO2eq!L426</f>
        <v>24.996148616055411</v>
      </c>
      <c r="N25" s="114">
        <f>CO2eq!M426</f>
        <v>26.130967849263499</v>
      </c>
      <c r="O25" s="114">
        <f>CO2eq!N426</f>
        <v>32.318148058125111</v>
      </c>
      <c r="P25" s="114">
        <f>CO2eq!O426</f>
        <v>38.06277812090876</v>
      </c>
      <c r="Q25" s="114">
        <f>CO2eq!P426</f>
        <v>45.635285449218443</v>
      </c>
      <c r="R25" s="114">
        <f>CO2eq!Q426</f>
        <v>54.013363956160902</v>
      </c>
      <c r="S25" s="114">
        <f>CO2eq!R426</f>
        <v>62.202334281526824</v>
      </c>
      <c r="T25" s="114">
        <f>CO2eq!S426</f>
        <v>69.178264322490577</v>
      </c>
      <c r="U25" s="114">
        <f>CO2eq!T426</f>
        <v>75.802072185503363</v>
      </c>
      <c r="V25" s="114">
        <f>CO2eq!U426</f>
        <v>82.544092331228313</v>
      </c>
      <c r="W25" s="114">
        <f>CO2eq!V426</f>
        <v>89.447594353600721</v>
      </c>
      <c r="X25" s="114">
        <f>CO2eq!W426</f>
        <v>95.681463502720035</v>
      </c>
      <c r="Y25" s="114">
        <f>CO2eq!X426</f>
        <v>104.74373946718899</v>
      </c>
      <c r="Z25" s="114">
        <f>CO2eq!Y426</f>
        <v>112.75655280472894</v>
      </c>
      <c r="AA25" s="114">
        <f>CO2eq!Z426</f>
        <v>120.51442120450947</v>
      </c>
      <c r="AB25" s="114">
        <f>CO2eq!AA426</f>
        <v>128.52611926697341</v>
      </c>
      <c r="AC25" s="114">
        <f>CO2eq!AB426</f>
        <v>139.90260152342734</v>
      </c>
      <c r="AD25" s="114">
        <f>CO2eq!AC426</f>
        <v>148.95287753785257</v>
      </c>
      <c r="AE25" s="114">
        <f>CO2eq!AD426</f>
        <v>156.94321158653565</v>
      </c>
      <c r="AF25" s="114">
        <f>CO2eq!AE426</f>
        <v>166.26550920857534</v>
      </c>
    </row>
    <row r="26" spans="1:32" x14ac:dyDescent="0.25">
      <c r="A26" s="6">
        <v>1</v>
      </c>
      <c r="B26" s="13" t="s">
        <v>878</v>
      </c>
      <c r="C26" s="13" t="s">
        <v>879</v>
      </c>
      <c r="D26" s="114">
        <f>CO2eq!C430</f>
        <v>0</v>
      </c>
      <c r="E26" s="114">
        <f>CO2eq!D430</f>
        <v>0</v>
      </c>
      <c r="F26" s="114">
        <f>CO2eq!E430</f>
        <v>0</v>
      </c>
      <c r="G26" s="114">
        <f>CO2eq!F430</f>
        <v>0</v>
      </c>
      <c r="H26" s="114">
        <f>CO2eq!G430</f>
        <v>0</v>
      </c>
      <c r="I26" s="114">
        <f>CO2eq!H430</f>
        <v>0</v>
      </c>
      <c r="J26" s="114">
        <f>CO2eq!I430</f>
        <v>0</v>
      </c>
      <c r="K26" s="114">
        <f>CO2eq!J430</f>
        <v>0</v>
      </c>
      <c r="L26" s="114">
        <f>CO2eq!K430</f>
        <v>0</v>
      </c>
      <c r="M26" s="114">
        <f>CO2eq!L430</f>
        <v>0</v>
      </c>
      <c r="N26" s="114">
        <f>CO2eq!M430</f>
        <v>0</v>
      </c>
      <c r="O26" s="114">
        <f>CO2eq!N430</f>
        <v>0</v>
      </c>
      <c r="P26" s="114">
        <f>CO2eq!O430</f>
        <v>0</v>
      </c>
      <c r="Q26" s="114">
        <f>CO2eq!P430</f>
        <v>0</v>
      </c>
      <c r="R26" s="114">
        <f>CO2eq!Q430</f>
        <v>0</v>
      </c>
      <c r="S26" s="114">
        <f>CO2eq!R430</f>
        <v>0</v>
      </c>
      <c r="T26" s="114">
        <f>CO2eq!S430</f>
        <v>0</v>
      </c>
      <c r="U26" s="114">
        <f>CO2eq!T430</f>
        <v>0</v>
      </c>
      <c r="V26" s="114">
        <f>CO2eq!U430</f>
        <v>0</v>
      </c>
      <c r="W26" s="114">
        <f>CO2eq!V430</f>
        <v>10.143959065999997</v>
      </c>
      <c r="X26" s="114">
        <f>CO2eq!W430</f>
        <v>10.143959066000001</v>
      </c>
      <c r="Y26" s="114">
        <f>CO2eq!X430</f>
        <v>10.143959066000004</v>
      </c>
      <c r="Z26" s="114">
        <f>CO2eq!Y430</f>
        <v>10.143959065999999</v>
      </c>
      <c r="AA26" s="114">
        <f>CO2eq!Z430</f>
        <v>10.143959066000001</v>
      </c>
      <c r="AB26" s="114">
        <f>CO2eq!AA430</f>
        <v>10.143959065999999</v>
      </c>
      <c r="AC26" s="114">
        <f>CO2eq!AB430</f>
        <v>16.332045714799996</v>
      </c>
      <c r="AD26" s="114">
        <f>CO2eq!AC430</f>
        <v>14.114290847400007</v>
      </c>
      <c r="AE26" s="114">
        <f>CO2eq!AD430</f>
        <v>17.207652899999978</v>
      </c>
      <c r="AF26" s="114">
        <f>CO2eq!AE430</f>
        <v>14.321200687999999</v>
      </c>
    </row>
    <row r="27" spans="1:32" x14ac:dyDescent="0.25">
      <c r="A27" s="6">
        <v>1</v>
      </c>
      <c r="B27" s="13" t="s">
        <v>881</v>
      </c>
      <c r="C27" s="13" t="s">
        <v>870</v>
      </c>
      <c r="D27" s="114">
        <f>CO2eq!C431</f>
        <v>1.9468994997906792</v>
      </c>
      <c r="E27" s="114">
        <f>CO2eq!D431</f>
        <v>1.9826049487028443</v>
      </c>
      <c r="F27" s="114">
        <f>CO2eq!E431</f>
        <v>1.931513909261229</v>
      </c>
      <c r="G27" s="114">
        <f>CO2eq!F431</f>
        <v>1.960360942784628</v>
      </c>
      <c r="H27" s="114">
        <f>CO2eq!G431</f>
        <v>1.977002448294306</v>
      </c>
      <c r="I27" s="114">
        <f>CO2eq!H431</f>
        <v>2.0247678915774325</v>
      </c>
      <c r="J27" s="114">
        <f>CO2eq!I431</f>
        <v>2.0737943496057998</v>
      </c>
      <c r="K27" s="114">
        <f>CO2eq!J431</f>
        <v>2.1284981526218387</v>
      </c>
      <c r="L27" s="114">
        <f>CO2eq!K431</f>
        <v>2.1562951080128823</v>
      </c>
      <c r="M27" s="114">
        <f>CO2eq!L431</f>
        <v>2.1398153360708161</v>
      </c>
      <c r="N27" s="114">
        <f>CO2eq!M431</f>
        <v>2.1753279536950729</v>
      </c>
      <c r="O27" s="114">
        <f>CO2eq!N431</f>
        <v>2.196155135836428</v>
      </c>
      <c r="P27" s="114">
        <f>CO2eq!O431</f>
        <v>2.6773571643248113</v>
      </c>
      <c r="Q27" s="114">
        <f>CO2eq!P431</f>
        <v>3.004668866410853</v>
      </c>
      <c r="R27" s="114">
        <f>CO2eq!Q431</f>
        <v>3.068345896361742</v>
      </c>
      <c r="S27" s="114">
        <f>CO2eq!R431</f>
        <v>2.9114003049397277</v>
      </c>
      <c r="T27" s="114">
        <f>CO2eq!S431</f>
        <v>3.018087128871294</v>
      </c>
      <c r="U27" s="114">
        <f>CO2eq!T431</f>
        <v>3.0680315582243347</v>
      </c>
      <c r="V27" s="114">
        <f>CO2eq!U431</f>
        <v>3.2247362087769904</v>
      </c>
      <c r="W27" s="114">
        <f>CO2eq!V431</f>
        <v>3.2519364059913478</v>
      </c>
      <c r="X27" s="114">
        <f>CO2eq!W431</f>
        <v>3.4165019160817374</v>
      </c>
      <c r="Y27" s="114">
        <f>CO2eq!X431</f>
        <v>3.3482491139950148</v>
      </c>
      <c r="Z27" s="114">
        <f>CO2eq!Y431</f>
        <v>3.4771424730818112</v>
      </c>
      <c r="AA27" s="114">
        <f>CO2eq!Z431</f>
        <v>3.6491691175196341</v>
      </c>
      <c r="AB27" s="114">
        <f>CO2eq!AA431</f>
        <v>4.3102168806748775</v>
      </c>
      <c r="AC27" s="114">
        <f>CO2eq!AB431</f>
        <v>4.1079227810362928</v>
      </c>
      <c r="AD27" s="114">
        <f>CO2eq!AC431</f>
        <v>4.1466336647486797</v>
      </c>
      <c r="AE27" s="114">
        <f>CO2eq!AD431</f>
        <v>4.3623525802276966</v>
      </c>
      <c r="AF27" s="114">
        <f>CO2eq!AE431</f>
        <v>4.3425871505699556</v>
      </c>
    </row>
    <row r="28" spans="1:32" x14ac:dyDescent="0.25">
      <c r="A28" s="6">
        <v>1</v>
      </c>
      <c r="B28" s="13" t="s">
        <v>883</v>
      </c>
      <c r="C28" s="13" t="s">
        <v>858</v>
      </c>
      <c r="D28" s="114">
        <f>CO2eq!C434</f>
        <v>66.2553263108571</v>
      </c>
      <c r="E28" s="114">
        <f>CO2eq!D434</f>
        <v>59.152270999037341</v>
      </c>
      <c r="F28" s="114">
        <f>CO2eq!E434</f>
        <v>53.625795992166083</v>
      </c>
      <c r="G28" s="114">
        <f>CO2eq!F434</f>
        <v>55.82456897470869</v>
      </c>
      <c r="H28" s="114">
        <f>CO2eq!G434</f>
        <v>58.207215308197384</v>
      </c>
      <c r="I28" s="114">
        <f>CO2eq!H434</f>
        <v>65.248169026179099</v>
      </c>
      <c r="J28" s="114">
        <f>CO2eq!I434</f>
        <v>70.08637999730891</v>
      </c>
      <c r="K28" s="114">
        <f>CO2eq!J434</f>
        <v>67.851697404741145</v>
      </c>
      <c r="L28" s="114">
        <f>CO2eq!K434</f>
        <v>64.247800808033844</v>
      </c>
      <c r="M28" s="114">
        <f>CO2eq!L434</f>
        <v>62.093010700671051</v>
      </c>
      <c r="N28" s="114">
        <f>CO2eq!M434</f>
        <v>60.871518501734961</v>
      </c>
      <c r="O28" s="114">
        <f>CO2eq!N434</f>
        <v>60.741935108373539</v>
      </c>
      <c r="P28" s="114">
        <f>CO2eq!O434</f>
        <v>48.855045610608883</v>
      </c>
      <c r="Q28" s="114">
        <f>CO2eq!P434</f>
        <v>50.237870245244963</v>
      </c>
      <c r="R28" s="114">
        <f>CO2eq!Q434</f>
        <v>59.895325806919637</v>
      </c>
      <c r="S28" s="114">
        <f>CO2eq!R434</f>
        <v>59.034894790410206</v>
      </c>
      <c r="T28" s="114">
        <f>CO2eq!S434</f>
        <v>70.890865205179892</v>
      </c>
      <c r="U28" s="114">
        <f>CO2eq!T434</f>
        <v>68.99976301736082</v>
      </c>
      <c r="V28" s="114">
        <f>CO2eq!U434</f>
        <v>62.914781539235506</v>
      </c>
      <c r="W28" s="114">
        <f>CO2eq!V434</f>
        <v>51.837207046128256</v>
      </c>
      <c r="X28" s="114">
        <f>CO2eq!W434</f>
        <v>55.24420724642998</v>
      </c>
      <c r="Y28" s="114">
        <f>CO2eq!X434</f>
        <v>55.235688357689739</v>
      </c>
      <c r="Z28" s="114">
        <f>CO2eq!Y434</f>
        <v>48.875785360736586</v>
      </c>
      <c r="AA28" s="114">
        <f>CO2eq!Z434</f>
        <v>49.897459941889757</v>
      </c>
      <c r="AB28" s="114">
        <f>CO2eq!AA434</f>
        <v>56.065057370165299</v>
      </c>
      <c r="AC28" s="114">
        <f>CO2eq!AB434</f>
        <v>62.959669890775245</v>
      </c>
      <c r="AD28" s="114">
        <f>CO2eq!AC434</f>
        <v>58.722778684903886</v>
      </c>
      <c r="AE28" s="114">
        <f>CO2eq!AD434</f>
        <v>57.633074455495034</v>
      </c>
      <c r="AF28" s="114">
        <f>CO2eq!AE434</f>
        <v>56.215906968800638</v>
      </c>
    </row>
    <row r="29" spans="1:32" x14ac:dyDescent="0.25">
      <c r="A29" s="6">
        <v>1</v>
      </c>
      <c r="B29" s="6" t="s">
        <v>885</v>
      </c>
      <c r="C29" s="31" t="s">
        <v>743</v>
      </c>
      <c r="D29" s="32">
        <f t="shared" ref="D29:AD29" si="6">D30+D31</f>
        <v>0.51014859026974535</v>
      </c>
      <c r="E29" s="32">
        <f t="shared" si="6"/>
        <v>0.50846022035891403</v>
      </c>
      <c r="F29" s="32">
        <f t="shared" si="6"/>
        <v>0.53402185155334059</v>
      </c>
      <c r="G29" s="32">
        <f t="shared" si="6"/>
        <v>0.53750034088466037</v>
      </c>
      <c r="H29" s="32">
        <f t="shared" si="6"/>
        <v>0.62227497932322029</v>
      </c>
      <c r="I29" s="32">
        <f t="shared" si="6"/>
        <v>0.70578442023137777</v>
      </c>
      <c r="J29" s="32">
        <f t="shared" si="6"/>
        <v>0.89781878848565178</v>
      </c>
      <c r="K29" s="32">
        <f t="shared" si="6"/>
        <v>1.2815352938485911</v>
      </c>
      <c r="L29" s="32">
        <f t="shared" si="6"/>
        <v>1.3020050314987643</v>
      </c>
      <c r="M29" s="32">
        <f t="shared" si="6"/>
        <v>2.9192279235254088</v>
      </c>
      <c r="N29" s="32">
        <f t="shared" si="6"/>
        <v>3.8506516858963424</v>
      </c>
      <c r="O29" s="32">
        <f t="shared" si="6"/>
        <v>7.7398262426820308</v>
      </c>
      <c r="P29" s="32">
        <f t="shared" si="6"/>
        <v>7.6989480486242803</v>
      </c>
      <c r="Q29" s="32">
        <f t="shared" si="6"/>
        <v>11.33080032803289</v>
      </c>
      <c r="R29" s="32">
        <f t="shared" si="6"/>
        <v>14.261659817989097</v>
      </c>
      <c r="S29" s="32">
        <f t="shared" si="6"/>
        <v>16.199018558632201</v>
      </c>
      <c r="T29" s="32">
        <f t="shared" si="6"/>
        <v>19.282568376505179</v>
      </c>
      <c r="U29" s="32">
        <f t="shared" si="6"/>
        <v>22.196471898319007</v>
      </c>
      <c r="V29" s="32">
        <f t="shared" si="6"/>
        <v>28.748146874402231</v>
      </c>
      <c r="W29" s="32">
        <f t="shared" si="6"/>
        <v>27.953650390714845</v>
      </c>
      <c r="X29" s="32">
        <f t="shared" si="6"/>
        <v>40.721804501221079</v>
      </c>
      <c r="Y29" s="32">
        <f t="shared" si="6"/>
        <v>49.689839882251114</v>
      </c>
      <c r="Z29" s="32">
        <f t="shared" si="6"/>
        <v>59.485259040850679</v>
      </c>
      <c r="AA29" s="32">
        <f t="shared" si="6"/>
        <v>64.4315489585763</v>
      </c>
      <c r="AB29" s="32">
        <f t="shared" si="6"/>
        <v>73.697226364506378</v>
      </c>
      <c r="AC29" s="32">
        <f t="shared" si="6"/>
        <v>80.78497684722484</v>
      </c>
      <c r="AD29" s="32">
        <f t="shared" si="6"/>
        <v>92.434344014007777</v>
      </c>
      <c r="AE29" s="32">
        <f>AE30+AE31</f>
        <v>104.64390336892183</v>
      </c>
      <c r="AF29" s="32">
        <f>AF30+AF31</f>
        <v>116.58053311525239</v>
      </c>
    </row>
    <row r="30" spans="1:32" x14ac:dyDescent="0.25">
      <c r="A30" s="6">
        <v>1</v>
      </c>
      <c r="B30" s="13" t="s">
        <v>886</v>
      </c>
      <c r="C30" s="13" t="s">
        <v>880</v>
      </c>
      <c r="D30" s="114">
        <f>CO2eq!C112+CO2eq!C122+CO2eq!C141</f>
        <v>0</v>
      </c>
      <c r="E30" s="114">
        <f>CO2eq!D112+CO2eq!D122+CO2eq!D141</f>
        <v>0</v>
      </c>
      <c r="F30" s="114">
        <f>CO2eq!E112+CO2eq!E122+CO2eq!E141</f>
        <v>0</v>
      </c>
      <c r="G30" s="114">
        <f>CO2eq!F112+CO2eq!F122+CO2eq!F141</f>
        <v>0</v>
      </c>
      <c r="H30" s="114">
        <f>CO2eq!G112+CO2eq!G122+CO2eq!G141</f>
        <v>0</v>
      </c>
      <c r="I30" s="114">
        <f>CO2eq!H112+CO2eq!H122+CO2eq!H141</f>
        <v>0</v>
      </c>
      <c r="J30" s="114">
        <f>CO2eq!I112+CO2eq!I122+CO2eq!I141</f>
        <v>0</v>
      </c>
      <c r="K30" s="114">
        <f>CO2eq!J112+CO2eq!J122+CO2eq!J141</f>
        <v>0</v>
      </c>
      <c r="L30" s="114">
        <f>CO2eq!K112+CO2eq!K122+CO2eq!K141</f>
        <v>0</v>
      </c>
      <c r="M30" s="114">
        <f>CO2eq!L112+CO2eq!L122+CO2eq!L141</f>
        <v>0</v>
      </c>
      <c r="N30" s="114">
        <f>CO2eq!M112+CO2eq!M122+CO2eq!M141</f>
        <v>0</v>
      </c>
      <c r="O30" s="114">
        <f>CO2eq!N112+CO2eq!N122+CO2eq!N141</f>
        <v>0</v>
      </c>
      <c r="P30" s="114">
        <f>CO2eq!O112+CO2eq!O122+CO2eq!O141</f>
        <v>0</v>
      </c>
      <c r="Q30" s="114">
        <f>CO2eq!P112+CO2eq!P122+CO2eq!P141</f>
        <v>0</v>
      </c>
      <c r="R30" s="114">
        <f>CO2eq!Q112+CO2eq!Q122+CO2eq!Q141</f>
        <v>0</v>
      </c>
      <c r="S30" s="114">
        <f>CO2eq!R112+CO2eq!R122+CO2eq!R141</f>
        <v>0</v>
      </c>
      <c r="T30" s="114">
        <f>CO2eq!S112+CO2eq!S122+CO2eq!S141</f>
        <v>0</v>
      </c>
      <c r="U30" s="114">
        <f>CO2eq!T112+CO2eq!T122+CO2eq!T141</f>
        <v>0</v>
      </c>
      <c r="V30" s="114">
        <f>CO2eq!U112+CO2eq!U122+CO2eq!U141</f>
        <v>0</v>
      </c>
      <c r="W30" s="114">
        <f>CO2eq!V112+CO2eq!V122+CO2eq!V141</f>
        <v>0</v>
      </c>
      <c r="X30" s="114">
        <f>CO2eq!W112+CO2eq!W122+CO2eq!W141</f>
        <v>0</v>
      </c>
      <c r="Y30" s="114">
        <f>CO2eq!X112+CO2eq!X122+CO2eq!X141</f>
        <v>0</v>
      </c>
      <c r="Z30" s="114">
        <f>CO2eq!Y112+CO2eq!Y122+CO2eq!Y141</f>
        <v>0</v>
      </c>
      <c r="AA30" s="114">
        <f>CO2eq!Z112+CO2eq!Z122+CO2eq!Z141</f>
        <v>0</v>
      </c>
      <c r="AB30" s="114">
        <f>CO2eq!AA112+CO2eq!AA122+CO2eq!AA141</f>
        <v>0</v>
      </c>
      <c r="AC30" s="114">
        <f>CO2eq!AB112+CO2eq!AB122+CO2eq!AB141</f>
        <v>0</v>
      </c>
      <c r="AD30" s="114">
        <f>CO2eq!AC112+CO2eq!AC122+CO2eq!AC141</f>
        <v>0</v>
      </c>
      <c r="AE30" s="114">
        <f>CO2eq!AD112+CO2eq!AD122+CO2eq!AD141</f>
        <v>0</v>
      </c>
      <c r="AF30" s="114">
        <f>CO2eq!AE112+CO2eq!AE122+CO2eq!AE141</f>
        <v>0</v>
      </c>
    </row>
    <row r="31" spans="1:32" x14ac:dyDescent="0.25">
      <c r="A31" s="6">
        <v>1</v>
      </c>
      <c r="B31" s="13" t="s">
        <v>887</v>
      </c>
      <c r="C31" s="13" t="s">
        <v>851</v>
      </c>
      <c r="D31" s="114">
        <f>CO2eq!C149+CO2eq!C160+CO2eq!C173+CO2eq!C187</f>
        <v>0.51014859026974535</v>
      </c>
      <c r="E31" s="114">
        <f>CO2eq!D149+CO2eq!D160+CO2eq!D173+CO2eq!D187</f>
        <v>0.50846022035891403</v>
      </c>
      <c r="F31" s="114">
        <f>CO2eq!E149+CO2eq!E160+CO2eq!E173+CO2eq!E187</f>
        <v>0.53402185155334059</v>
      </c>
      <c r="G31" s="114">
        <f>CO2eq!F149+CO2eq!F160+CO2eq!F173+CO2eq!F187</f>
        <v>0.53750034088466037</v>
      </c>
      <c r="H31" s="114">
        <f>CO2eq!G149+CO2eq!G160+CO2eq!G173+CO2eq!G187</f>
        <v>0.62227497932322029</v>
      </c>
      <c r="I31" s="114">
        <f>CO2eq!H149+CO2eq!H160+CO2eq!H173+CO2eq!H187</f>
        <v>0.70578442023137777</v>
      </c>
      <c r="J31" s="114">
        <f>CO2eq!I149+CO2eq!I160+CO2eq!I173+CO2eq!I187</f>
        <v>0.89781878848565178</v>
      </c>
      <c r="K31" s="114">
        <f>CO2eq!J149+CO2eq!J160+CO2eq!J173+CO2eq!J187</f>
        <v>1.2815352938485911</v>
      </c>
      <c r="L31" s="114">
        <f>CO2eq!K149+CO2eq!K160+CO2eq!K173+CO2eq!K187</f>
        <v>1.3020050314987643</v>
      </c>
      <c r="M31" s="114">
        <f>CO2eq!L149+CO2eq!L160+CO2eq!L173+CO2eq!L187</f>
        <v>2.9192279235254088</v>
      </c>
      <c r="N31" s="114">
        <f>CO2eq!M149+CO2eq!M160+CO2eq!M173+CO2eq!M187</f>
        <v>3.8506516858963424</v>
      </c>
      <c r="O31" s="114">
        <f>CO2eq!N149+CO2eq!N160+CO2eq!N173+CO2eq!N187</f>
        <v>7.7398262426820308</v>
      </c>
      <c r="P31" s="114">
        <f>CO2eq!O149+CO2eq!O160+CO2eq!O173+CO2eq!O187</f>
        <v>7.6989480486242803</v>
      </c>
      <c r="Q31" s="114">
        <f>CO2eq!P149+CO2eq!P160+CO2eq!P173+CO2eq!P187</f>
        <v>11.33080032803289</v>
      </c>
      <c r="R31" s="114">
        <f>CO2eq!Q149+CO2eq!Q160+CO2eq!Q173+CO2eq!Q187</f>
        <v>14.261659817989097</v>
      </c>
      <c r="S31" s="114">
        <f>CO2eq!R149+CO2eq!R160+CO2eq!R173+CO2eq!R187</f>
        <v>16.199018558632201</v>
      </c>
      <c r="T31" s="114">
        <f>CO2eq!S149+CO2eq!S160+CO2eq!S173+CO2eq!S187</f>
        <v>19.282568376505179</v>
      </c>
      <c r="U31" s="114">
        <f>CO2eq!T149+CO2eq!T160+CO2eq!T173+CO2eq!T187</f>
        <v>22.196471898319007</v>
      </c>
      <c r="V31" s="114">
        <f>CO2eq!U149+CO2eq!U160+CO2eq!U173+CO2eq!U187</f>
        <v>28.748146874402231</v>
      </c>
      <c r="W31" s="114">
        <f>CO2eq!V149+CO2eq!V160+CO2eq!V173+CO2eq!V187</f>
        <v>27.953650390714845</v>
      </c>
      <c r="X31" s="114">
        <f>CO2eq!W149+CO2eq!W160+CO2eq!W173+CO2eq!W187</f>
        <v>40.721804501221079</v>
      </c>
      <c r="Y31" s="114">
        <f>CO2eq!X149+CO2eq!X160+CO2eq!X173+CO2eq!X187</f>
        <v>49.689839882251114</v>
      </c>
      <c r="Z31" s="114">
        <f>CO2eq!Y149+CO2eq!Y160+CO2eq!Y173+CO2eq!Y187</f>
        <v>59.485259040850679</v>
      </c>
      <c r="AA31" s="114">
        <f>CO2eq!Z149+CO2eq!Z160+CO2eq!Z173+CO2eq!Z187</f>
        <v>64.4315489585763</v>
      </c>
      <c r="AB31" s="114">
        <f>CO2eq!AA149+CO2eq!AA160+CO2eq!AA173+CO2eq!AA187</f>
        <v>73.697226364506378</v>
      </c>
      <c r="AC31" s="114">
        <f>CO2eq!AB149+CO2eq!AB160+CO2eq!AB173+CO2eq!AB187</f>
        <v>80.78497684722484</v>
      </c>
      <c r="AD31" s="114">
        <f>CO2eq!AC149+CO2eq!AC160+CO2eq!AC173+CO2eq!AC187</f>
        <v>92.434344014007777</v>
      </c>
      <c r="AE31" s="114">
        <f>CO2eq!AD149+CO2eq!AD160+CO2eq!AD173+CO2eq!AD187</f>
        <v>104.64390336892183</v>
      </c>
      <c r="AF31" s="114">
        <f>CO2eq!AE149+CO2eq!AE160+CO2eq!AE173+CO2eq!AE187</f>
        <v>116.58053311525239</v>
      </c>
    </row>
    <row r="32" spans="1:32" x14ac:dyDescent="0.25">
      <c r="A32" s="6">
        <v>1</v>
      </c>
      <c r="B32" s="6" t="s">
        <v>888</v>
      </c>
      <c r="C32" s="31" t="s">
        <v>842</v>
      </c>
      <c r="D32" s="32">
        <f t="shared" ref="D32:AF32" si="7">SUM(D33:D34)</f>
        <v>-1318.6239695831116</v>
      </c>
      <c r="E32" s="32">
        <f t="shared" si="7"/>
        <v>-1007.0536570132078</v>
      </c>
      <c r="F32" s="32">
        <f t="shared" si="7"/>
        <v>-1481.4827270873068</v>
      </c>
      <c r="G32" s="32">
        <f t="shared" si="7"/>
        <v>-1760.7121485681043</v>
      </c>
      <c r="H32" s="32">
        <f t="shared" si="7"/>
        <v>-2211.9579093281327</v>
      </c>
      <c r="I32" s="32">
        <f t="shared" si="7"/>
        <v>-1323.7664941113615</v>
      </c>
      <c r="J32" s="32">
        <f t="shared" si="7"/>
        <v>-2083.9205058791031</v>
      </c>
      <c r="K32" s="32">
        <f t="shared" si="7"/>
        <v>-2345.4195953789767</v>
      </c>
      <c r="L32" s="32">
        <f t="shared" si="7"/>
        <v>-3031.1178730209963</v>
      </c>
      <c r="M32" s="32">
        <f t="shared" si="7"/>
        <v>-3734.1154370096274</v>
      </c>
      <c r="N32" s="32">
        <f t="shared" si="7"/>
        <v>-3719.6092883477113</v>
      </c>
      <c r="O32" s="32">
        <f t="shared" si="7"/>
        <v>-3894.7878349364737</v>
      </c>
      <c r="P32" s="32">
        <f t="shared" si="7"/>
        <v>-4272.3086028152047</v>
      </c>
      <c r="Q32" s="32">
        <f t="shared" si="7"/>
        <v>-5072.0452966570529</v>
      </c>
      <c r="R32" s="32">
        <f t="shared" si="7"/>
        <v>-3703.0666060640724</v>
      </c>
      <c r="S32" s="32">
        <f t="shared" si="7"/>
        <v>-4389.8187834090413</v>
      </c>
      <c r="T32" s="32">
        <f t="shared" si="7"/>
        <v>-4784.1179690894896</v>
      </c>
      <c r="U32" s="32">
        <f t="shared" si="7"/>
        <v>-3993.9570083261387</v>
      </c>
      <c r="V32" s="32">
        <f t="shared" si="7"/>
        <v>-4144.1871192382614</v>
      </c>
      <c r="W32" s="32">
        <f t="shared" si="7"/>
        <v>-5258.7185648431014</v>
      </c>
      <c r="X32" s="32">
        <f t="shared" si="7"/>
        <v>-6042.7144046912417</v>
      </c>
      <c r="Y32" s="32">
        <f t="shared" si="7"/>
        <v>-6213.3454367035511</v>
      </c>
      <c r="Z32" s="32">
        <f t="shared" si="7"/>
        <v>-6062.9073622209944</v>
      </c>
      <c r="AA32" s="32">
        <f t="shared" si="7"/>
        <v>-5859.1337117258217</v>
      </c>
      <c r="AB32" s="32">
        <f t="shared" si="7"/>
        <v>-7601.5842822808609</v>
      </c>
      <c r="AC32" s="32">
        <f t="shared" si="7"/>
        <v>-7289.340872650364</v>
      </c>
      <c r="AD32" s="32">
        <f t="shared" si="7"/>
        <v>-7400.3058580782326</v>
      </c>
      <c r="AE32" s="32">
        <f t="shared" si="7"/>
        <v>-6534.9740339044465</v>
      </c>
      <c r="AF32" s="32">
        <f t="shared" si="7"/>
        <v>-7199.853265039339</v>
      </c>
    </row>
    <row r="33" spans="1:32" x14ac:dyDescent="0.25">
      <c r="A33" s="6">
        <v>1</v>
      </c>
      <c r="B33" s="13" t="s">
        <v>890</v>
      </c>
      <c r="C33" s="13" t="s">
        <v>391</v>
      </c>
      <c r="D33" s="114">
        <f>CO2eq!C659</f>
        <v>1433.8247378892895</v>
      </c>
      <c r="E33" s="114">
        <f>CO2eq!D659</f>
        <v>1449.4277221440213</v>
      </c>
      <c r="F33" s="114">
        <f>CO2eq!E659</f>
        <v>1493.7528435823467</v>
      </c>
      <c r="G33" s="114">
        <f>CO2eq!F659</f>
        <v>1542.1210999802745</v>
      </c>
      <c r="H33" s="114">
        <f>CO2eq!G659</f>
        <v>1589.8290203633217</v>
      </c>
      <c r="I33" s="114">
        <f>CO2eq!H659</f>
        <v>1614.2899041524331</v>
      </c>
      <c r="J33" s="114">
        <f>CO2eq!I659</f>
        <v>1630.8529456722947</v>
      </c>
      <c r="K33" s="114">
        <f>CO2eq!J659</f>
        <v>1726.7295244325389</v>
      </c>
      <c r="L33" s="114">
        <f>CO2eq!K659</f>
        <v>1727.4315940750644</v>
      </c>
      <c r="M33" s="114">
        <f>CO2eq!L659</f>
        <v>1726.7768068796925</v>
      </c>
      <c r="N33" s="114">
        <f>CO2eq!M659</f>
        <v>1712.0132803411004</v>
      </c>
      <c r="O33" s="114">
        <f>CO2eq!N659</f>
        <v>1718.3926124993943</v>
      </c>
      <c r="P33" s="114">
        <f>CO2eq!O659</f>
        <v>1724.5751915765725</v>
      </c>
      <c r="Q33" s="114">
        <f>CO2eq!P659</f>
        <v>1705.4924293870779</v>
      </c>
      <c r="R33" s="114">
        <f>CO2eq!Q659</f>
        <v>1730.8777151631848</v>
      </c>
      <c r="S33" s="114">
        <f>CO2eq!R659</f>
        <v>1715.7731625640365</v>
      </c>
      <c r="T33" s="114">
        <f>CO2eq!S659</f>
        <v>1722.6598853522487</v>
      </c>
      <c r="U33" s="114">
        <f>CO2eq!T659</f>
        <v>1733.9945025850977</v>
      </c>
      <c r="V33" s="114">
        <f>CO2eq!U659</f>
        <v>1696.0002845552706</v>
      </c>
      <c r="W33" s="114">
        <f>CO2eq!V659</f>
        <v>1637.7974907090529</v>
      </c>
      <c r="X33" s="114">
        <f>CO2eq!W659</f>
        <v>1597.2604339143206</v>
      </c>
      <c r="Y33" s="114">
        <f>CO2eq!X659</f>
        <v>1539.0293316907889</v>
      </c>
      <c r="Z33" s="114">
        <f>CO2eq!Y659</f>
        <v>1571.2804428845172</v>
      </c>
      <c r="AA33" s="114">
        <f>CO2eq!Z659</f>
        <v>1626.5898555975982</v>
      </c>
      <c r="AB33" s="114">
        <f>CO2eq!AA659</f>
        <v>1538.0084151491226</v>
      </c>
      <c r="AC33" s="114">
        <f>CO2eq!AB659</f>
        <v>1454.8808407214824</v>
      </c>
      <c r="AD33" s="114">
        <f>CO2eq!AC659</f>
        <v>1482.4975966458601</v>
      </c>
      <c r="AE33" s="114">
        <f>CO2eq!AD659</f>
        <v>1515.3880904065079</v>
      </c>
      <c r="AF33" s="114">
        <f>CO2eq!AE659</f>
        <v>1550.560032978045</v>
      </c>
    </row>
    <row r="34" spans="1:32" x14ac:dyDescent="0.25">
      <c r="A34" s="6">
        <v>1</v>
      </c>
      <c r="B34" s="13" t="s">
        <v>891</v>
      </c>
      <c r="C34" s="13" t="s">
        <v>744</v>
      </c>
      <c r="D34" s="114">
        <f>CO2eq!C660</f>
        <v>-2752.4487074724011</v>
      </c>
      <c r="E34" s="114">
        <f>CO2eq!D660</f>
        <v>-2456.4813791572292</v>
      </c>
      <c r="F34" s="114">
        <f>CO2eq!E660</f>
        <v>-2975.2355706696535</v>
      </c>
      <c r="G34" s="114">
        <f>CO2eq!F660</f>
        <v>-3302.8332485483788</v>
      </c>
      <c r="H34" s="114">
        <f>CO2eq!G660</f>
        <v>-3801.7869296914541</v>
      </c>
      <c r="I34" s="114">
        <f>CO2eq!H660</f>
        <v>-2938.0563982637946</v>
      </c>
      <c r="J34" s="114">
        <f>CO2eq!I660</f>
        <v>-3714.773451551398</v>
      </c>
      <c r="K34" s="114">
        <f>CO2eq!J660</f>
        <v>-4072.1491198115159</v>
      </c>
      <c r="L34" s="114">
        <f>CO2eq!K660</f>
        <v>-4758.5494670960607</v>
      </c>
      <c r="M34" s="114">
        <f>CO2eq!L660</f>
        <v>-5460.8922438893196</v>
      </c>
      <c r="N34" s="114">
        <f>CO2eq!M660</f>
        <v>-5431.622568688812</v>
      </c>
      <c r="O34" s="114">
        <f>CO2eq!N660</f>
        <v>-5613.1804474358678</v>
      </c>
      <c r="P34" s="114">
        <f>CO2eq!O660</f>
        <v>-5996.883794391777</v>
      </c>
      <c r="Q34" s="114">
        <f>CO2eq!P660</f>
        <v>-6777.537726044131</v>
      </c>
      <c r="R34" s="114">
        <f>CO2eq!Q660</f>
        <v>-5433.9443212272572</v>
      </c>
      <c r="S34" s="114">
        <f>CO2eq!R660</f>
        <v>-6105.5919459730776</v>
      </c>
      <c r="T34" s="114">
        <f>CO2eq!S660</f>
        <v>-6506.7778544417379</v>
      </c>
      <c r="U34" s="114">
        <f>CO2eq!T660</f>
        <v>-5727.9515109112363</v>
      </c>
      <c r="V34" s="114">
        <f>CO2eq!U660</f>
        <v>-5840.1874037935322</v>
      </c>
      <c r="W34" s="114">
        <f>CO2eq!V660</f>
        <v>-6896.5160555521543</v>
      </c>
      <c r="X34" s="114">
        <f>CO2eq!W660</f>
        <v>-7639.9748386055626</v>
      </c>
      <c r="Y34" s="114">
        <f>CO2eq!X660</f>
        <v>-7752.3747683943402</v>
      </c>
      <c r="Z34" s="114">
        <f>CO2eq!Y660</f>
        <v>-7634.1878051055119</v>
      </c>
      <c r="AA34" s="114">
        <f>CO2eq!Z660</f>
        <v>-7485.72356732342</v>
      </c>
      <c r="AB34" s="114">
        <f>CO2eq!AA660</f>
        <v>-9139.5926974299837</v>
      </c>
      <c r="AC34" s="114">
        <f>CO2eq!AB660</f>
        <v>-8744.2217133718459</v>
      </c>
      <c r="AD34" s="114">
        <f>CO2eq!AC660</f>
        <v>-8882.8034547240932</v>
      </c>
      <c r="AE34" s="114">
        <f>CO2eq!AD660</f>
        <v>-8050.3621243109546</v>
      </c>
      <c r="AF34" s="114">
        <f>CO2eq!AE660</f>
        <v>-8750.4132980173836</v>
      </c>
    </row>
    <row r="35" spans="1:32" x14ac:dyDescent="0.25">
      <c r="A35" s="6">
        <v>2</v>
      </c>
      <c r="B35" s="6" t="s">
        <v>837</v>
      </c>
      <c r="C35" s="31" t="s">
        <v>845</v>
      </c>
      <c r="D35" s="32">
        <f t="shared" ref="D35:AD35" si="8">SUM(D36:D39)+D42</f>
        <v>29.404144377448063</v>
      </c>
      <c r="E35" s="32">
        <f t="shared" si="8"/>
        <v>19.274320247560453</v>
      </c>
      <c r="F35" s="32">
        <f t="shared" si="8"/>
        <v>12.041657384697308</v>
      </c>
      <c r="G35" s="32">
        <f t="shared" si="8"/>
        <v>13.575736986622163</v>
      </c>
      <c r="H35" s="32">
        <f t="shared" si="8"/>
        <v>22.249118447751961</v>
      </c>
      <c r="I35" s="32">
        <f t="shared" si="8"/>
        <v>29.341691939953172</v>
      </c>
      <c r="J35" s="32">
        <f t="shared" si="8"/>
        <v>47.304892611059088</v>
      </c>
      <c r="K35" s="32">
        <f t="shared" si="8"/>
        <v>64.817411963808638</v>
      </c>
      <c r="L35" s="32">
        <f t="shared" si="8"/>
        <v>77.320054810211417</v>
      </c>
      <c r="M35" s="32">
        <f t="shared" si="8"/>
        <v>103.24766051514091</v>
      </c>
      <c r="N35" s="32">
        <f t="shared" si="8"/>
        <v>74.206883107835367</v>
      </c>
      <c r="O35" s="32">
        <f t="shared" si="8"/>
        <v>60.833783457402063</v>
      </c>
      <c r="P35" s="32">
        <f t="shared" si="8"/>
        <v>61.42813212056835</v>
      </c>
      <c r="Q35" s="32">
        <f t="shared" si="8"/>
        <v>78.190525161093333</v>
      </c>
      <c r="R35" s="32">
        <f t="shared" si="8"/>
        <v>103.50219099286676</v>
      </c>
      <c r="S35" s="32">
        <f t="shared" si="8"/>
        <v>78.857696817916462</v>
      </c>
      <c r="T35" s="32">
        <f t="shared" si="8"/>
        <v>88.813696022350811</v>
      </c>
      <c r="U35" s="32">
        <f t="shared" si="8"/>
        <v>148.87271717425236</v>
      </c>
      <c r="V35" s="32">
        <f t="shared" si="8"/>
        <v>137.31080377361519</v>
      </c>
      <c r="W35" s="32">
        <f t="shared" si="8"/>
        <v>125.73120564124442</v>
      </c>
      <c r="X35" s="32">
        <f t="shared" si="8"/>
        <v>155.58029803049061</v>
      </c>
      <c r="Y35" s="32">
        <f t="shared" si="8"/>
        <v>178.94015791148419</v>
      </c>
      <c r="Z35" s="32">
        <f t="shared" si="8"/>
        <v>190.14675791179326</v>
      </c>
      <c r="AA35" s="32">
        <f t="shared" si="8"/>
        <v>228.12556986089189</v>
      </c>
      <c r="AB35" s="32">
        <f t="shared" si="8"/>
        <v>203.66519914310129</v>
      </c>
      <c r="AC35" s="32">
        <f t="shared" si="8"/>
        <v>151.16875178550194</v>
      </c>
      <c r="AD35" s="32">
        <f t="shared" si="8"/>
        <v>266.95584884614118</v>
      </c>
      <c r="AE35" s="32">
        <f>SUM(AE36:AE39)+AE42</f>
        <v>205.18973473372256</v>
      </c>
      <c r="AF35" s="32">
        <f>SUM(AF36:AF39)+AF42</f>
        <v>281.99006099809128</v>
      </c>
    </row>
    <row r="36" spans="1:32" x14ac:dyDescent="0.25">
      <c r="A36" s="6">
        <v>2</v>
      </c>
      <c r="B36" s="13" t="s">
        <v>838</v>
      </c>
      <c r="C36" s="13" t="s">
        <v>849</v>
      </c>
      <c r="D36" s="114">
        <v>2.5636187422476695</v>
      </c>
      <c r="E36" s="114">
        <v>10.117591951055411</v>
      </c>
      <c r="F36" s="114">
        <v>6.244540721257807</v>
      </c>
      <c r="G36" s="114">
        <v>7.0219962346136908</v>
      </c>
      <c r="H36" s="114">
        <v>11.445860760273037</v>
      </c>
      <c r="I36" s="114">
        <v>14.298262239910397</v>
      </c>
      <c r="J36" s="114">
        <v>24.452696865453216</v>
      </c>
      <c r="K36" s="114">
        <v>23.420767994266527</v>
      </c>
      <c r="L36" s="114">
        <v>29.089013751980453</v>
      </c>
      <c r="M36" s="114">
        <v>36.874298094497227</v>
      </c>
      <c r="N36" s="114">
        <v>25.480598793397906</v>
      </c>
      <c r="O36" s="114">
        <v>21.633790833124547</v>
      </c>
      <c r="P36" s="114">
        <v>22.143928142295533</v>
      </c>
      <c r="Q36" s="114">
        <v>27.1010756273234</v>
      </c>
      <c r="R36" s="114">
        <v>34.902322326286971</v>
      </c>
      <c r="S36" s="114">
        <v>27.586385006137625</v>
      </c>
      <c r="T36" s="114">
        <v>30.321722862367164</v>
      </c>
      <c r="U36" s="114">
        <v>50.887326422368041</v>
      </c>
      <c r="V36" s="114">
        <v>46.487324016983919</v>
      </c>
      <c r="W36" s="114">
        <v>42.766642807085496</v>
      </c>
      <c r="X36" s="114">
        <v>53.986016219486885</v>
      </c>
      <c r="Y36" s="114">
        <v>59.525827731970807</v>
      </c>
      <c r="Z36" s="114">
        <v>64.996560785642288</v>
      </c>
      <c r="AA36" s="114">
        <v>76.725072635237964</v>
      </c>
      <c r="AB36" s="114">
        <v>67.110532817784147</v>
      </c>
      <c r="AC36" s="114">
        <v>65.706704124266665</v>
      </c>
      <c r="AD36" s="114">
        <v>88.267645682999998</v>
      </c>
      <c r="AE36" s="114">
        <v>60.856853554749996</v>
      </c>
      <c r="AF36" s="114">
        <v>90.213615784939606</v>
      </c>
    </row>
    <row r="37" spans="1:32" x14ac:dyDescent="0.25">
      <c r="A37" s="6">
        <v>2</v>
      </c>
      <c r="B37" s="13" t="s">
        <v>840</v>
      </c>
      <c r="C37" s="13" t="s">
        <v>861</v>
      </c>
      <c r="D37" s="114">
        <v>15.362041047007335</v>
      </c>
      <c r="E37" s="114">
        <v>1.5906522598624691</v>
      </c>
      <c r="F37" s="114">
        <v>0.98174475291383878</v>
      </c>
      <c r="G37" s="114">
        <v>1.1039735772471901</v>
      </c>
      <c r="H37" s="114">
        <v>1.7994780153690884</v>
      </c>
      <c r="I37" s="114">
        <v>2.2479225545014381</v>
      </c>
      <c r="J37" s="114">
        <v>3.8443670902054601</v>
      </c>
      <c r="K37" s="114">
        <v>15.07347620679672</v>
      </c>
      <c r="L37" s="114">
        <v>19.03341189447837</v>
      </c>
      <c r="M37" s="114">
        <v>24.543950722620988</v>
      </c>
      <c r="N37" s="114">
        <v>18.018041658374095</v>
      </c>
      <c r="O37" s="114">
        <v>15.286128807623621</v>
      </c>
      <c r="P37" s="114">
        <v>15.905539001906762</v>
      </c>
      <c r="Q37" s="114">
        <v>20.808440938637997</v>
      </c>
      <c r="R37" s="114">
        <v>28.833391407726548</v>
      </c>
      <c r="S37" s="114">
        <v>22.86003163231662</v>
      </c>
      <c r="T37" s="114">
        <v>25.64769407428922</v>
      </c>
      <c r="U37" s="114">
        <v>41.400627734733824</v>
      </c>
      <c r="V37" s="114">
        <v>39.321642811409909</v>
      </c>
      <c r="W37" s="114">
        <v>37.055722699386656</v>
      </c>
      <c r="X37" s="114">
        <v>50.407102213027855</v>
      </c>
      <c r="Y37" s="114">
        <v>56.510126110661332</v>
      </c>
      <c r="Z37" s="114">
        <v>57.744445735403751</v>
      </c>
      <c r="AA37" s="114">
        <v>74.630314743985551</v>
      </c>
      <c r="AB37" s="114">
        <v>65.95743500548619</v>
      </c>
      <c r="AC37" s="114">
        <v>13.202230444</v>
      </c>
      <c r="AD37" s="114">
        <v>93.810299344362676</v>
      </c>
      <c r="AE37" s="114">
        <v>80.420083347403988</v>
      </c>
      <c r="AF37" s="114">
        <v>96.72282973208867</v>
      </c>
    </row>
    <row r="38" spans="1:32" x14ac:dyDescent="0.25">
      <c r="A38" s="6">
        <v>2</v>
      </c>
      <c r="B38" s="13" t="s">
        <v>844</v>
      </c>
      <c r="C38" s="13" t="s">
        <v>843</v>
      </c>
      <c r="D38" s="114">
        <v>11.239868102955128</v>
      </c>
      <c r="E38" s="114">
        <v>7.4563216101308747</v>
      </c>
      <c r="F38" s="114">
        <v>4.7645565149525844</v>
      </c>
      <c r="G38" s="114">
        <v>5.3837730372865824</v>
      </c>
      <c r="H38" s="114">
        <v>8.889974038282654</v>
      </c>
      <c r="I38" s="114">
        <v>12.646384911627496</v>
      </c>
      <c r="J38" s="114">
        <v>18.690813988073316</v>
      </c>
      <c r="K38" s="114">
        <v>25.875892945193751</v>
      </c>
      <c r="L38" s="114">
        <v>28.468379218870041</v>
      </c>
      <c r="M38" s="114">
        <v>41.02723154356223</v>
      </c>
      <c r="N38" s="114">
        <v>30.181144473651173</v>
      </c>
      <c r="O38" s="114">
        <v>23.630217814036467</v>
      </c>
      <c r="P38" s="114">
        <v>22.910324772121818</v>
      </c>
      <c r="Q38" s="114">
        <v>29.868156371016195</v>
      </c>
      <c r="R38" s="114">
        <v>39.041820013802109</v>
      </c>
      <c r="S38" s="114">
        <v>27.990615593795805</v>
      </c>
      <c r="T38" s="114">
        <v>32.343402576281548</v>
      </c>
      <c r="U38" s="114">
        <v>55.631661516277966</v>
      </c>
      <c r="V38" s="114">
        <v>50.585794471991335</v>
      </c>
      <c r="W38" s="114">
        <v>45.068134790725033</v>
      </c>
      <c r="X38" s="114">
        <v>50.180569137996592</v>
      </c>
      <c r="Y38" s="114">
        <v>61.52882221073267</v>
      </c>
      <c r="Z38" s="114">
        <v>65.155781635781125</v>
      </c>
      <c r="AA38" s="114">
        <v>74.569302709455215</v>
      </c>
      <c r="AB38" s="114">
        <v>68.709618841329629</v>
      </c>
      <c r="AC38" s="114">
        <v>67.846201250241691</v>
      </c>
      <c r="AD38" s="114">
        <v>82.627852326778509</v>
      </c>
      <c r="AE38" s="114">
        <v>63.912797831568575</v>
      </c>
      <c r="AF38" s="114">
        <v>95.053615481063019</v>
      </c>
    </row>
    <row r="39" spans="1:32" x14ac:dyDescent="0.25">
      <c r="A39" s="6">
        <v>2</v>
      </c>
      <c r="B39" s="13" t="s">
        <v>846</v>
      </c>
      <c r="C39" s="13" t="s">
        <v>896</v>
      </c>
      <c r="D39" s="32">
        <f t="shared" ref="D39:AD39" si="9">D40+D41</f>
        <v>0.23861648523793025</v>
      </c>
      <c r="E39" s="32">
        <f t="shared" si="9"/>
        <v>0.10975442651169975</v>
      </c>
      <c r="F39" s="32">
        <f t="shared" si="9"/>
        <v>5.0815395573076239E-2</v>
      </c>
      <c r="G39" s="32">
        <f t="shared" si="9"/>
        <v>6.5994137474699982E-2</v>
      </c>
      <c r="H39" s="32">
        <f t="shared" si="9"/>
        <v>0.11380563382718539</v>
      </c>
      <c r="I39" s="32">
        <f t="shared" si="9"/>
        <v>0.14912223391383947</v>
      </c>
      <c r="J39" s="32">
        <f t="shared" si="9"/>
        <v>0.31701466732710393</v>
      </c>
      <c r="K39" s="32">
        <f t="shared" si="9"/>
        <v>0.44727481755164106</v>
      </c>
      <c r="L39" s="32">
        <f t="shared" si="9"/>
        <v>0.72924994488255634</v>
      </c>
      <c r="M39" s="32">
        <f t="shared" si="9"/>
        <v>0.80218015446045399</v>
      </c>
      <c r="N39" s="32">
        <f t="shared" si="9"/>
        <v>0.52709818241218231</v>
      </c>
      <c r="O39" s="32">
        <f t="shared" si="9"/>
        <v>0.28364600261742995</v>
      </c>
      <c r="P39" s="32">
        <f t="shared" si="9"/>
        <v>0.46834020424423617</v>
      </c>
      <c r="Q39" s="32">
        <f t="shared" si="9"/>
        <v>0.41285222411573136</v>
      </c>
      <c r="R39" s="32">
        <f t="shared" si="9"/>
        <v>0.72465724505113127</v>
      </c>
      <c r="S39" s="32">
        <f t="shared" si="9"/>
        <v>0.4206645856664149</v>
      </c>
      <c r="T39" s="32">
        <f t="shared" si="9"/>
        <v>0.50087650941287332</v>
      </c>
      <c r="U39" s="32">
        <f t="shared" si="9"/>
        <v>0.95310150087251988</v>
      </c>
      <c r="V39" s="32">
        <f t="shared" si="9"/>
        <v>0.91604247323001631</v>
      </c>
      <c r="W39" s="32">
        <f t="shared" si="9"/>
        <v>0.84070534404723241</v>
      </c>
      <c r="X39" s="32">
        <f t="shared" si="9"/>
        <v>1.0066104599792747</v>
      </c>
      <c r="Y39" s="32">
        <f t="shared" si="9"/>
        <v>1.375381858119366</v>
      </c>
      <c r="Z39" s="32">
        <f t="shared" si="9"/>
        <v>2.2499697549660884</v>
      </c>
      <c r="AA39" s="32">
        <f t="shared" si="9"/>
        <v>2.200879772213153</v>
      </c>
      <c r="AB39" s="32">
        <f t="shared" si="9"/>
        <v>1.8876124785013078</v>
      </c>
      <c r="AC39" s="32">
        <f t="shared" si="9"/>
        <v>4.4136159669936008</v>
      </c>
      <c r="AD39" s="32">
        <f t="shared" si="9"/>
        <v>2.2500514919999999</v>
      </c>
      <c r="AE39" s="32">
        <f>AE40+AE41</f>
        <v>0</v>
      </c>
      <c r="AF39" s="32">
        <f>AF40+AF41</f>
        <v>0</v>
      </c>
    </row>
    <row r="40" spans="1:32" x14ac:dyDescent="0.25">
      <c r="A40" s="6">
        <v>2</v>
      </c>
      <c r="B40" s="13" t="s">
        <v>850</v>
      </c>
      <c r="C40" s="13" t="s">
        <v>889</v>
      </c>
      <c r="D40" s="114">
        <v>0</v>
      </c>
      <c r="E40" s="114">
        <v>0</v>
      </c>
      <c r="F40" s="114">
        <v>0</v>
      </c>
      <c r="G40" s="114">
        <v>0</v>
      </c>
      <c r="H40" s="114">
        <v>0</v>
      </c>
      <c r="I40" s="114">
        <v>0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0</v>
      </c>
      <c r="P40" s="114">
        <v>0</v>
      </c>
      <c r="Q40" s="114">
        <v>0</v>
      </c>
      <c r="R40" s="114">
        <v>0</v>
      </c>
      <c r="S40" s="114">
        <v>0</v>
      </c>
      <c r="T40" s="114">
        <v>0</v>
      </c>
      <c r="U40" s="114">
        <v>0</v>
      </c>
      <c r="V40" s="114">
        <v>0</v>
      </c>
      <c r="W40" s="114">
        <v>0</v>
      </c>
      <c r="X40" s="114">
        <v>0</v>
      </c>
      <c r="Y40" s="114">
        <v>0</v>
      </c>
      <c r="Z40" s="114">
        <v>0</v>
      </c>
      <c r="AA40" s="114">
        <v>0</v>
      </c>
      <c r="AB40" s="114">
        <v>0</v>
      </c>
      <c r="AC40" s="114">
        <v>0</v>
      </c>
      <c r="AD40" s="114">
        <v>0</v>
      </c>
      <c r="AE40" s="114">
        <v>0</v>
      </c>
      <c r="AF40" s="114">
        <v>0</v>
      </c>
    </row>
    <row r="41" spans="1:32" x14ac:dyDescent="0.25">
      <c r="A41" s="6">
        <v>2</v>
      </c>
      <c r="B41" s="13" t="s">
        <v>852</v>
      </c>
      <c r="C41" s="13" t="s">
        <v>873</v>
      </c>
      <c r="D41" s="114">
        <v>0.23861648523793025</v>
      </c>
      <c r="E41" s="114">
        <v>0.10975442651169975</v>
      </c>
      <c r="F41" s="114">
        <v>5.0815395573076239E-2</v>
      </c>
      <c r="G41" s="114">
        <v>6.5994137474699982E-2</v>
      </c>
      <c r="H41" s="114">
        <v>0.11380563382718539</v>
      </c>
      <c r="I41" s="114">
        <v>0.14912223391383947</v>
      </c>
      <c r="J41" s="114">
        <v>0.31701466732710393</v>
      </c>
      <c r="K41" s="114">
        <v>0.44727481755164106</v>
      </c>
      <c r="L41" s="114">
        <v>0.72924994488255634</v>
      </c>
      <c r="M41" s="114">
        <v>0.80218015446045399</v>
      </c>
      <c r="N41" s="114">
        <v>0.52709818241218231</v>
      </c>
      <c r="O41" s="114">
        <v>0.28364600261742995</v>
      </c>
      <c r="P41" s="114">
        <v>0.46834020424423617</v>
      </c>
      <c r="Q41" s="114">
        <v>0.41285222411573136</v>
      </c>
      <c r="R41" s="114">
        <v>0.72465724505113127</v>
      </c>
      <c r="S41" s="114">
        <v>0.4206645856664149</v>
      </c>
      <c r="T41" s="114">
        <v>0.50087650941287332</v>
      </c>
      <c r="U41" s="114">
        <v>0.95310150087251988</v>
      </c>
      <c r="V41" s="114">
        <v>0.91604247323001631</v>
      </c>
      <c r="W41" s="114">
        <v>0.84070534404723241</v>
      </c>
      <c r="X41" s="114">
        <v>1.0066104599792747</v>
      </c>
      <c r="Y41" s="114">
        <v>1.375381858119366</v>
      </c>
      <c r="Z41" s="114">
        <v>2.2499697549660884</v>
      </c>
      <c r="AA41" s="114">
        <v>2.200879772213153</v>
      </c>
      <c r="AB41" s="114">
        <v>1.8876124785013078</v>
      </c>
      <c r="AC41" s="114">
        <v>4.4136159669936008</v>
      </c>
      <c r="AD41" s="114">
        <v>2.2500514919999999</v>
      </c>
      <c r="AE41" s="114">
        <v>0</v>
      </c>
      <c r="AF41" s="114">
        <v>0</v>
      </c>
    </row>
    <row r="42" spans="1:32" x14ac:dyDescent="0.25">
      <c r="A42" s="6">
        <v>2</v>
      </c>
      <c r="B42" s="13" t="s">
        <v>854</v>
      </c>
      <c r="C42" s="13" t="s">
        <v>892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114">
        <v>0</v>
      </c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</row>
    <row r="43" spans="1:32" x14ac:dyDescent="0.25">
      <c r="A43" s="6">
        <v>2</v>
      </c>
      <c r="B43" s="6" t="s">
        <v>865</v>
      </c>
      <c r="C43" s="31" t="s">
        <v>848</v>
      </c>
      <c r="D43" s="32">
        <f t="shared" ref="D43:AD43" si="10">SUM(D44:D48)</f>
        <v>9.548617586832249E-2</v>
      </c>
      <c r="E43" s="32">
        <f t="shared" si="10"/>
        <v>5.5974690891898139E-2</v>
      </c>
      <c r="F43" s="32">
        <f t="shared" si="10"/>
        <v>3.3506045979423957E-2</v>
      </c>
      <c r="G43" s="32">
        <f t="shared" si="10"/>
        <v>3.6533673780335126E-2</v>
      </c>
      <c r="H43" s="32">
        <f t="shared" si="10"/>
        <v>5.459250978858126E-2</v>
      </c>
      <c r="I43" s="32">
        <f t="shared" si="10"/>
        <v>6.5072874825981258E-2</v>
      </c>
      <c r="J43" s="32">
        <f t="shared" si="10"/>
        <v>9.4669448926111122E-2</v>
      </c>
      <c r="K43" s="32">
        <f t="shared" si="10"/>
        <v>0.15614581568512434</v>
      </c>
      <c r="L43" s="32">
        <f t="shared" si="10"/>
        <v>0.19588780250355878</v>
      </c>
      <c r="M43" s="32">
        <f t="shared" si="10"/>
        <v>0.2163593033681987</v>
      </c>
      <c r="N43" s="32">
        <f t="shared" si="10"/>
        <v>0.16493537736177497</v>
      </c>
      <c r="O43" s="32">
        <f t="shared" si="10"/>
        <v>0.1297605748123212</v>
      </c>
      <c r="P43" s="32">
        <f t="shared" si="10"/>
        <v>0.12371820788155422</v>
      </c>
      <c r="Q43" s="32">
        <f t="shared" si="10"/>
        <v>0.15166600410317702</v>
      </c>
      <c r="R43" s="32">
        <f t="shared" si="10"/>
        <v>0.20361751140464035</v>
      </c>
      <c r="S43" s="32">
        <f t="shared" si="10"/>
        <v>0.18070519890404085</v>
      </c>
      <c r="T43" s="32">
        <f t="shared" si="10"/>
        <v>0.27408389978135028</v>
      </c>
      <c r="U43" s="32">
        <f t="shared" si="10"/>
        <v>0.61600999915289889</v>
      </c>
      <c r="V43" s="32">
        <f t="shared" si="10"/>
        <v>0.60362024691318994</v>
      </c>
      <c r="W43" s="32">
        <f t="shared" si="10"/>
        <v>0.54177464949870691</v>
      </c>
      <c r="X43" s="32">
        <f t="shared" si="10"/>
        <v>6.3500055601027602E-2</v>
      </c>
      <c r="Y43" s="32">
        <f t="shared" si="10"/>
        <v>0.19649620513812488</v>
      </c>
      <c r="Z43" s="32">
        <f t="shared" si="10"/>
        <v>0.19044192447529087</v>
      </c>
      <c r="AA43" s="32">
        <f t="shared" si="10"/>
        <v>0.25287496308129309</v>
      </c>
      <c r="AB43" s="32">
        <f t="shared" si="10"/>
        <v>0.88833617467825965</v>
      </c>
      <c r="AC43" s="32">
        <f t="shared" si="10"/>
        <v>3.6574293226666668</v>
      </c>
      <c r="AD43" s="32">
        <f t="shared" si="10"/>
        <v>0</v>
      </c>
      <c r="AE43" s="32">
        <f>SUM(AE44:AE48)</f>
        <v>0</v>
      </c>
      <c r="AF43" s="32">
        <f>SUM(AF44:AF48)</f>
        <v>0.20476086637276072</v>
      </c>
    </row>
    <row r="44" spans="1:32" x14ac:dyDescent="0.25">
      <c r="A44" s="6">
        <v>2</v>
      </c>
      <c r="B44" s="13" t="s">
        <v>866</v>
      </c>
      <c r="C44" s="13" t="s">
        <v>882</v>
      </c>
      <c r="D44" s="114">
        <v>9.548617586832249E-2</v>
      </c>
      <c r="E44" s="114">
        <v>5.5974690891898139E-2</v>
      </c>
      <c r="F44" s="114">
        <v>3.3506045979423957E-2</v>
      </c>
      <c r="G44" s="114">
        <v>3.6533673780335126E-2</v>
      </c>
      <c r="H44" s="114">
        <v>5.459250978858126E-2</v>
      </c>
      <c r="I44" s="114">
        <v>6.5072874825981258E-2</v>
      </c>
      <c r="J44" s="114">
        <v>9.4669448926111122E-2</v>
      </c>
      <c r="K44" s="114">
        <v>0.15614581568512434</v>
      </c>
      <c r="L44" s="114">
        <v>0.19588780250355878</v>
      </c>
      <c r="M44" s="114">
        <v>0.2163593033681987</v>
      </c>
      <c r="N44" s="114">
        <v>0.16493537736177497</v>
      </c>
      <c r="O44" s="114">
        <v>0.1297605748123212</v>
      </c>
      <c r="P44" s="114">
        <v>0.12371820788155422</v>
      </c>
      <c r="Q44" s="114">
        <v>0.15166600410317702</v>
      </c>
      <c r="R44" s="114">
        <v>0.20361751140464035</v>
      </c>
      <c r="S44" s="114">
        <v>0.18070519890404085</v>
      </c>
      <c r="T44" s="114">
        <v>0.27408389978135028</v>
      </c>
      <c r="U44" s="114">
        <v>0.61600999915289889</v>
      </c>
      <c r="V44" s="114">
        <v>0.60362024691318994</v>
      </c>
      <c r="W44" s="114">
        <v>0.54177464949870691</v>
      </c>
      <c r="X44" s="114">
        <v>6.3500055601027602E-2</v>
      </c>
      <c r="Y44" s="114">
        <v>0.19649620513812488</v>
      </c>
      <c r="Z44" s="114">
        <v>0.19044192447529087</v>
      </c>
      <c r="AA44" s="114">
        <v>0.25287496308129309</v>
      </c>
      <c r="AB44" s="114">
        <v>0.88833617467825965</v>
      </c>
      <c r="AC44" s="114">
        <v>3.6574293226666668</v>
      </c>
      <c r="AD44" s="114">
        <v>0</v>
      </c>
      <c r="AE44" s="114">
        <v>0</v>
      </c>
      <c r="AF44" s="114">
        <v>0.20476086637276072</v>
      </c>
    </row>
    <row r="45" spans="1:32" x14ac:dyDescent="0.25">
      <c r="A45" s="6">
        <v>2</v>
      </c>
      <c r="B45" s="13" t="s">
        <v>868</v>
      </c>
      <c r="C45" s="13" t="s">
        <v>884</v>
      </c>
      <c r="D45" s="114">
        <v>0</v>
      </c>
      <c r="E45" s="114">
        <v>0</v>
      </c>
      <c r="F45" s="114">
        <v>0</v>
      </c>
      <c r="G45" s="114">
        <v>0</v>
      </c>
      <c r="H45" s="114">
        <v>0</v>
      </c>
      <c r="I45" s="114">
        <v>0</v>
      </c>
      <c r="J45" s="114">
        <v>0</v>
      </c>
      <c r="K45" s="114">
        <v>0</v>
      </c>
      <c r="L45" s="114">
        <v>0</v>
      </c>
      <c r="M45" s="114">
        <v>0</v>
      </c>
      <c r="N45" s="114">
        <v>0</v>
      </c>
      <c r="O45" s="114">
        <v>0</v>
      </c>
      <c r="P45" s="114">
        <v>0</v>
      </c>
      <c r="Q45" s="114">
        <v>0</v>
      </c>
      <c r="R45" s="114">
        <v>0</v>
      </c>
      <c r="S45" s="114">
        <v>0</v>
      </c>
      <c r="T45" s="114">
        <v>0</v>
      </c>
      <c r="U45" s="114">
        <v>0</v>
      </c>
      <c r="V45" s="114">
        <v>0</v>
      </c>
      <c r="W45" s="114">
        <v>0</v>
      </c>
      <c r="X45" s="114">
        <v>0</v>
      </c>
      <c r="Y45" s="114">
        <v>0</v>
      </c>
      <c r="Z45" s="114">
        <v>0</v>
      </c>
      <c r="AA45" s="114">
        <v>0</v>
      </c>
      <c r="AB45" s="114">
        <v>0</v>
      </c>
      <c r="AC45" s="114">
        <v>0</v>
      </c>
      <c r="AD45" s="114">
        <v>0</v>
      </c>
      <c r="AE45" s="114">
        <v>0</v>
      </c>
      <c r="AF45" s="114">
        <v>0</v>
      </c>
    </row>
    <row r="46" spans="1:32" x14ac:dyDescent="0.25">
      <c r="A46" s="6">
        <v>2</v>
      </c>
      <c r="B46" s="13" t="s">
        <v>871</v>
      </c>
      <c r="C46" s="13" t="s">
        <v>893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874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875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2" spans="1:36" x14ac:dyDescent="0.25">
      <c r="AI52" s="124">
        <v>2018</v>
      </c>
      <c r="AJ52" s="125"/>
    </row>
    <row r="53" spans="1:36" x14ac:dyDescent="0.25">
      <c r="A53" s="104" t="str">
        <f t="shared" ref="A53:AF53" si="11">A3</f>
        <v>Alcance</v>
      </c>
      <c r="B53" s="104" t="str">
        <f t="shared" si="11"/>
        <v>Código GPC</v>
      </c>
      <c r="C53" s="104" t="str">
        <f t="shared" si="11"/>
        <v>Clasificación GPC</v>
      </c>
      <c r="D53" s="104">
        <f t="shared" si="11"/>
        <v>1990</v>
      </c>
      <c r="E53" s="104">
        <f t="shared" si="11"/>
        <v>1991</v>
      </c>
      <c r="F53" s="104">
        <f t="shared" si="11"/>
        <v>1992</v>
      </c>
      <c r="G53" s="104">
        <f t="shared" si="11"/>
        <v>1993</v>
      </c>
      <c r="H53" s="104">
        <f t="shared" si="11"/>
        <v>1994</v>
      </c>
      <c r="I53" s="104">
        <f t="shared" si="11"/>
        <v>1995</v>
      </c>
      <c r="J53" s="104">
        <f t="shared" si="11"/>
        <v>1996</v>
      </c>
      <c r="K53" s="104">
        <f t="shared" si="11"/>
        <v>1997</v>
      </c>
      <c r="L53" s="104">
        <f t="shared" si="11"/>
        <v>1998</v>
      </c>
      <c r="M53" s="104">
        <f t="shared" si="11"/>
        <v>1999</v>
      </c>
      <c r="N53" s="104">
        <f t="shared" si="11"/>
        <v>2000</v>
      </c>
      <c r="O53" s="104">
        <f t="shared" si="11"/>
        <v>2001</v>
      </c>
      <c r="P53" s="104">
        <f t="shared" si="11"/>
        <v>2002</v>
      </c>
      <c r="Q53" s="104">
        <f t="shared" si="11"/>
        <v>2003</v>
      </c>
      <c r="R53" s="104">
        <f t="shared" si="11"/>
        <v>2004</v>
      </c>
      <c r="S53" s="104">
        <f t="shared" si="11"/>
        <v>2005</v>
      </c>
      <c r="T53" s="104">
        <f t="shared" si="11"/>
        <v>2006</v>
      </c>
      <c r="U53" s="104">
        <f t="shared" si="11"/>
        <v>2007</v>
      </c>
      <c r="V53" s="104">
        <f t="shared" si="11"/>
        <v>2008</v>
      </c>
      <c r="W53" s="104">
        <f t="shared" si="11"/>
        <v>2009</v>
      </c>
      <c r="X53" s="104">
        <f t="shared" si="11"/>
        <v>2010</v>
      </c>
      <c r="Y53" s="104">
        <f t="shared" si="11"/>
        <v>2011</v>
      </c>
      <c r="Z53" s="104">
        <f t="shared" si="11"/>
        <v>2012</v>
      </c>
      <c r="AA53" s="104">
        <f t="shared" si="11"/>
        <v>2013</v>
      </c>
      <c r="AB53" s="104">
        <f t="shared" si="11"/>
        <v>2014</v>
      </c>
      <c r="AC53" s="104">
        <f t="shared" si="11"/>
        <v>2015</v>
      </c>
      <c r="AD53" s="104">
        <f t="shared" si="11"/>
        <v>2016</v>
      </c>
      <c r="AE53" s="104">
        <f t="shared" si="11"/>
        <v>2017</v>
      </c>
      <c r="AF53" s="104">
        <f t="shared" si="11"/>
        <v>2018</v>
      </c>
      <c r="AI53" s="126" t="s">
        <v>904</v>
      </c>
      <c r="AJ53" s="127">
        <v>112312.62023543582</v>
      </c>
    </row>
    <row r="54" spans="1:36" x14ac:dyDescent="0.25">
      <c r="A54" s="104">
        <f t="shared" ref="A54:AF54" si="12">A4</f>
        <v>0</v>
      </c>
      <c r="B54" s="104">
        <f t="shared" si="12"/>
        <v>0</v>
      </c>
      <c r="C54" s="104">
        <f t="shared" si="12"/>
        <v>0</v>
      </c>
      <c r="D54" s="104" t="str">
        <f t="shared" si="12"/>
        <v>ktCO₂eq</v>
      </c>
      <c r="E54" s="104">
        <f t="shared" si="12"/>
        <v>0</v>
      </c>
      <c r="F54" s="104">
        <f t="shared" si="12"/>
        <v>0</v>
      </c>
      <c r="G54" s="104">
        <f t="shared" si="12"/>
        <v>0</v>
      </c>
      <c r="H54" s="104">
        <f t="shared" si="12"/>
        <v>0</v>
      </c>
      <c r="I54" s="104">
        <f t="shared" si="12"/>
        <v>0</v>
      </c>
      <c r="J54" s="104">
        <f t="shared" si="12"/>
        <v>0</v>
      </c>
      <c r="K54" s="104">
        <f t="shared" si="12"/>
        <v>0</v>
      </c>
      <c r="L54" s="104">
        <f t="shared" si="12"/>
        <v>0</v>
      </c>
      <c r="M54" s="104">
        <f t="shared" si="12"/>
        <v>0</v>
      </c>
      <c r="N54" s="104">
        <f t="shared" si="12"/>
        <v>0</v>
      </c>
      <c r="O54" s="104">
        <f t="shared" si="12"/>
        <v>0</v>
      </c>
      <c r="P54" s="104">
        <f t="shared" si="12"/>
        <v>0</v>
      </c>
      <c r="Q54" s="104">
        <f t="shared" si="12"/>
        <v>0</v>
      </c>
      <c r="R54" s="104">
        <f t="shared" si="12"/>
        <v>0</v>
      </c>
      <c r="S54" s="104">
        <f t="shared" si="12"/>
        <v>0</v>
      </c>
      <c r="T54" s="104">
        <f t="shared" si="12"/>
        <v>0</v>
      </c>
      <c r="U54" s="104">
        <f t="shared" si="12"/>
        <v>0</v>
      </c>
      <c r="V54" s="104">
        <f t="shared" si="12"/>
        <v>0</v>
      </c>
      <c r="W54" s="104">
        <f t="shared" si="12"/>
        <v>0</v>
      </c>
      <c r="X54" s="104">
        <f t="shared" si="12"/>
        <v>0</v>
      </c>
      <c r="Y54" s="104">
        <f t="shared" si="12"/>
        <v>0</v>
      </c>
      <c r="Z54" s="104">
        <f t="shared" si="12"/>
        <v>0</v>
      </c>
      <c r="AA54" s="104">
        <f t="shared" si="12"/>
        <v>0</v>
      </c>
      <c r="AB54" s="104">
        <f t="shared" si="12"/>
        <v>0</v>
      </c>
      <c r="AC54" s="104">
        <f t="shared" si="12"/>
        <v>0</v>
      </c>
      <c r="AD54" s="104">
        <f t="shared" si="12"/>
        <v>0</v>
      </c>
      <c r="AE54" s="104">
        <f t="shared" si="12"/>
        <v>0</v>
      </c>
      <c r="AF54" s="104">
        <f t="shared" si="12"/>
        <v>0</v>
      </c>
      <c r="AG54" t="s">
        <v>905</v>
      </c>
      <c r="AI54" s="124" t="s">
        <v>906</v>
      </c>
      <c r="AJ54" s="125" t="s">
        <v>907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-969.53098321836887</v>
      </c>
      <c r="E55" s="32">
        <f t="shared" si="13"/>
        <v>-669.10063240507202</v>
      </c>
      <c r="F55" s="32">
        <f t="shared" si="13"/>
        <v>-1120.4838528231585</v>
      </c>
      <c r="G55" s="32">
        <f t="shared" si="13"/>
        <v>-1377.4873291381882</v>
      </c>
      <c r="H55" s="32">
        <f t="shared" si="13"/>
        <v>-1798.8010667517294</v>
      </c>
      <c r="I55" s="32">
        <f t="shared" si="13"/>
        <v>-903.66286357511558</v>
      </c>
      <c r="J55" s="32">
        <f t="shared" si="13"/>
        <v>-1584.2350128588314</v>
      </c>
      <c r="K55" s="32">
        <f t="shared" si="13"/>
        <v>-1782.0148273985124</v>
      </c>
      <c r="L55" s="32">
        <f t="shared" si="13"/>
        <v>-2480.775915477228</v>
      </c>
      <c r="M55" s="32">
        <f t="shared" si="13"/>
        <v>-3154.7102302288372</v>
      </c>
      <c r="N55" s="32">
        <f t="shared" si="13"/>
        <v>-3143.7319996766773</v>
      </c>
      <c r="O55" s="32">
        <f t="shared" si="13"/>
        <v>-3334.7380551021297</v>
      </c>
      <c r="P55" s="32">
        <f t="shared" si="13"/>
        <v>-3712.6871820533906</v>
      </c>
      <c r="Q55" s="32">
        <f t="shared" si="13"/>
        <v>-4545.44514662659</v>
      </c>
      <c r="R55" s="32">
        <f t="shared" si="13"/>
        <v>-3069.2837630530935</v>
      </c>
      <c r="S55" s="32">
        <f t="shared" si="13"/>
        <v>-3720.807679050411</v>
      </c>
      <c r="T55" s="32">
        <f t="shared" si="13"/>
        <v>-4119.9745555605468</v>
      </c>
      <c r="U55" s="32">
        <f t="shared" si="13"/>
        <v>-3066.5248257598805</v>
      </c>
      <c r="V55" s="32">
        <f t="shared" si="13"/>
        <v>-3263.9211965364557</v>
      </c>
      <c r="W55" s="32">
        <f t="shared" si="13"/>
        <v>-4463.3677289464231</v>
      </c>
      <c r="X55" s="32">
        <f t="shared" si="13"/>
        <v>-5246.4342222084315</v>
      </c>
      <c r="Y55" s="32">
        <f t="shared" si="13"/>
        <v>-5233.822748785562</v>
      </c>
      <c r="Z55" s="32">
        <f t="shared" si="13"/>
        <v>-5078.8719409643418</v>
      </c>
      <c r="AA55" s="32">
        <f t="shared" si="13"/>
        <v>-4886.2519223138124</v>
      </c>
      <c r="AB55" s="32">
        <f t="shared" si="13"/>
        <v>-6575.1830883822486</v>
      </c>
      <c r="AC55" s="32">
        <f t="shared" si="13"/>
        <v>-6202.6225704373919</v>
      </c>
      <c r="AD55" s="32">
        <f t="shared" si="13"/>
        <v>-6342.7711795987971</v>
      </c>
      <c r="AE55" s="32">
        <f t="shared" si="13"/>
        <v>-5455.0672256531398</v>
      </c>
      <c r="AF55" s="32">
        <f t="shared" si="13"/>
        <v>-5995.6366708931728</v>
      </c>
      <c r="AG55" s="128">
        <f>AF55/AJ53</f>
        <v>-5.3383463570921885E-2</v>
      </c>
      <c r="AI55" s="129">
        <f>(AF55-D55)/D55</f>
        <v>5.1840588642052374</v>
      </c>
      <c r="AJ55" s="130">
        <f>(AF55-AD55)/AD55</f>
        <v>-5.4729155266102752E-2</v>
      </c>
    </row>
    <row r="56" spans="1:36" x14ac:dyDescent="0.25">
      <c r="A56" s="6">
        <v>1</v>
      </c>
      <c r="B56" s="6">
        <v>0</v>
      </c>
      <c r="C56" s="31" t="s">
        <v>908</v>
      </c>
      <c r="D56" s="32">
        <f>D55-D63</f>
        <v>1782.9177242540322</v>
      </c>
      <c r="E56" s="32">
        <f t="shared" ref="E56:AE56" si="14">E55-E63</f>
        <v>1787.3807467521572</v>
      </c>
      <c r="F56" s="32">
        <f>F55-F63</f>
        <v>1854.751717846495</v>
      </c>
      <c r="G56" s="32">
        <f t="shared" si="14"/>
        <v>1925.3459194101906</v>
      </c>
      <c r="H56" s="32">
        <f t="shared" si="14"/>
        <v>2002.9858629397247</v>
      </c>
      <c r="I56" s="32">
        <f t="shared" si="14"/>
        <v>2034.393534688679</v>
      </c>
      <c r="J56" s="32">
        <f t="shared" si="14"/>
        <v>2130.5384386925666</v>
      </c>
      <c r="K56" s="32">
        <f t="shared" si="14"/>
        <v>2290.1342924130035</v>
      </c>
      <c r="L56" s="32">
        <f t="shared" si="14"/>
        <v>2277.7735516188327</v>
      </c>
      <c r="M56" s="32">
        <f t="shared" si="14"/>
        <v>2306.1820136604824</v>
      </c>
      <c r="N56" s="32">
        <f t="shared" si="14"/>
        <v>2287.8905690121346</v>
      </c>
      <c r="O56" s="32">
        <f t="shared" si="14"/>
        <v>2278.4423923337381</v>
      </c>
      <c r="P56" s="32">
        <f t="shared" si="14"/>
        <v>2284.1966123383863</v>
      </c>
      <c r="Q56" s="32">
        <f t="shared" si="14"/>
        <v>2232.0925794175409</v>
      </c>
      <c r="R56" s="32">
        <f t="shared" si="14"/>
        <v>2364.6605581741637</v>
      </c>
      <c r="S56" s="32">
        <f t="shared" si="14"/>
        <v>2384.7842669226666</v>
      </c>
      <c r="T56" s="32">
        <f t="shared" si="14"/>
        <v>2386.803298881191</v>
      </c>
      <c r="U56" s="32">
        <f t="shared" si="14"/>
        <v>2661.4266851513557</v>
      </c>
      <c r="V56" s="32">
        <f t="shared" si="14"/>
        <v>2576.2662072570765</v>
      </c>
      <c r="W56" s="32">
        <f t="shared" si="14"/>
        <v>2433.1483266057312</v>
      </c>
      <c r="X56" s="32">
        <f t="shared" si="14"/>
        <v>2393.5406163971311</v>
      </c>
      <c r="Y56" s="32">
        <f t="shared" si="14"/>
        <v>2518.5520196087782</v>
      </c>
      <c r="Z56" s="32">
        <f t="shared" si="14"/>
        <v>2555.3158641411701</v>
      </c>
      <c r="AA56" s="32">
        <f t="shared" si="14"/>
        <v>2599.4716450096075</v>
      </c>
      <c r="AB56" s="32">
        <f t="shared" si="14"/>
        <v>2564.4096090477351</v>
      </c>
      <c r="AC56" s="32">
        <f t="shared" si="14"/>
        <v>2541.599142934454</v>
      </c>
      <c r="AD56" s="32">
        <f t="shared" si="14"/>
        <v>2540.0322751252961</v>
      </c>
      <c r="AE56" s="32">
        <f t="shared" si="14"/>
        <v>2595.2948986578149</v>
      </c>
      <c r="AF56" s="32">
        <f>AF55-AF63</f>
        <v>2754.7766271242108</v>
      </c>
      <c r="AG56" s="131">
        <f>AF56/AJ53</f>
        <v>2.4527756732498077E-2</v>
      </c>
      <c r="AI56" s="132">
        <f>(AF56-D56)/D56</f>
        <v>0.54509464438511968</v>
      </c>
      <c r="AJ56" s="133">
        <f>(AF56-AD56)/AD56</f>
        <v>8.4543946193881198E-2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29.499630553316386</v>
      </c>
      <c r="E57" s="32">
        <f t="shared" si="15"/>
        <v>19.330294938452351</v>
      </c>
      <c r="F57" s="32">
        <f t="shared" si="15"/>
        <v>12.075163430676731</v>
      </c>
      <c r="G57" s="32">
        <f t="shared" si="15"/>
        <v>13.612270660402498</v>
      </c>
      <c r="H57" s="32">
        <f t="shared" si="15"/>
        <v>22.303710957540542</v>
      </c>
      <c r="I57" s="32">
        <f t="shared" si="15"/>
        <v>29.406764814779155</v>
      </c>
      <c r="J57" s="32">
        <f t="shared" si="15"/>
        <v>47.3995620599852</v>
      </c>
      <c r="K57" s="32">
        <f t="shared" si="15"/>
        <v>64.97355777949376</v>
      </c>
      <c r="L57" s="32">
        <f t="shared" si="15"/>
        <v>77.51594261271498</v>
      </c>
      <c r="M57" s="32">
        <f t="shared" si="15"/>
        <v>103.4640198185091</v>
      </c>
      <c r="N57" s="32">
        <f t="shared" si="15"/>
        <v>74.371818485197139</v>
      </c>
      <c r="O57" s="32">
        <f t="shared" si="15"/>
        <v>60.963544032214386</v>
      </c>
      <c r="P57" s="32">
        <f t="shared" si="15"/>
        <v>61.551850328449902</v>
      </c>
      <c r="Q57" s="32">
        <f t="shared" si="15"/>
        <v>78.34219116519651</v>
      </c>
      <c r="R57" s="32">
        <f t="shared" si="15"/>
        <v>103.7058085042714</v>
      </c>
      <c r="S57" s="32">
        <f t="shared" si="15"/>
        <v>79.038402016820498</v>
      </c>
      <c r="T57" s="32">
        <f t="shared" si="15"/>
        <v>89.087779922132157</v>
      </c>
      <c r="U57" s="32">
        <f t="shared" si="15"/>
        <v>149.48872717340527</v>
      </c>
      <c r="V57" s="32">
        <f t="shared" si="15"/>
        <v>137.91442402052837</v>
      </c>
      <c r="W57" s="32">
        <f t="shared" si="15"/>
        <v>126.27298029074312</v>
      </c>
      <c r="X57" s="32">
        <f t="shared" si="15"/>
        <v>155.64379808609164</v>
      </c>
      <c r="Y57" s="32">
        <f t="shared" si="15"/>
        <v>179.13665411662231</v>
      </c>
      <c r="Z57" s="32">
        <f t="shared" si="15"/>
        <v>190.33719983626855</v>
      </c>
      <c r="AA57" s="32">
        <f t="shared" si="15"/>
        <v>228.37844482397318</v>
      </c>
      <c r="AB57" s="32">
        <f t="shared" si="15"/>
        <v>204.55353531777956</v>
      </c>
      <c r="AC57" s="32">
        <f t="shared" si="15"/>
        <v>154.82618110816861</v>
      </c>
      <c r="AD57" s="32">
        <f t="shared" si="15"/>
        <v>266.95584884614118</v>
      </c>
      <c r="AE57" s="32">
        <f t="shared" si="15"/>
        <v>205.18973473372256</v>
      </c>
      <c r="AF57" s="32">
        <f t="shared" si="15"/>
        <v>282.19482186446402</v>
      </c>
      <c r="AG57" s="134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162.76150872984547</v>
      </c>
      <c r="E58" s="32">
        <f t="shared" si="16"/>
        <v>155.14231875491527</v>
      </c>
      <c r="F58" s="32">
        <f t="shared" si="16"/>
        <v>172.9010413425205</v>
      </c>
      <c r="G58" s="32">
        <f t="shared" si="16"/>
        <v>177.9796083225076</v>
      </c>
      <c r="H58" s="32">
        <f t="shared" si="16"/>
        <v>187.81798815563261</v>
      </c>
      <c r="I58" s="32">
        <f t="shared" si="16"/>
        <v>171.47523488376763</v>
      </c>
      <c r="J58" s="32">
        <f t="shared" si="16"/>
        <v>229.91477423253025</v>
      </c>
      <c r="K58" s="32">
        <f t="shared" si="16"/>
        <v>286.36385714696019</v>
      </c>
      <c r="L58" s="32">
        <f t="shared" si="16"/>
        <v>263.14806032113097</v>
      </c>
      <c r="M58" s="32">
        <f t="shared" si="16"/>
        <v>281.83687298366516</v>
      </c>
      <c r="N58" s="32">
        <f t="shared" si="16"/>
        <v>273.75300164546712</v>
      </c>
      <c r="O58" s="32">
        <f t="shared" si="16"/>
        <v>255.20718731469822</v>
      </c>
      <c r="P58" s="32">
        <f t="shared" si="16"/>
        <v>245.21315190396945</v>
      </c>
      <c r="Q58" s="32">
        <f t="shared" si="16"/>
        <v>204.81364762012319</v>
      </c>
      <c r="R58" s="32">
        <f t="shared" si="16"/>
        <v>293.92742133059926</v>
      </c>
      <c r="S58" s="32">
        <f t="shared" si="16"/>
        <v>295.50874274099806</v>
      </c>
      <c r="T58" s="32">
        <f t="shared" si="16"/>
        <v>264.10396214636989</v>
      </c>
      <c r="U58" s="32">
        <f t="shared" si="16"/>
        <v>508.83054269225659</v>
      </c>
      <c r="V58" s="32">
        <f t="shared" si="16"/>
        <v>431.42548436137588</v>
      </c>
      <c r="W58" s="32">
        <f t="shared" si="16"/>
        <v>331.12577252153585</v>
      </c>
      <c r="X58" s="32">
        <f t="shared" si="16"/>
        <v>301.48754427754488</v>
      </c>
      <c r="Y58" s="32">
        <f t="shared" si="16"/>
        <v>449.13651336815479</v>
      </c>
      <c r="Z58" s="32">
        <f t="shared" si="16"/>
        <v>439.75787120281763</v>
      </c>
      <c r="AA58" s="32">
        <f t="shared" si="16"/>
        <v>391.6556958778678</v>
      </c>
      <c r="AB58" s="32">
        <f t="shared" si="16"/>
        <v>439.65398514705959</v>
      </c>
      <c r="AC58" s="32">
        <f t="shared" si="16"/>
        <v>428.70420235585334</v>
      </c>
      <c r="AD58" s="32">
        <f t="shared" si="16"/>
        <v>358.24010917183017</v>
      </c>
      <c r="AE58" s="32">
        <f t="shared" si="16"/>
        <v>340.15397870105915</v>
      </c>
      <c r="AF58" s="32">
        <f t="shared" si="16"/>
        <v>410.05670505474137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102.26916916816069</v>
      </c>
      <c r="E59" s="32">
        <f t="shared" si="17"/>
        <v>105.38818443431654</v>
      </c>
      <c r="F59" s="32">
        <f t="shared" si="17"/>
        <v>115.20642925745341</v>
      </c>
      <c r="G59" s="32">
        <f t="shared" si="17"/>
        <v>129.11210170740503</v>
      </c>
      <c r="H59" s="32">
        <f t="shared" si="17"/>
        <v>145.7734984896652</v>
      </c>
      <c r="I59" s="32">
        <f t="shared" si="17"/>
        <v>160.92487051053752</v>
      </c>
      <c r="J59" s="32">
        <f t="shared" si="17"/>
        <v>175.87701073757691</v>
      </c>
      <c r="K59" s="32">
        <f t="shared" si="17"/>
        <v>183.55466985244644</v>
      </c>
      <c r="L59" s="32">
        <f t="shared" si="17"/>
        <v>195.84160434962672</v>
      </c>
      <c r="M59" s="32">
        <f t="shared" si="17"/>
        <v>205.42013122080243</v>
      </c>
      <c r="N59" s="32">
        <f t="shared" si="17"/>
        <v>209.09582103497678</v>
      </c>
      <c r="O59" s="32">
        <f t="shared" si="17"/>
        <v>201.84652797462849</v>
      </c>
      <c r="P59" s="32">
        <f t="shared" si="17"/>
        <v>217.11413991337781</v>
      </c>
      <c r="Q59" s="32">
        <f t="shared" si="17"/>
        <v>211.57787752143275</v>
      </c>
      <c r="R59" s="32">
        <f t="shared" si="17"/>
        <v>208.61672620294837</v>
      </c>
      <c r="S59" s="32">
        <f t="shared" si="17"/>
        <v>233.15471368212343</v>
      </c>
      <c r="T59" s="32">
        <f t="shared" si="17"/>
        <v>237.66966634952587</v>
      </c>
      <c r="U59" s="32">
        <f t="shared" si="17"/>
        <v>248.53530121459423</v>
      </c>
      <c r="V59" s="32">
        <f t="shared" si="17"/>
        <v>271.40868138678667</v>
      </c>
      <c r="W59" s="32">
        <f t="shared" si="17"/>
        <v>281.59071611270747</v>
      </c>
      <c r="X59" s="32">
        <f t="shared" si="17"/>
        <v>289.58470197281287</v>
      </c>
      <c r="Y59" s="32">
        <f t="shared" si="17"/>
        <v>307.22469866270978</v>
      </c>
      <c r="Z59" s="32">
        <f t="shared" si="17"/>
        <v>309.53885130843679</v>
      </c>
      <c r="AA59" s="32">
        <f t="shared" si="17"/>
        <v>332.58953524564618</v>
      </c>
      <c r="AB59" s="32">
        <f t="shared" si="17"/>
        <v>314.00462980323266</v>
      </c>
      <c r="AC59" s="32">
        <f t="shared" si="17"/>
        <v>353.92688309985522</v>
      </c>
      <c r="AD59" s="32">
        <f t="shared" si="17"/>
        <v>380.9236445586925</v>
      </c>
      <c r="AE59" s="32">
        <f t="shared" si="17"/>
        <v>398.96263465906782</v>
      </c>
      <c r="AF59" s="32">
        <f t="shared" si="17"/>
        <v>436.43415196022659</v>
      </c>
      <c r="AI59" t="s">
        <v>909</v>
      </c>
      <c r="AJ59">
        <v>64776.276123591946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9">
        <f t="shared" si="18"/>
        <v>83.552159876466831</v>
      </c>
      <c r="E60" s="119">
        <f t="shared" si="18"/>
        <v>76.914061198545156</v>
      </c>
      <c r="F60" s="119">
        <f t="shared" si="18"/>
        <v>72.357381812620972</v>
      </c>
      <c r="G60" s="119">
        <f t="shared" si="18"/>
        <v>75.5956090591189</v>
      </c>
      <c r="H60" s="119">
        <f t="shared" si="18"/>
        <v>78.943080951782292</v>
      </c>
      <c r="I60" s="119">
        <f t="shared" si="18"/>
        <v>86.997740721709278</v>
      </c>
      <c r="J60" s="119">
        <f t="shared" si="18"/>
        <v>92.995889261678968</v>
      </c>
      <c r="K60" s="119">
        <f t="shared" si="18"/>
        <v>92.204705687209128</v>
      </c>
      <c r="L60" s="119">
        <f t="shared" si="18"/>
        <v>90.050287841511931</v>
      </c>
      <c r="M60" s="119">
        <f t="shared" si="18"/>
        <v>89.228974652797277</v>
      </c>
      <c r="N60" s="119">
        <f t="shared" si="18"/>
        <v>89.177814304693527</v>
      </c>
      <c r="O60" s="119">
        <f t="shared" si="18"/>
        <v>95.256238302335078</v>
      </c>
      <c r="P60" s="119">
        <f t="shared" si="18"/>
        <v>89.595180895842446</v>
      </c>
      <c r="Q60" s="119">
        <f t="shared" si="18"/>
        <v>98.877824560874259</v>
      </c>
      <c r="R60" s="119">
        <f t="shared" si="18"/>
        <v>116.97703565944228</v>
      </c>
      <c r="S60" s="119">
        <f t="shared" si="18"/>
        <v>124.14862937687676</v>
      </c>
      <c r="T60" s="119">
        <f t="shared" si="18"/>
        <v>143.08721665654178</v>
      </c>
      <c r="U60" s="119">
        <f t="shared" si="18"/>
        <v>147.86986676108853</v>
      </c>
      <c r="V60" s="119">
        <f t="shared" si="18"/>
        <v>148.68361007924079</v>
      </c>
      <c r="W60" s="119">
        <f t="shared" si="18"/>
        <v>154.68069687172033</v>
      </c>
      <c r="X60" s="119">
        <f t="shared" si="18"/>
        <v>164.48613173123175</v>
      </c>
      <c r="Y60" s="119">
        <f t="shared" si="18"/>
        <v>173.47163600487374</v>
      </c>
      <c r="Z60" s="119">
        <f t="shared" si="18"/>
        <v>175.25343970454733</v>
      </c>
      <c r="AA60" s="119">
        <f t="shared" si="18"/>
        <v>184.20500932991888</v>
      </c>
      <c r="AB60" s="119">
        <f t="shared" si="18"/>
        <v>199.04535258381361</v>
      </c>
      <c r="AC60" s="119">
        <f t="shared" si="18"/>
        <v>223.30223991003885</v>
      </c>
      <c r="AD60" s="119">
        <f t="shared" si="18"/>
        <v>225.93658073490516</v>
      </c>
      <c r="AE60" s="119">
        <f t="shared" si="18"/>
        <v>236.14629152225837</v>
      </c>
      <c r="AF60" s="119">
        <f t="shared" si="18"/>
        <v>241.14520401594592</v>
      </c>
      <c r="AI60" t="s">
        <v>910</v>
      </c>
    </row>
    <row r="61" spans="1:36" x14ac:dyDescent="0.25">
      <c r="A61" s="6">
        <f t="shared" ref="A61:AF61" si="19">A29</f>
        <v>1</v>
      </c>
      <c r="B61" s="6" t="str">
        <f t="shared" si="19"/>
        <v>IV</v>
      </c>
      <c r="C61" s="31" t="str">
        <f t="shared" si="19"/>
        <v>IPPU</v>
      </c>
      <c r="D61" s="32">
        <f t="shared" si="19"/>
        <v>0.51014859026974535</v>
      </c>
      <c r="E61" s="32">
        <f t="shared" si="19"/>
        <v>0.50846022035891403</v>
      </c>
      <c r="F61" s="32">
        <f t="shared" si="19"/>
        <v>0.53402185155334059</v>
      </c>
      <c r="G61" s="32">
        <f t="shared" si="19"/>
        <v>0.53750034088466037</v>
      </c>
      <c r="H61" s="32">
        <f t="shared" si="19"/>
        <v>0.62227497932322029</v>
      </c>
      <c r="I61" s="32">
        <f t="shared" si="19"/>
        <v>0.70578442023137777</v>
      </c>
      <c r="J61" s="32">
        <f t="shared" si="19"/>
        <v>0.89781878848565178</v>
      </c>
      <c r="K61" s="32">
        <f t="shared" si="19"/>
        <v>1.2815352938485911</v>
      </c>
      <c r="L61" s="32">
        <f t="shared" si="19"/>
        <v>1.3020050314987643</v>
      </c>
      <c r="M61" s="32">
        <f t="shared" si="19"/>
        <v>2.9192279235254088</v>
      </c>
      <c r="N61" s="32">
        <f t="shared" si="19"/>
        <v>3.8506516858963424</v>
      </c>
      <c r="O61" s="32">
        <f t="shared" si="19"/>
        <v>7.7398262426820308</v>
      </c>
      <c r="P61" s="32">
        <f t="shared" si="19"/>
        <v>7.6989480486242803</v>
      </c>
      <c r="Q61" s="32">
        <f t="shared" si="19"/>
        <v>11.33080032803289</v>
      </c>
      <c r="R61" s="32">
        <f t="shared" si="19"/>
        <v>14.261659817989097</v>
      </c>
      <c r="S61" s="32">
        <f t="shared" si="19"/>
        <v>16.199018558632201</v>
      </c>
      <c r="T61" s="32">
        <f t="shared" si="19"/>
        <v>19.282568376505179</v>
      </c>
      <c r="U61" s="32">
        <f t="shared" si="19"/>
        <v>22.196471898319007</v>
      </c>
      <c r="V61" s="32">
        <f t="shared" si="19"/>
        <v>28.748146874402231</v>
      </c>
      <c r="W61" s="32">
        <f t="shared" si="19"/>
        <v>27.953650390714845</v>
      </c>
      <c r="X61" s="32">
        <f t="shared" si="19"/>
        <v>40.721804501221079</v>
      </c>
      <c r="Y61" s="32">
        <f t="shared" si="19"/>
        <v>49.689839882251114</v>
      </c>
      <c r="Z61" s="32">
        <f t="shared" si="19"/>
        <v>59.485259040850679</v>
      </c>
      <c r="AA61" s="32">
        <f t="shared" si="19"/>
        <v>64.4315489585763</v>
      </c>
      <c r="AB61" s="32">
        <f t="shared" si="19"/>
        <v>73.697226364506378</v>
      </c>
      <c r="AC61" s="32">
        <f t="shared" si="19"/>
        <v>80.78497684722484</v>
      </c>
      <c r="AD61" s="32">
        <f t="shared" si="19"/>
        <v>92.434344014007777</v>
      </c>
      <c r="AE61" s="32">
        <f t="shared" si="19"/>
        <v>104.64390336892183</v>
      </c>
      <c r="AF61" s="32">
        <f t="shared" si="19"/>
        <v>116.58053311525239</v>
      </c>
    </row>
    <row r="62" spans="1:36" x14ac:dyDescent="0.25">
      <c r="A62" s="6"/>
      <c r="B62" s="6" t="s">
        <v>890</v>
      </c>
      <c r="C62" s="31" t="s">
        <v>391</v>
      </c>
      <c r="D62" s="32">
        <f>D33</f>
        <v>1433.8247378892895</v>
      </c>
      <c r="E62" s="32">
        <f t="shared" ref="E62:AF62" si="20">E33</f>
        <v>1449.4277221440213</v>
      </c>
      <c r="F62" s="32">
        <f t="shared" si="20"/>
        <v>1493.7528435823467</v>
      </c>
      <c r="G62" s="32">
        <f t="shared" si="20"/>
        <v>1542.1210999802745</v>
      </c>
      <c r="H62" s="32">
        <f t="shared" si="20"/>
        <v>1589.8290203633217</v>
      </c>
      <c r="I62" s="32">
        <f t="shared" si="20"/>
        <v>1614.2899041524331</v>
      </c>
      <c r="J62" s="32">
        <f t="shared" si="20"/>
        <v>1630.8529456722947</v>
      </c>
      <c r="K62" s="32">
        <f t="shared" si="20"/>
        <v>1726.7295244325389</v>
      </c>
      <c r="L62" s="32">
        <f t="shared" si="20"/>
        <v>1727.4315940750644</v>
      </c>
      <c r="M62" s="32">
        <f t="shared" si="20"/>
        <v>1726.7768068796925</v>
      </c>
      <c r="N62" s="32">
        <f t="shared" si="20"/>
        <v>1712.0132803411004</v>
      </c>
      <c r="O62" s="32">
        <f t="shared" si="20"/>
        <v>1718.3926124993943</v>
      </c>
      <c r="P62" s="32">
        <f t="shared" si="20"/>
        <v>1724.5751915765725</v>
      </c>
      <c r="Q62" s="32">
        <f t="shared" si="20"/>
        <v>1705.4924293870779</v>
      </c>
      <c r="R62" s="32">
        <f t="shared" si="20"/>
        <v>1730.8777151631848</v>
      </c>
      <c r="S62" s="32">
        <f t="shared" si="20"/>
        <v>1715.7731625640365</v>
      </c>
      <c r="T62" s="32">
        <f t="shared" si="20"/>
        <v>1722.6598853522487</v>
      </c>
      <c r="U62" s="32">
        <f t="shared" si="20"/>
        <v>1733.9945025850977</v>
      </c>
      <c r="V62" s="32">
        <f t="shared" si="20"/>
        <v>1696.0002845552706</v>
      </c>
      <c r="W62" s="32">
        <f t="shared" si="20"/>
        <v>1637.7974907090529</v>
      </c>
      <c r="X62" s="32">
        <f t="shared" si="20"/>
        <v>1597.2604339143206</v>
      </c>
      <c r="Y62" s="32">
        <f t="shared" si="20"/>
        <v>1539.0293316907889</v>
      </c>
      <c r="Z62" s="32">
        <f t="shared" si="20"/>
        <v>1571.2804428845172</v>
      </c>
      <c r="AA62" s="32">
        <f t="shared" si="20"/>
        <v>1626.5898555975982</v>
      </c>
      <c r="AB62" s="32">
        <f t="shared" si="20"/>
        <v>1538.0084151491226</v>
      </c>
      <c r="AC62" s="32">
        <f t="shared" si="20"/>
        <v>1454.8808407214824</v>
      </c>
      <c r="AD62" s="32">
        <f t="shared" si="20"/>
        <v>1482.4975966458601</v>
      </c>
      <c r="AE62" s="32">
        <f t="shared" si="20"/>
        <v>1515.3880904065079</v>
      </c>
      <c r="AF62" s="32">
        <f t="shared" si="20"/>
        <v>1550.560032978045</v>
      </c>
    </row>
    <row r="63" spans="1:36" x14ac:dyDescent="0.25">
      <c r="A63" s="6">
        <f>A32</f>
        <v>1</v>
      </c>
      <c r="B63" s="6" t="s">
        <v>891</v>
      </c>
      <c r="C63" s="31" t="s">
        <v>744</v>
      </c>
      <c r="D63" s="32">
        <f>D34</f>
        <v>-2752.4487074724011</v>
      </c>
      <c r="E63" s="32">
        <f t="shared" ref="E63:AF63" si="21">E34</f>
        <v>-2456.4813791572292</v>
      </c>
      <c r="F63" s="32">
        <f t="shared" si="21"/>
        <v>-2975.2355706696535</v>
      </c>
      <c r="G63" s="32">
        <f t="shared" si="21"/>
        <v>-3302.8332485483788</v>
      </c>
      <c r="H63" s="32">
        <f t="shared" si="21"/>
        <v>-3801.7869296914541</v>
      </c>
      <c r="I63" s="32">
        <f t="shared" si="21"/>
        <v>-2938.0563982637946</v>
      </c>
      <c r="J63" s="32">
        <f t="shared" si="21"/>
        <v>-3714.773451551398</v>
      </c>
      <c r="K63" s="32">
        <f t="shared" si="21"/>
        <v>-4072.1491198115159</v>
      </c>
      <c r="L63" s="32">
        <f t="shared" si="21"/>
        <v>-4758.5494670960607</v>
      </c>
      <c r="M63" s="32">
        <f t="shared" si="21"/>
        <v>-5460.8922438893196</v>
      </c>
      <c r="N63" s="32">
        <f t="shared" si="21"/>
        <v>-5431.622568688812</v>
      </c>
      <c r="O63" s="32">
        <f t="shared" si="21"/>
        <v>-5613.1804474358678</v>
      </c>
      <c r="P63" s="32">
        <f t="shared" si="21"/>
        <v>-5996.883794391777</v>
      </c>
      <c r="Q63" s="32">
        <f t="shared" si="21"/>
        <v>-6777.537726044131</v>
      </c>
      <c r="R63" s="32">
        <f t="shared" si="21"/>
        <v>-5433.9443212272572</v>
      </c>
      <c r="S63" s="32">
        <f t="shared" si="21"/>
        <v>-6105.5919459730776</v>
      </c>
      <c r="T63" s="32">
        <f t="shared" si="21"/>
        <v>-6506.7778544417379</v>
      </c>
      <c r="U63" s="32">
        <f t="shared" si="21"/>
        <v>-5727.9515109112363</v>
      </c>
      <c r="V63" s="32">
        <f t="shared" si="21"/>
        <v>-5840.1874037935322</v>
      </c>
      <c r="W63" s="32">
        <f t="shared" si="21"/>
        <v>-6896.5160555521543</v>
      </c>
      <c r="X63" s="32">
        <f t="shared" si="21"/>
        <v>-7639.9748386055626</v>
      </c>
      <c r="Y63" s="32">
        <f t="shared" si="21"/>
        <v>-7752.3747683943402</v>
      </c>
      <c r="Z63" s="32">
        <f t="shared" si="21"/>
        <v>-7634.1878051055119</v>
      </c>
      <c r="AA63" s="32">
        <f t="shared" si="21"/>
        <v>-7485.72356732342</v>
      </c>
      <c r="AB63" s="32">
        <f t="shared" si="21"/>
        <v>-9139.5926974299837</v>
      </c>
      <c r="AC63" s="32">
        <f t="shared" si="21"/>
        <v>-8744.2217133718459</v>
      </c>
      <c r="AD63" s="32">
        <f t="shared" si="21"/>
        <v>-8882.8034547240932</v>
      </c>
      <c r="AE63" s="32">
        <f t="shared" si="21"/>
        <v>-8050.3621243109546</v>
      </c>
      <c r="AF63" s="32">
        <f t="shared" si="21"/>
        <v>-8750.4132980173836</v>
      </c>
      <c r="AG63" s="135">
        <f>AF63/AJ59</f>
        <v>-0.13508669873707707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29.404144377448063</v>
      </c>
      <c r="E64" s="32">
        <f t="shared" si="22"/>
        <v>19.274320247560453</v>
      </c>
      <c r="F64" s="32">
        <f t="shared" si="22"/>
        <v>12.041657384697308</v>
      </c>
      <c r="G64" s="32">
        <f t="shared" si="22"/>
        <v>13.575736986622163</v>
      </c>
      <c r="H64" s="32">
        <f t="shared" si="22"/>
        <v>22.249118447751961</v>
      </c>
      <c r="I64" s="32">
        <f t="shared" si="22"/>
        <v>29.341691939953172</v>
      </c>
      <c r="J64" s="32">
        <f t="shared" si="22"/>
        <v>47.304892611059088</v>
      </c>
      <c r="K64" s="32">
        <f t="shared" si="22"/>
        <v>64.817411963808638</v>
      </c>
      <c r="L64" s="32">
        <f t="shared" si="22"/>
        <v>77.320054810211417</v>
      </c>
      <c r="M64" s="32">
        <f t="shared" si="22"/>
        <v>103.24766051514091</v>
      </c>
      <c r="N64" s="32">
        <f t="shared" si="22"/>
        <v>74.206883107835367</v>
      </c>
      <c r="O64" s="32">
        <f t="shared" si="22"/>
        <v>60.833783457402063</v>
      </c>
      <c r="P64" s="32">
        <f t="shared" si="22"/>
        <v>61.42813212056835</v>
      </c>
      <c r="Q64" s="32">
        <f t="shared" si="22"/>
        <v>78.190525161093333</v>
      </c>
      <c r="R64" s="32">
        <f t="shared" si="22"/>
        <v>103.50219099286676</v>
      </c>
      <c r="S64" s="32">
        <f t="shared" si="22"/>
        <v>78.857696817916462</v>
      </c>
      <c r="T64" s="32">
        <f t="shared" si="22"/>
        <v>88.813696022350811</v>
      </c>
      <c r="U64" s="32">
        <f t="shared" si="22"/>
        <v>148.87271717425236</v>
      </c>
      <c r="V64" s="32">
        <f t="shared" si="22"/>
        <v>137.31080377361519</v>
      </c>
      <c r="W64" s="32">
        <f t="shared" si="22"/>
        <v>125.73120564124442</v>
      </c>
      <c r="X64" s="32">
        <f t="shared" si="22"/>
        <v>155.58029803049061</v>
      </c>
      <c r="Y64" s="32">
        <f t="shared" si="22"/>
        <v>178.94015791148419</v>
      </c>
      <c r="Z64" s="32">
        <f t="shared" si="22"/>
        <v>190.14675791179326</v>
      </c>
      <c r="AA64" s="32">
        <f t="shared" si="22"/>
        <v>228.12556986089189</v>
      </c>
      <c r="AB64" s="32">
        <f t="shared" si="22"/>
        <v>203.66519914310129</v>
      </c>
      <c r="AC64" s="32">
        <f t="shared" si="22"/>
        <v>151.16875178550194</v>
      </c>
      <c r="AD64" s="32">
        <f t="shared" si="22"/>
        <v>266.95584884614118</v>
      </c>
      <c r="AE64" s="32">
        <f t="shared" si="22"/>
        <v>205.18973473372256</v>
      </c>
      <c r="AF64" s="32">
        <f t="shared" si="22"/>
        <v>281.99006099809128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9.548617586832249E-2</v>
      </c>
      <c r="E65" s="32">
        <f t="shared" si="23"/>
        <v>5.5974690891898139E-2</v>
      </c>
      <c r="F65" s="32">
        <f t="shared" si="23"/>
        <v>3.3506045979423957E-2</v>
      </c>
      <c r="G65" s="32">
        <f t="shared" si="23"/>
        <v>3.6533673780335126E-2</v>
      </c>
      <c r="H65" s="32">
        <f t="shared" si="23"/>
        <v>5.459250978858126E-2</v>
      </c>
      <c r="I65" s="32">
        <f t="shared" si="23"/>
        <v>6.5072874825981258E-2</v>
      </c>
      <c r="J65" s="32">
        <f t="shared" si="23"/>
        <v>9.4669448926111122E-2</v>
      </c>
      <c r="K65" s="32">
        <f t="shared" si="23"/>
        <v>0.15614581568512434</v>
      </c>
      <c r="L65" s="32">
        <f t="shared" si="23"/>
        <v>0.19588780250355878</v>
      </c>
      <c r="M65" s="32">
        <f t="shared" si="23"/>
        <v>0.2163593033681987</v>
      </c>
      <c r="N65" s="32">
        <f t="shared" si="23"/>
        <v>0.16493537736177497</v>
      </c>
      <c r="O65" s="32">
        <f t="shared" si="23"/>
        <v>0.1297605748123212</v>
      </c>
      <c r="P65" s="32">
        <f t="shared" si="23"/>
        <v>0.12371820788155422</v>
      </c>
      <c r="Q65" s="32">
        <f t="shared" si="23"/>
        <v>0.15166600410317702</v>
      </c>
      <c r="R65" s="32">
        <f t="shared" si="23"/>
        <v>0.20361751140464035</v>
      </c>
      <c r="S65" s="32">
        <f t="shared" si="23"/>
        <v>0.18070519890404085</v>
      </c>
      <c r="T65" s="32">
        <f t="shared" si="23"/>
        <v>0.27408389978135028</v>
      </c>
      <c r="U65" s="32">
        <f t="shared" si="23"/>
        <v>0.61600999915289889</v>
      </c>
      <c r="V65" s="32">
        <f t="shared" si="23"/>
        <v>0.60362024691318994</v>
      </c>
      <c r="W65" s="32">
        <f t="shared" si="23"/>
        <v>0.54177464949870691</v>
      </c>
      <c r="X65" s="32">
        <f t="shared" si="23"/>
        <v>6.3500055601027602E-2</v>
      </c>
      <c r="Y65" s="32">
        <f t="shared" si="23"/>
        <v>0.19649620513812488</v>
      </c>
      <c r="Z65" s="32">
        <f t="shared" si="23"/>
        <v>0.19044192447529087</v>
      </c>
      <c r="AA65" s="32">
        <f t="shared" si="23"/>
        <v>0.25287496308129309</v>
      </c>
      <c r="AB65" s="32">
        <f t="shared" si="23"/>
        <v>0.88833617467825965</v>
      </c>
      <c r="AC65" s="32">
        <f t="shared" si="23"/>
        <v>3.6574293226666668</v>
      </c>
      <c r="AD65" s="32">
        <f t="shared" si="23"/>
        <v>0</v>
      </c>
      <c r="AE65" s="32">
        <f t="shared" si="23"/>
        <v>0</v>
      </c>
      <c r="AF65" s="32">
        <f t="shared" si="23"/>
        <v>0.20476086637276072</v>
      </c>
    </row>
    <row r="66" spans="1:32" x14ac:dyDescent="0.25">
      <c r="D66" s="136">
        <f>D58+D59+D60+D61+D62+D63-D55</f>
        <v>0</v>
      </c>
      <c r="E66" s="136">
        <f t="shared" ref="E66:AF66" si="24">E58+E59+E60+E61+E62+E63-E55</f>
        <v>0</v>
      </c>
      <c r="F66" s="136">
        <f t="shared" si="24"/>
        <v>0</v>
      </c>
      <c r="G66" s="136">
        <f t="shared" si="24"/>
        <v>0</v>
      </c>
      <c r="H66" s="136">
        <f t="shared" si="24"/>
        <v>0</v>
      </c>
      <c r="I66" s="136">
        <f t="shared" si="24"/>
        <v>0</v>
      </c>
      <c r="J66" s="136">
        <f t="shared" si="24"/>
        <v>0</v>
      </c>
      <c r="K66" s="136">
        <f t="shared" si="24"/>
        <v>0</v>
      </c>
      <c r="L66" s="136">
        <f t="shared" si="24"/>
        <v>0</v>
      </c>
      <c r="M66" s="136">
        <f t="shared" si="24"/>
        <v>0</v>
      </c>
      <c r="N66" s="136">
        <f t="shared" si="24"/>
        <v>0</v>
      </c>
      <c r="O66" s="136">
        <f t="shared" si="24"/>
        <v>0</v>
      </c>
      <c r="P66" s="136">
        <f t="shared" si="24"/>
        <v>0</v>
      </c>
      <c r="Q66" s="136">
        <f t="shared" si="24"/>
        <v>0</v>
      </c>
      <c r="R66" s="136">
        <f t="shared" si="24"/>
        <v>0</v>
      </c>
      <c r="S66" s="136">
        <f t="shared" si="24"/>
        <v>0</v>
      </c>
      <c r="T66" s="136">
        <f t="shared" si="24"/>
        <v>0</v>
      </c>
      <c r="U66" s="136">
        <f t="shared" si="24"/>
        <v>0</v>
      </c>
      <c r="V66" s="136">
        <f t="shared" si="24"/>
        <v>0</v>
      </c>
      <c r="W66" s="136">
        <f t="shared" si="24"/>
        <v>0</v>
      </c>
      <c r="X66" s="136">
        <f t="shared" si="24"/>
        <v>0</v>
      </c>
      <c r="Y66" s="136">
        <f t="shared" si="24"/>
        <v>0</v>
      </c>
      <c r="Z66" s="136">
        <f t="shared" si="24"/>
        <v>0</v>
      </c>
      <c r="AA66" s="136">
        <f t="shared" si="24"/>
        <v>0</v>
      </c>
      <c r="AB66" s="136">
        <f t="shared" si="24"/>
        <v>0</v>
      </c>
      <c r="AC66" s="136">
        <f t="shared" si="24"/>
        <v>0</v>
      </c>
      <c r="AD66" s="136">
        <f t="shared" si="24"/>
        <v>0</v>
      </c>
      <c r="AE66" s="136">
        <f t="shared" si="24"/>
        <v>0</v>
      </c>
      <c r="AF66" s="136">
        <f t="shared" si="24"/>
        <v>0</v>
      </c>
    </row>
    <row r="88" spans="3:32" x14ac:dyDescent="0.25">
      <c r="C88" s="102" t="s">
        <v>824</v>
      </c>
      <c r="D88" s="102">
        <v>1990</v>
      </c>
      <c r="E88" s="102">
        <v>1991</v>
      </c>
      <c r="F88" s="102">
        <v>1992</v>
      </c>
      <c r="G88" s="102">
        <v>1993</v>
      </c>
      <c r="H88" s="102">
        <v>1994</v>
      </c>
      <c r="I88" s="102">
        <v>1995</v>
      </c>
      <c r="J88" s="102">
        <v>1996</v>
      </c>
      <c r="K88" s="102">
        <v>1997</v>
      </c>
      <c r="L88" s="102">
        <v>1998</v>
      </c>
      <c r="M88" s="102">
        <v>1999</v>
      </c>
      <c r="N88" s="102">
        <v>2000</v>
      </c>
      <c r="O88" s="102">
        <v>2001</v>
      </c>
      <c r="P88" s="102">
        <v>2002</v>
      </c>
      <c r="Q88" s="102">
        <v>2003</v>
      </c>
      <c r="R88" s="102">
        <v>2004</v>
      </c>
      <c r="S88" s="102">
        <v>2005</v>
      </c>
      <c r="T88" s="102">
        <v>2006</v>
      </c>
      <c r="U88" s="102">
        <v>2007</v>
      </c>
      <c r="V88" s="102">
        <v>2008</v>
      </c>
      <c r="W88" s="102">
        <v>2009</v>
      </c>
      <c r="X88" s="102">
        <v>2010</v>
      </c>
      <c r="Y88" s="102">
        <v>2011</v>
      </c>
      <c r="Z88" s="102">
        <v>2012</v>
      </c>
      <c r="AA88" s="102">
        <v>2013</v>
      </c>
      <c r="AB88" s="102">
        <v>2014</v>
      </c>
      <c r="AC88" s="102">
        <v>2015</v>
      </c>
      <c r="AD88" s="102">
        <v>2016</v>
      </c>
      <c r="AE88" s="102">
        <v>2017</v>
      </c>
      <c r="AF88" s="102">
        <v>2018</v>
      </c>
    </row>
    <row r="89" spans="3:32" x14ac:dyDescent="0.25">
      <c r="C89" s="102">
        <v>0</v>
      </c>
      <c r="D89" s="102" t="s">
        <v>828</v>
      </c>
      <c r="E89" s="102" t="s">
        <v>828</v>
      </c>
      <c r="F89" s="102" t="s">
        <v>828</v>
      </c>
      <c r="G89" s="102" t="s">
        <v>828</v>
      </c>
      <c r="H89" s="102" t="s">
        <v>828</v>
      </c>
      <c r="I89" s="102" t="s">
        <v>828</v>
      </c>
      <c r="J89" s="102" t="s">
        <v>828</v>
      </c>
      <c r="K89" s="102" t="s">
        <v>828</v>
      </c>
      <c r="L89" s="102" t="s">
        <v>828</v>
      </c>
      <c r="M89" s="102" t="s">
        <v>828</v>
      </c>
      <c r="N89" s="102" t="s">
        <v>828</v>
      </c>
      <c r="O89" s="102" t="s">
        <v>828</v>
      </c>
      <c r="P89" s="102" t="s">
        <v>828</v>
      </c>
      <c r="Q89" s="102" t="s">
        <v>828</v>
      </c>
      <c r="R89" s="102" t="s">
        <v>828</v>
      </c>
      <c r="S89" s="102" t="s">
        <v>828</v>
      </c>
      <c r="T89" s="102" t="s">
        <v>828</v>
      </c>
      <c r="U89" s="102" t="s">
        <v>828</v>
      </c>
      <c r="V89" s="102" t="s">
        <v>828</v>
      </c>
      <c r="W89" s="102" t="s">
        <v>828</v>
      </c>
      <c r="X89" s="102" t="s">
        <v>828</v>
      </c>
      <c r="Y89" s="102" t="s">
        <v>828</v>
      </c>
      <c r="Z89" s="102" t="s">
        <v>828</v>
      </c>
      <c r="AA89" s="102" t="s">
        <v>828</v>
      </c>
      <c r="AB89" s="102" t="s">
        <v>828</v>
      </c>
      <c r="AC89" s="102" t="s">
        <v>828</v>
      </c>
      <c r="AD89" s="102" t="s">
        <v>828</v>
      </c>
      <c r="AE89" s="102" t="s">
        <v>828</v>
      </c>
      <c r="AF89" s="102" t="s">
        <v>828</v>
      </c>
    </row>
    <row r="90" spans="3:32" x14ac:dyDescent="0.25">
      <c r="C90" s="31" t="str">
        <f>'GPC alcances 2018'!Q5</f>
        <v>UTCUTS</v>
      </c>
      <c r="D90" s="32">
        <f t="shared" ref="D90:M98" si="25">VLOOKUP($C90,$C$8:$AF$46,D$53-1988,FALSE)</f>
        <v>-2752.4487074724011</v>
      </c>
      <c r="E90" s="32">
        <f t="shared" si="25"/>
        <v>-2456.4813791572292</v>
      </c>
      <c r="F90" s="32">
        <f t="shared" si="25"/>
        <v>-2975.2355706696535</v>
      </c>
      <c r="G90" s="32">
        <f t="shared" si="25"/>
        <v>-3302.8332485483788</v>
      </c>
      <c r="H90" s="32">
        <f t="shared" si="25"/>
        <v>-3801.7869296914541</v>
      </c>
      <c r="I90" s="32">
        <f t="shared" si="25"/>
        <v>-2938.0563982637946</v>
      </c>
      <c r="J90" s="32">
        <f t="shared" si="25"/>
        <v>-3714.773451551398</v>
      </c>
      <c r="K90" s="32">
        <f t="shared" si="25"/>
        <v>-4072.1491198115159</v>
      </c>
      <c r="L90" s="32">
        <f t="shared" si="25"/>
        <v>-4758.5494670960607</v>
      </c>
      <c r="M90" s="32">
        <f t="shared" si="25"/>
        <v>-5460.8922438893196</v>
      </c>
      <c r="N90" s="32">
        <f t="shared" ref="N90:W98" si="26">VLOOKUP($C90,$C$8:$AF$46,N$53-1988,FALSE)</f>
        <v>-5431.622568688812</v>
      </c>
      <c r="O90" s="32">
        <f t="shared" si="26"/>
        <v>-5613.1804474358678</v>
      </c>
      <c r="P90" s="32">
        <f t="shared" si="26"/>
        <v>-5996.883794391777</v>
      </c>
      <c r="Q90" s="32">
        <f t="shared" si="26"/>
        <v>-6777.537726044131</v>
      </c>
      <c r="R90" s="32">
        <f t="shared" si="26"/>
        <v>-5433.9443212272572</v>
      </c>
      <c r="S90" s="32">
        <f t="shared" si="26"/>
        <v>-6105.5919459730776</v>
      </c>
      <c r="T90" s="32">
        <f t="shared" si="26"/>
        <v>-6506.7778544417379</v>
      </c>
      <c r="U90" s="32">
        <f t="shared" si="26"/>
        <v>-5727.9515109112363</v>
      </c>
      <c r="V90" s="32">
        <f t="shared" si="26"/>
        <v>-5840.1874037935322</v>
      </c>
      <c r="W90" s="32">
        <f t="shared" si="26"/>
        <v>-6896.5160555521543</v>
      </c>
      <c r="X90" s="32">
        <f t="shared" ref="X90:AF98" si="27">VLOOKUP($C90,$C$8:$AF$46,X$53-1988,FALSE)</f>
        <v>-7639.9748386055626</v>
      </c>
      <c r="Y90" s="32">
        <f t="shared" si="27"/>
        <v>-7752.3747683943402</v>
      </c>
      <c r="Z90" s="32">
        <f t="shared" si="27"/>
        <v>-7634.1878051055119</v>
      </c>
      <c r="AA90" s="32">
        <f t="shared" si="27"/>
        <v>-7485.72356732342</v>
      </c>
      <c r="AB90" s="32">
        <f t="shared" si="27"/>
        <v>-9139.5926974299837</v>
      </c>
      <c r="AC90" s="32">
        <f t="shared" si="27"/>
        <v>-8744.2217133718459</v>
      </c>
      <c r="AD90" s="32">
        <f t="shared" si="27"/>
        <v>-8882.8034547240932</v>
      </c>
      <c r="AE90" s="32">
        <f t="shared" si="27"/>
        <v>-8050.3621243109546</v>
      </c>
      <c r="AF90" s="32">
        <f t="shared" si="27"/>
        <v>-8750.4132980173836</v>
      </c>
    </row>
    <row r="91" spans="3:32" x14ac:dyDescent="0.25">
      <c r="C91" s="31" t="str">
        <f>'GPC alcances 2018'!Q6</f>
        <v>Agricultura</v>
      </c>
      <c r="D91" s="32">
        <f t="shared" si="25"/>
        <v>1433.8247378892895</v>
      </c>
      <c r="E91" s="32">
        <f t="shared" si="25"/>
        <v>1449.4277221440213</v>
      </c>
      <c r="F91" s="32">
        <f t="shared" si="25"/>
        <v>1493.7528435823467</v>
      </c>
      <c r="G91" s="32">
        <f t="shared" si="25"/>
        <v>1542.1210999802745</v>
      </c>
      <c r="H91" s="32">
        <f t="shared" si="25"/>
        <v>1589.8290203633217</v>
      </c>
      <c r="I91" s="32">
        <f t="shared" si="25"/>
        <v>1614.2899041524331</v>
      </c>
      <c r="J91" s="32">
        <f t="shared" si="25"/>
        <v>1630.8529456722947</v>
      </c>
      <c r="K91" s="32">
        <f t="shared" si="25"/>
        <v>1726.7295244325389</v>
      </c>
      <c r="L91" s="32">
        <f t="shared" si="25"/>
        <v>1727.4315940750644</v>
      </c>
      <c r="M91" s="32">
        <f t="shared" si="25"/>
        <v>1726.7768068796925</v>
      </c>
      <c r="N91" s="32">
        <f t="shared" si="26"/>
        <v>1712.0132803411004</v>
      </c>
      <c r="O91" s="32">
        <f t="shared" si="26"/>
        <v>1718.3926124993943</v>
      </c>
      <c r="P91" s="32">
        <f t="shared" si="26"/>
        <v>1724.5751915765725</v>
      </c>
      <c r="Q91" s="32">
        <f t="shared" si="26"/>
        <v>1705.4924293870779</v>
      </c>
      <c r="R91" s="32">
        <f t="shared" si="26"/>
        <v>1730.8777151631848</v>
      </c>
      <c r="S91" s="32">
        <f t="shared" si="26"/>
        <v>1715.7731625640365</v>
      </c>
      <c r="T91" s="32">
        <f t="shared" si="26"/>
        <v>1722.6598853522487</v>
      </c>
      <c r="U91" s="32">
        <f t="shared" si="26"/>
        <v>1733.9945025850977</v>
      </c>
      <c r="V91" s="32">
        <f t="shared" si="26"/>
        <v>1696.0002845552706</v>
      </c>
      <c r="W91" s="32">
        <f t="shared" si="26"/>
        <v>1637.7974907090529</v>
      </c>
      <c r="X91" s="32">
        <f t="shared" si="27"/>
        <v>1597.2604339143206</v>
      </c>
      <c r="Y91" s="32">
        <f t="shared" si="27"/>
        <v>1539.0293316907889</v>
      </c>
      <c r="Z91" s="32">
        <f t="shared" si="27"/>
        <v>1571.2804428845172</v>
      </c>
      <c r="AA91" s="32">
        <f t="shared" si="27"/>
        <v>1626.5898555975982</v>
      </c>
      <c r="AB91" s="32">
        <f t="shared" si="27"/>
        <v>1538.0084151491226</v>
      </c>
      <c r="AC91" s="32">
        <f t="shared" si="27"/>
        <v>1454.8808407214824</v>
      </c>
      <c r="AD91" s="32">
        <f t="shared" si="27"/>
        <v>1482.4975966458601</v>
      </c>
      <c r="AE91" s="32">
        <f t="shared" si="27"/>
        <v>1515.3880904065079</v>
      </c>
      <c r="AF91" s="32">
        <f t="shared" si="27"/>
        <v>1550.560032978045</v>
      </c>
    </row>
    <row r="92" spans="3:32" x14ac:dyDescent="0.25">
      <c r="C92" s="31" t="str">
        <f>'GPC alcances 2018'!Q7</f>
        <v>Transporte por carretera</v>
      </c>
      <c r="D92" s="32">
        <f t="shared" si="25"/>
        <v>89.007351311495356</v>
      </c>
      <c r="E92" s="32">
        <f t="shared" si="25"/>
        <v>92.891118590665428</v>
      </c>
      <c r="F92" s="32">
        <f t="shared" si="25"/>
        <v>100.45544524045917</v>
      </c>
      <c r="G92" s="32">
        <f t="shared" si="25"/>
        <v>111.66336138057</v>
      </c>
      <c r="H92" s="32">
        <f t="shared" si="25"/>
        <v>125.65253617249674</v>
      </c>
      <c r="I92" s="32">
        <f t="shared" si="25"/>
        <v>137.69736143513273</v>
      </c>
      <c r="J92" s="32">
        <f t="shared" si="25"/>
        <v>149.1442340411285</v>
      </c>
      <c r="K92" s="32">
        <f t="shared" si="25"/>
        <v>156.49978176964902</v>
      </c>
      <c r="L92" s="32">
        <f t="shared" si="25"/>
        <v>165.1691513370167</v>
      </c>
      <c r="M92" s="32">
        <f t="shared" si="25"/>
        <v>172.14189808436456</v>
      </c>
      <c r="N92" s="32">
        <f t="shared" si="26"/>
        <v>178.16272542524038</v>
      </c>
      <c r="O92" s="32">
        <f t="shared" si="26"/>
        <v>168.41161628930695</v>
      </c>
      <c r="P92" s="32">
        <f t="shared" si="26"/>
        <v>185.37150543415851</v>
      </c>
      <c r="Q92" s="32">
        <f t="shared" si="26"/>
        <v>182.92735348106646</v>
      </c>
      <c r="R92" s="32">
        <f t="shared" si="26"/>
        <v>180.47944141273652</v>
      </c>
      <c r="S92" s="32">
        <f t="shared" si="26"/>
        <v>202.97600792301543</v>
      </c>
      <c r="T92" s="32">
        <f t="shared" si="26"/>
        <v>209.83802659081147</v>
      </c>
      <c r="U92" s="32">
        <f t="shared" si="26"/>
        <v>221.66418931575521</v>
      </c>
      <c r="V92" s="32">
        <f t="shared" si="26"/>
        <v>237.58126812552607</v>
      </c>
      <c r="W92" s="32">
        <f t="shared" si="26"/>
        <v>250.82042060358177</v>
      </c>
      <c r="X92" s="32">
        <f t="shared" si="27"/>
        <v>255.40923212888865</v>
      </c>
      <c r="Y92" s="32">
        <f t="shared" si="27"/>
        <v>273.79722932000561</v>
      </c>
      <c r="Z92" s="32">
        <f t="shared" si="27"/>
        <v>273.01302125291159</v>
      </c>
      <c r="AA92" s="32">
        <f t="shared" si="27"/>
        <v>295.66499872397304</v>
      </c>
      <c r="AB92" s="32">
        <f t="shared" si="27"/>
        <v>271.60110748297689</v>
      </c>
      <c r="AC92" s="32">
        <f t="shared" si="27"/>
        <v>310.57691451524812</v>
      </c>
      <c r="AD92" s="32">
        <f t="shared" si="27"/>
        <v>336.73578017172196</v>
      </c>
      <c r="AE92" s="32">
        <f t="shared" si="27"/>
        <v>347.33422009111439</v>
      </c>
      <c r="AF92" s="32">
        <f t="shared" si="27"/>
        <v>380.72056457391113</v>
      </c>
    </row>
    <row r="93" spans="3:32" x14ac:dyDescent="0.25">
      <c r="C93" s="31" t="str">
        <f>'GPC alcances 2018'!Q8</f>
        <v>Industrias manufactureras y de la construcción</v>
      </c>
      <c r="D93" s="32">
        <f t="shared" si="25"/>
        <v>54.605517601547035</v>
      </c>
      <c r="E93" s="32">
        <f t="shared" si="25"/>
        <v>50.733136595132088</v>
      </c>
      <c r="F93" s="32">
        <f t="shared" si="25"/>
        <v>67.794686280204331</v>
      </c>
      <c r="G93" s="32">
        <f t="shared" si="25"/>
        <v>66.886169806053388</v>
      </c>
      <c r="H93" s="32">
        <f t="shared" si="25"/>
        <v>66.081636893506897</v>
      </c>
      <c r="I93" s="32">
        <f t="shared" si="25"/>
        <v>60.578598167788009</v>
      </c>
      <c r="J93" s="32">
        <f t="shared" si="25"/>
        <v>91.097868658008167</v>
      </c>
      <c r="K93" s="32">
        <f t="shared" si="25"/>
        <v>136.67411466095541</v>
      </c>
      <c r="L93" s="32">
        <f t="shared" si="25"/>
        <v>132.71745273055623</v>
      </c>
      <c r="M93" s="32">
        <f t="shared" si="25"/>
        <v>135.33425438950499</v>
      </c>
      <c r="N93" s="32">
        <f t="shared" si="26"/>
        <v>134.06298343644102</v>
      </c>
      <c r="O93" s="32">
        <f t="shared" si="26"/>
        <v>140.29723298177129</v>
      </c>
      <c r="P93" s="32">
        <f t="shared" si="26"/>
        <v>128.31341403119794</v>
      </c>
      <c r="Q93" s="32">
        <f t="shared" si="26"/>
        <v>99.224711456195649</v>
      </c>
      <c r="R93" s="32">
        <f t="shared" si="26"/>
        <v>170.37517957758217</v>
      </c>
      <c r="S93" s="32">
        <f t="shared" si="26"/>
        <v>153.67824526709506</v>
      </c>
      <c r="T93" s="32">
        <f t="shared" si="26"/>
        <v>147.17243325095856</v>
      </c>
      <c r="U93" s="32">
        <f t="shared" si="26"/>
        <v>156.75340920895974</v>
      </c>
      <c r="V93" s="32">
        <f t="shared" si="26"/>
        <v>146.76441806446519</v>
      </c>
      <c r="W93" s="32">
        <f t="shared" si="26"/>
        <v>134.1022898582379</v>
      </c>
      <c r="X93" s="32">
        <f t="shared" si="27"/>
        <v>106.89515814188852</v>
      </c>
      <c r="Y93" s="32">
        <f t="shared" si="27"/>
        <v>131.57385080179199</v>
      </c>
      <c r="Z93" s="32">
        <f t="shared" si="27"/>
        <v>196.75394772802207</v>
      </c>
      <c r="AA93" s="32">
        <f t="shared" si="27"/>
        <v>182.80104418553063</v>
      </c>
      <c r="AB93" s="32">
        <f t="shared" si="27"/>
        <v>241.66471969357957</v>
      </c>
      <c r="AC93" s="32">
        <f t="shared" si="27"/>
        <v>233.46997018242615</v>
      </c>
      <c r="AD93" s="32">
        <f t="shared" si="27"/>
        <v>152.77065112410997</v>
      </c>
      <c r="AE93" s="32">
        <f t="shared" si="27"/>
        <v>162.24004811820964</v>
      </c>
      <c r="AF93" s="32">
        <f t="shared" si="27"/>
        <v>246.03142557082529</v>
      </c>
    </row>
    <row r="94" spans="3:32" x14ac:dyDescent="0.25">
      <c r="C94" s="31" t="str">
        <f>'GPC alcances 2018'!Q9</f>
        <v>Disposición de residuos sólidos</v>
      </c>
      <c r="D94" s="32">
        <f t="shared" si="25"/>
        <v>15.349934065819054</v>
      </c>
      <c r="E94" s="32">
        <f t="shared" si="25"/>
        <v>15.779185250804971</v>
      </c>
      <c r="F94" s="32">
        <f t="shared" si="25"/>
        <v>16.800071911193662</v>
      </c>
      <c r="G94" s="32">
        <f t="shared" si="25"/>
        <v>17.810679141625585</v>
      </c>
      <c r="H94" s="32">
        <f t="shared" si="25"/>
        <v>18.758863195290605</v>
      </c>
      <c r="I94" s="32">
        <f t="shared" si="25"/>
        <v>19.724803803952753</v>
      </c>
      <c r="J94" s="32">
        <f t="shared" si="25"/>
        <v>20.83571491476425</v>
      </c>
      <c r="K94" s="32">
        <f t="shared" si="25"/>
        <v>22.224510129846152</v>
      </c>
      <c r="L94" s="32">
        <f t="shared" si="25"/>
        <v>23.646191925465196</v>
      </c>
      <c r="M94" s="32">
        <f t="shared" si="25"/>
        <v>24.996148616055411</v>
      </c>
      <c r="N94" s="32">
        <f t="shared" si="26"/>
        <v>26.130967849263499</v>
      </c>
      <c r="O94" s="32">
        <f t="shared" si="26"/>
        <v>32.318148058125111</v>
      </c>
      <c r="P94" s="32">
        <f t="shared" si="26"/>
        <v>38.06277812090876</v>
      </c>
      <c r="Q94" s="32">
        <f t="shared" si="26"/>
        <v>45.635285449218443</v>
      </c>
      <c r="R94" s="32">
        <f t="shared" si="26"/>
        <v>54.013363956160902</v>
      </c>
      <c r="S94" s="32">
        <f t="shared" si="26"/>
        <v>62.202334281526824</v>
      </c>
      <c r="T94" s="32">
        <f t="shared" si="26"/>
        <v>69.178264322490577</v>
      </c>
      <c r="U94" s="32">
        <f t="shared" si="26"/>
        <v>75.802072185503363</v>
      </c>
      <c r="V94" s="32">
        <f t="shared" si="26"/>
        <v>82.544092331228313</v>
      </c>
      <c r="W94" s="32">
        <f t="shared" si="26"/>
        <v>89.447594353600721</v>
      </c>
      <c r="X94" s="32">
        <f t="shared" si="27"/>
        <v>95.681463502720035</v>
      </c>
      <c r="Y94" s="32">
        <f t="shared" si="27"/>
        <v>104.74373946718899</v>
      </c>
      <c r="Z94" s="32">
        <f t="shared" si="27"/>
        <v>112.75655280472894</v>
      </c>
      <c r="AA94" s="32">
        <f t="shared" si="27"/>
        <v>120.51442120450947</v>
      </c>
      <c r="AB94" s="32">
        <f t="shared" si="27"/>
        <v>128.52611926697341</v>
      </c>
      <c r="AC94" s="32">
        <f t="shared" si="27"/>
        <v>139.90260152342734</v>
      </c>
      <c r="AD94" s="32">
        <f t="shared" si="27"/>
        <v>148.95287753785257</v>
      </c>
      <c r="AE94" s="32">
        <f t="shared" si="27"/>
        <v>156.94321158653565</v>
      </c>
      <c r="AF94" s="32">
        <f t="shared" si="27"/>
        <v>166.26550920857534</v>
      </c>
    </row>
    <row r="95" spans="3:32" x14ac:dyDescent="0.25">
      <c r="C95" s="31" t="str">
        <f>'GPC alcances 2018'!Q10</f>
        <v>Uso del producto</v>
      </c>
      <c r="D95" s="32">
        <f t="shared" si="25"/>
        <v>0.51014859026974535</v>
      </c>
      <c r="E95" s="32">
        <f t="shared" si="25"/>
        <v>0.50846022035891403</v>
      </c>
      <c r="F95" s="32">
        <f t="shared" si="25"/>
        <v>0.53402185155334059</v>
      </c>
      <c r="G95" s="32">
        <f t="shared" si="25"/>
        <v>0.53750034088466037</v>
      </c>
      <c r="H95" s="32">
        <f t="shared" si="25"/>
        <v>0.62227497932322029</v>
      </c>
      <c r="I95" s="32">
        <f t="shared" si="25"/>
        <v>0.70578442023137777</v>
      </c>
      <c r="J95" s="32">
        <f t="shared" si="25"/>
        <v>0.89781878848565178</v>
      </c>
      <c r="K95" s="32">
        <f t="shared" si="25"/>
        <v>1.2815352938485911</v>
      </c>
      <c r="L95" s="32">
        <f t="shared" si="25"/>
        <v>1.3020050314987643</v>
      </c>
      <c r="M95" s="32">
        <f t="shared" si="25"/>
        <v>2.9192279235254088</v>
      </c>
      <c r="N95" s="32">
        <f t="shared" si="26"/>
        <v>3.8506516858963424</v>
      </c>
      <c r="O95" s="32">
        <f t="shared" si="26"/>
        <v>7.7398262426820308</v>
      </c>
      <c r="P95" s="32">
        <f t="shared" si="26"/>
        <v>7.6989480486242803</v>
      </c>
      <c r="Q95" s="32">
        <f t="shared" si="26"/>
        <v>11.33080032803289</v>
      </c>
      <c r="R95" s="32">
        <f t="shared" si="26"/>
        <v>14.261659817989097</v>
      </c>
      <c r="S95" s="32">
        <f t="shared" si="26"/>
        <v>16.199018558632201</v>
      </c>
      <c r="T95" s="32">
        <f t="shared" si="26"/>
        <v>19.282568376505179</v>
      </c>
      <c r="U95" s="32">
        <f t="shared" si="26"/>
        <v>22.196471898319007</v>
      </c>
      <c r="V95" s="32">
        <f t="shared" si="26"/>
        <v>28.748146874402231</v>
      </c>
      <c r="W95" s="32">
        <f t="shared" si="26"/>
        <v>27.953650390714845</v>
      </c>
      <c r="X95" s="32">
        <f t="shared" si="27"/>
        <v>40.721804501221079</v>
      </c>
      <c r="Y95" s="32">
        <f t="shared" si="27"/>
        <v>49.689839882251114</v>
      </c>
      <c r="Z95" s="32">
        <f t="shared" si="27"/>
        <v>59.485259040850679</v>
      </c>
      <c r="AA95" s="32">
        <f t="shared" si="27"/>
        <v>64.4315489585763</v>
      </c>
      <c r="AB95" s="32">
        <f t="shared" si="27"/>
        <v>73.697226364506378</v>
      </c>
      <c r="AC95" s="32">
        <f t="shared" si="27"/>
        <v>80.78497684722484</v>
      </c>
      <c r="AD95" s="32">
        <f t="shared" si="27"/>
        <v>92.434344014007777</v>
      </c>
      <c r="AE95" s="32">
        <f t="shared" si="27"/>
        <v>104.64390336892183</v>
      </c>
      <c r="AF95" s="32">
        <f t="shared" si="27"/>
        <v>116.58053311525239</v>
      </c>
    </row>
    <row r="96" spans="3:32" x14ac:dyDescent="0.25">
      <c r="C96" s="31" t="str">
        <f>'GPC alcances 2018'!Q11</f>
        <v>Edificios/instalaciones comerciales e institucionales (electricidad)</v>
      </c>
      <c r="D96" s="32">
        <f t="shared" si="25"/>
        <v>15.362041047007335</v>
      </c>
      <c r="E96" s="32">
        <f t="shared" si="25"/>
        <v>1.5906522598624691</v>
      </c>
      <c r="F96" s="32">
        <f t="shared" si="25"/>
        <v>0.98174475291383878</v>
      </c>
      <c r="G96" s="32">
        <f t="shared" si="25"/>
        <v>1.1039735772471901</v>
      </c>
      <c r="H96" s="32">
        <f t="shared" si="25"/>
        <v>1.7994780153690884</v>
      </c>
      <c r="I96" s="32">
        <f t="shared" si="25"/>
        <v>2.2479225545014381</v>
      </c>
      <c r="J96" s="32">
        <f t="shared" si="25"/>
        <v>3.8443670902054601</v>
      </c>
      <c r="K96" s="32">
        <f t="shared" si="25"/>
        <v>15.07347620679672</v>
      </c>
      <c r="L96" s="32">
        <f t="shared" si="25"/>
        <v>19.03341189447837</v>
      </c>
      <c r="M96" s="32">
        <f t="shared" si="25"/>
        <v>24.543950722620988</v>
      </c>
      <c r="N96" s="32">
        <f t="shared" si="26"/>
        <v>18.018041658374095</v>
      </c>
      <c r="O96" s="32">
        <f t="shared" si="26"/>
        <v>15.286128807623621</v>
      </c>
      <c r="P96" s="32">
        <f t="shared" si="26"/>
        <v>15.905539001906762</v>
      </c>
      <c r="Q96" s="32">
        <f t="shared" si="26"/>
        <v>20.808440938637997</v>
      </c>
      <c r="R96" s="32">
        <f t="shared" si="26"/>
        <v>28.833391407726548</v>
      </c>
      <c r="S96" s="32">
        <f t="shared" si="26"/>
        <v>22.86003163231662</v>
      </c>
      <c r="T96" s="32">
        <f t="shared" si="26"/>
        <v>25.64769407428922</v>
      </c>
      <c r="U96" s="32">
        <f t="shared" si="26"/>
        <v>41.400627734733824</v>
      </c>
      <c r="V96" s="32">
        <f t="shared" si="26"/>
        <v>39.321642811409909</v>
      </c>
      <c r="W96" s="32">
        <f t="shared" si="26"/>
        <v>37.055722699386656</v>
      </c>
      <c r="X96" s="32">
        <f t="shared" si="27"/>
        <v>50.407102213027855</v>
      </c>
      <c r="Y96" s="32">
        <f t="shared" si="27"/>
        <v>56.510126110661332</v>
      </c>
      <c r="Z96" s="32">
        <f t="shared" si="27"/>
        <v>57.744445735403751</v>
      </c>
      <c r="AA96" s="32">
        <f t="shared" si="27"/>
        <v>74.630314743985551</v>
      </c>
      <c r="AB96" s="32">
        <f t="shared" si="27"/>
        <v>65.95743500548619</v>
      </c>
      <c r="AC96" s="32">
        <f t="shared" si="27"/>
        <v>13.202230444</v>
      </c>
      <c r="AD96" s="32">
        <f t="shared" si="27"/>
        <v>93.810299344362676</v>
      </c>
      <c r="AE96" s="32">
        <f t="shared" si="27"/>
        <v>80.420083347403988</v>
      </c>
      <c r="AF96" s="32">
        <f t="shared" si="27"/>
        <v>96.72282973208867</v>
      </c>
    </row>
    <row r="97" spans="3:32" x14ac:dyDescent="0.25">
      <c r="C97" s="31" t="str">
        <f>'GPC alcances 2018'!Q12</f>
        <v>Industrias manufactureras y de la construcción (electricidad)</v>
      </c>
      <c r="D97" s="32">
        <f t="shared" si="25"/>
        <v>11.239868102955128</v>
      </c>
      <c r="E97" s="32">
        <f t="shared" si="25"/>
        <v>7.4563216101308747</v>
      </c>
      <c r="F97" s="32">
        <f t="shared" si="25"/>
        <v>4.7645565149525844</v>
      </c>
      <c r="G97" s="32">
        <f t="shared" si="25"/>
        <v>5.3837730372865824</v>
      </c>
      <c r="H97" s="32">
        <f t="shared" si="25"/>
        <v>8.889974038282654</v>
      </c>
      <c r="I97" s="32">
        <f t="shared" si="25"/>
        <v>12.646384911627496</v>
      </c>
      <c r="J97" s="32">
        <f t="shared" si="25"/>
        <v>18.690813988073316</v>
      </c>
      <c r="K97" s="32">
        <f t="shared" si="25"/>
        <v>25.875892945193751</v>
      </c>
      <c r="L97" s="32">
        <f t="shared" si="25"/>
        <v>28.468379218870041</v>
      </c>
      <c r="M97" s="32">
        <f t="shared" si="25"/>
        <v>41.02723154356223</v>
      </c>
      <c r="N97" s="32">
        <f t="shared" si="26"/>
        <v>30.181144473651173</v>
      </c>
      <c r="O97" s="32">
        <f t="shared" si="26"/>
        <v>23.630217814036467</v>
      </c>
      <c r="P97" s="32">
        <f t="shared" si="26"/>
        <v>22.910324772121818</v>
      </c>
      <c r="Q97" s="32">
        <f t="shared" si="26"/>
        <v>29.868156371016195</v>
      </c>
      <c r="R97" s="32">
        <f t="shared" si="26"/>
        <v>39.041820013802109</v>
      </c>
      <c r="S97" s="32">
        <f t="shared" si="26"/>
        <v>27.990615593795805</v>
      </c>
      <c r="T97" s="32">
        <f t="shared" si="26"/>
        <v>32.343402576281548</v>
      </c>
      <c r="U97" s="32">
        <f t="shared" si="26"/>
        <v>55.631661516277966</v>
      </c>
      <c r="V97" s="32">
        <f t="shared" si="26"/>
        <v>50.585794471991335</v>
      </c>
      <c r="W97" s="32">
        <f t="shared" si="26"/>
        <v>45.068134790725033</v>
      </c>
      <c r="X97" s="32">
        <f t="shared" si="27"/>
        <v>50.180569137996592</v>
      </c>
      <c r="Y97" s="32">
        <f t="shared" si="27"/>
        <v>61.52882221073267</v>
      </c>
      <c r="Z97" s="32">
        <f t="shared" si="27"/>
        <v>65.155781635781125</v>
      </c>
      <c r="AA97" s="32">
        <f t="shared" si="27"/>
        <v>74.569302709455215</v>
      </c>
      <c r="AB97" s="32">
        <f t="shared" si="27"/>
        <v>68.709618841329629</v>
      </c>
      <c r="AC97" s="32">
        <f t="shared" si="27"/>
        <v>67.846201250241691</v>
      </c>
      <c r="AD97" s="32">
        <f t="shared" si="27"/>
        <v>82.627852326778509</v>
      </c>
      <c r="AE97" s="32">
        <f t="shared" si="27"/>
        <v>63.912797831568575</v>
      </c>
      <c r="AF97" s="32">
        <f t="shared" si="27"/>
        <v>95.053615481063019</v>
      </c>
    </row>
    <row r="98" spans="3:32" x14ac:dyDescent="0.25">
      <c r="C98" s="31" t="str">
        <f>'GPC alcances 2018'!Q13</f>
        <v>Edificios residenciales (electricidad)</v>
      </c>
      <c r="D98" s="32">
        <f t="shared" si="25"/>
        <v>2.5636187422476695</v>
      </c>
      <c r="E98" s="32">
        <f t="shared" si="25"/>
        <v>10.117591951055411</v>
      </c>
      <c r="F98" s="32">
        <f t="shared" si="25"/>
        <v>6.244540721257807</v>
      </c>
      <c r="G98" s="32">
        <f t="shared" si="25"/>
        <v>7.0219962346136908</v>
      </c>
      <c r="H98" s="32">
        <f t="shared" si="25"/>
        <v>11.445860760273037</v>
      </c>
      <c r="I98" s="32">
        <f t="shared" si="25"/>
        <v>14.298262239910397</v>
      </c>
      <c r="J98" s="32">
        <f t="shared" si="25"/>
        <v>24.452696865453216</v>
      </c>
      <c r="K98" s="32">
        <f t="shared" si="25"/>
        <v>23.420767994266527</v>
      </c>
      <c r="L98" s="32">
        <f t="shared" si="25"/>
        <v>29.089013751980453</v>
      </c>
      <c r="M98" s="32">
        <f t="shared" si="25"/>
        <v>36.874298094497227</v>
      </c>
      <c r="N98" s="32">
        <f t="shared" si="26"/>
        <v>25.480598793397906</v>
      </c>
      <c r="O98" s="32">
        <f t="shared" si="26"/>
        <v>21.633790833124547</v>
      </c>
      <c r="P98" s="32">
        <f t="shared" si="26"/>
        <v>22.143928142295533</v>
      </c>
      <c r="Q98" s="32">
        <f t="shared" si="26"/>
        <v>27.1010756273234</v>
      </c>
      <c r="R98" s="32">
        <f t="shared" si="26"/>
        <v>34.902322326286971</v>
      </c>
      <c r="S98" s="32">
        <f t="shared" si="26"/>
        <v>27.586385006137625</v>
      </c>
      <c r="T98" s="32">
        <f t="shared" si="26"/>
        <v>30.321722862367164</v>
      </c>
      <c r="U98" s="32">
        <f t="shared" si="26"/>
        <v>50.887326422368041</v>
      </c>
      <c r="V98" s="32">
        <f t="shared" si="26"/>
        <v>46.487324016983919</v>
      </c>
      <c r="W98" s="32">
        <f t="shared" si="26"/>
        <v>42.766642807085496</v>
      </c>
      <c r="X98" s="32">
        <f t="shared" si="27"/>
        <v>53.986016219486885</v>
      </c>
      <c r="Y98" s="32">
        <f t="shared" si="27"/>
        <v>59.525827731970807</v>
      </c>
      <c r="Z98" s="32">
        <f t="shared" si="27"/>
        <v>64.996560785642288</v>
      </c>
      <c r="AA98" s="32">
        <f t="shared" si="27"/>
        <v>76.725072635237964</v>
      </c>
      <c r="AB98" s="32">
        <f t="shared" si="27"/>
        <v>67.110532817784147</v>
      </c>
      <c r="AC98" s="32">
        <f t="shared" si="27"/>
        <v>65.706704124266665</v>
      </c>
      <c r="AD98" s="32">
        <f t="shared" si="27"/>
        <v>88.267645682999998</v>
      </c>
      <c r="AE98" s="32">
        <f t="shared" si="27"/>
        <v>60.856853554749996</v>
      </c>
      <c r="AF98" s="32">
        <f t="shared" si="27"/>
        <v>90.213615784939606</v>
      </c>
    </row>
  </sheetData>
  <conditionalFormatting sqref="D5:AF5">
    <cfRule type="cellIs" dxfId="41" priority="19" operator="lessThan">
      <formula>0</formula>
    </cfRule>
  </conditionalFormatting>
  <conditionalFormatting sqref="D16:AF16">
    <cfRule type="cellIs" dxfId="40" priority="18" operator="lessThan">
      <formula>0</formula>
    </cfRule>
  </conditionalFormatting>
  <conditionalFormatting sqref="D22:AF22">
    <cfRule type="cellIs" dxfId="39" priority="17" operator="lessThan">
      <formula>0</formula>
    </cfRule>
  </conditionalFormatting>
  <conditionalFormatting sqref="D27:AF27">
    <cfRule type="cellIs" dxfId="38" priority="16" operator="lessThan">
      <formula>0</formula>
    </cfRule>
  </conditionalFormatting>
  <conditionalFormatting sqref="D30:AF30">
    <cfRule type="cellIs" dxfId="37" priority="15" operator="lessThan">
      <formula>0</formula>
    </cfRule>
  </conditionalFormatting>
  <conditionalFormatting sqref="D40:AF40">
    <cfRule type="cellIs" dxfId="36" priority="13" operator="lessThan">
      <formula>0</formula>
    </cfRule>
  </conditionalFormatting>
  <conditionalFormatting sqref="D9:AF9">
    <cfRule type="cellIs" dxfId="35" priority="12" operator="lessThan">
      <formula>0</formula>
    </cfRule>
  </conditionalFormatting>
  <conditionalFormatting sqref="D35:AF35 D43:AF43 D39:AF39 D11:AF11 D18:AF18 D24:AF24 D29:AF29 D32:AF32 D5:AF7">
    <cfRule type="cellIs" dxfId="34" priority="11" operator="lessThan">
      <formula>0</formula>
    </cfRule>
  </conditionalFormatting>
  <conditionalFormatting sqref="C25:C28">
    <cfRule type="cellIs" dxfId="33" priority="10" operator="lessThan">
      <formula>0</formula>
    </cfRule>
  </conditionalFormatting>
  <conditionalFormatting sqref="D90:AF98">
    <cfRule type="cellIs" dxfId="32" priority="7" operator="lessThan">
      <formula>0</formula>
    </cfRule>
  </conditionalFormatting>
  <conditionalFormatting sqref="D90:AF98">
    <cfRule type="cellIs" dxfId="31" priority="6" operator="lessThan">
      <formula>0</formula>
    </cfRule>
  </conditionalFormatting>
  <conditionalFormatting sqref="D55:AF55">
    <cfRule type="cellIs" dxfId="30" priority="5" operator="lessThan">
      <formula>0</formula>
    </cfRule>
  </conditionalFormatting>
  <conditionalFormatting sqref="D55:AF55 D64:AF65 D57:AF61">
    <cfRule type="cellIs" dxfId="29" priority="4" operator="lessThan">
      <formula>0</formula>
    </cfRule>
  </conditionalFormatting>
  <conditionalFormatting sqref="D62:AF63">
    <cfRule type="cellIs" dxfId="28" priority="3" operator="lessThan">
      <formula>0</formula>
    </cfRule>
  </conditionalFormatting>
  <conditionalFormatting sqref="D56:AF56">
    <cfRule type="cellIs" dxfId="27" priority="2" operator="lessThan">
      <formula>0</formula>
    </cfRule>
  </conditionalFormatting>
  <conditionalFormatting sqref="D56:AF56">
    <cfRule type="cellIs" dxfId="26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rgb="FFFFC000"/>
  </sheetPr>
  <dimension ref="A1:N48"/>
  <sheetViews>
    <sheetView zoomScale="80" zoomScaleNormal="80" workbookViewId="0">
      <selection activeCell="B33" sqref="B33:C34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tr">
        <f>'GPC alcances 2018'!B1</f>
        <v>Los Ríos</v>
      </c>
      <c r="C1">
        <f>'GPC alcances 2018'!C1</f>
        <v>13</v>
      </c>
    </row>
    <row r="2" spans="1:14" x14ac:dyDescent="0.25">
      <c r="C2" s="105" t="s">
        <v>821</v>
      </c>
      <c r="D2" s="106">
        <f>+D5-'GPC alcances 2018'!D5+'GPC alcances 2018'!D13+'GPC alcances 2018'!D29+'GPC alcances 2018'!D32</f>
        <v>0</v>
      </c>
      <c r="E2" s="106">
        <f>+E5-'GPC alcances 2018'!E5+'GPC alcances 2018'!E13+'GPC alcances 2018'!E29+'GPC alcances 2018'!E32</f>
        <v>0</v>
      </c>
      <c r="F2" s="106">
        <f>+F5-'GPC alcances 2018'!F5+'GPC alcances 2018'!F13+'GPC alcances 2018'!F29+'GPC alcances 2018'!F32</f>
        <v>0</v>
      </c>
      <c r="G2" s="106">
        <f>+G5-'GPC alcances 2018'!G5+'GPC alcances 2018'!G13+'GPC alcances 2018'!G29+'GPC alcances 2018'!G32</f>
        <v>0</v>
      </c>
      <c r="H2" s="106">
        <f>+H5-'GPC alcances 2018'!H5+'GPC alcances 2018'!H13+'GPC alcances 2018'!H29+'GPC alcances 2018'!H32</f>
        <v>0</v>
      </c>
      <c r="I2" s="106">
        <f>+I5-'GPC alcances 2018'!I5+'GPC alcances 2018'!I13+'GPC alcances 2018'!I29+'GPC alcances 2018'!I32</f>
        <v>0</v>
      </c>
      <c r="J2" s="106">
        <f>+J5-'GPC alcances 2018'!J5+'GPC alcances 2018'!J13+'GPC alcances 2018'!J29+'GPC alcances 2018'!J32</f>
        <v>0</v>
      </c>
      <c r="K2" s="106">
        <f>+K5-'GPC alcances 2018'!K5+'GPC alcances 2018'!K13+'GPC alcances 2018'!K29+'GPC alcances 2018'!K32</f>
        <v>0</v>
      </c>
    </row>
    <row r="3" spans="1:14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14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7" t="s">
        <v>829</v>
      </c>
      <c r="N4" s="102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746.37596418770477</v>
      </c>
      <c r="E5" s="32">
        <f t="shared" ref="E5:G5" si="0">+E7+E18+E24+E29+E32</f>
        <v>0</v>
      </c>
      <c r="F5" s="32">
        <f t="shared" si="0"/>
        <v>11.053742221972753</v>
      </c>
      <c r="G5" s="32">
        <f t="shared" si="0"/>
        <v>0.17020973756394833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1073.4420215310799</v>
      </c>
      <c r="M5" s="31" t="s">
        <v>834</v>
      </c>
      <c r="N5" s="110">
        <f>$K$7</f>
        <v>395.86266555490744</v>
      </c>
    </row>
    <row r="6" spans="1:14" x14ac:dyDescent="0.25">
      <c r="A6" s="6">
        <v>2</v>
      </c>
      <c r="B6" s="6"/>
      <c r="C6" s="31" t="s">
        <v>835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282.19482186446402</v>
      </c>
      <c r="M6" s="31" t="s">
        <v>72</v>
      </c>
      <c r="N6" s="110">
        <f>$K$18</f>
        <v>436.43415196022659</v>
      </c>
    </row>
    <row r="7" spans="1:14" x14ac:dyDescent="0.25">
      <c r="A7" s="6">
        <v>1</v>
      </c>
      <c r="B7" s="6" t="s">
        <v>837</v>
      </c>
      <c r="C7" s="31" t="s">
        <v>834</v>
      </c>
      <c r="D7" s="32">
        <f t="shared" ref="D7:K7" si="4">SUM(D8:D11,D14:D17)</f>
        <v>319.09018344079522</v>
      </c>
      <c r="E7" s="32">
        <f t="shared" si="4"/>
        <v>0</v>
      </c>
      <c r="F7" s="32">
        <f t="shared" si="4"/>
        <v>1.9892191666916188</v>
      </c>
      <c r="G7" s="32">
        <f t="shared" si="4"/>
        <v>9.0744976331616739E-2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395.86266555490744</v>
      </c>
      <c r="M7" s="31" t="s">
        <v>722</v>
      </c>
      <c r="N7" s="86">
        <f>$K$24</f>
        <v>241.14520401594592</v>
      </c>
    </row>
    <row r="8" spans="1:14" x14ac:dyDescent="0.25">
      <c r="A8" s="6">
        <v>1</v>
      </c>
      <c r="B8" s="13" t="s">
        <v>838</v>
      </c>
      <c r="C8" s="13" t="s">
        <v>839</v>
      </c>
      <c r="D8" s="115">
        <f>'CO2'!AE55</f>
        <v>46.612627856401033</v>
      </c>
      <c r="E8" s="116"/>
      <c r="F8" s="114">
        <f>'CH4'!AE55</f>
        <v>1.4527415983303593</v>
      </c>
      <c r="G8" s="114">
        <f>N2O!AE55</f>
        <v>1.9637827281038647E-2</v>
      </c>
      <c r="H8" s="116"/>
      <c r="I8" s="116"/>
      <c r="J8" s="116"/>
      <c r="K8" s="114">
        <f>D8+E8+F8*PCG!$C$5+G8*PCG!$C$6+H8+I8+J8</f>
        <v>88.783240344409535</v>
      </c>
      <c r="M8" s="31" t="s">
        <v>845</v>
      </c>
      <c r="N8" s="110">
        <f>$K$35</f>
        <v>281.99006099809128</v>
      </c>
    </row>
    <row r="9" spans="1:14" x14ac:dyDescent="0.25">
      <c r="A9" s="6">
        <v>1</v>
      </c>
      <c r="B9" s="13" t="s">
        <v>840</v>
      </c>
      <c r="C9" s="13" t="s">
        <v>841</v>
      </c>
      <c r="D9" s="115">
        <f>'CO2'!AE54</f>
        <v>34.65983172102375</v>
      </c>
      <c r="E9" s="116"/>
      <c r="F9" s="114">
        <f>'CH4'!AE54</f>
        <v>6.383468174347361E-3</v>
      </c>
      <c r="G9" s="114">
        <f>N2O!AE54</f>
        <v>2.3516082372119538E-4</v>
      </c>
      <c r="H9" s="116"/>
      <c r="I9" s="116"/>
      <c r="J9" s="116"/>
      <c r="K9" s="114">
        <f>D9+E9+F9*PCG!$C$5+G9*PCG!$C$6+H9+I9+J9</f>
        <v>34.889496350851346</v>
      </c>
      <c r="M9" s="31" t="s">
        <v>848</v>
      </c>
      <c r="N9" s="110">
        <f>$K$43</f>
        <v>0.20476086637276072</v>
      </c>
    </row>
    <row r="10" spans="1:14" x14ac:dyDescent="0.25">
      <c r="A10" s="6">
        <v>1</v>
      </c>
      <c r="B10" s="13" t="s">
        <v>844</v>
      </c>
      <c r="C10" s="13" t="s">
        <v>44</v>
      </c>
      <c r="D10" s="115">
        <f>'CO2'!AE17</f>
        <v>211.82205197194764</v>
      </c>
      <c r="E10" s="116"/>
      <c r="F10" s="114">
        <f>'CH4'!AE17</f>
        <v>0.52604434714345205</v>
      </c>
      <c r="G10" s="114">
        <f>N2O!AE17</f>
        <v>7.0665318524467682E-2</v>
      </c>
      <c r="H10" s="116"/>
      <c r="I10" s="116"/>
      <c r="J10" s="116"/>
      <c r="K10" s="114">
        <f>D10+E10+F10*PCG!$C$5+G10*PCG!$C$6+H10+I10+J10</f>
        <v>246.03142557082532</v>
      </c>
      <c r="M10" s="118" t="s">
        <v>821</v>
      </c>
      <c r="N10" s="106">
        <f>SUM(N5:N9)-K5-K6</f>
        <v>0</v>
      </c>
    </row>
    <row r="11" spans="1:14" x14ac:dyDescent="0.25">
      <c r="A11" s="6">
        <v>1</v>
      </c>
      <c r="B11" s="13" t="s">
        <v>846</v>
      </c>
      <c r="C11" s="13" t="s">
        <v>847</v>
      </c>
      <c r="D11" s="117">
        <f>+D12+D13</f>
        <v>0</v>
      </c>
      <c r="E11" s="32">
        <f t="shared" ref="E11:K11" si="5">+E12+E13</f>
        <v>0</v>
      </c>
      <c r="F11" s="32">
        <f t="shared" si="5"/>
        <v>0</v>
      </c>
      <c r="G11" s="32">
        <f t="shared" si="5"/>
        <v>0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0</v>
      </c>
    </row>
    <row r="12" spans="1:14" x14ac:dyDescent="0.25">
      <c r="A12" s="6">
        <v>1</v>
      </c>
      <c r="B12" s="13" t="s">
        <v>850</v>
      </c>
      <c r="C12" s="13" t="s">
        <v>42</v>
      </c>
      <c r="D12" s="115">
        <f>'CO2'!AE8-'CO2'!AE10</f>
        <v>0</v>
      </c>
      <c r="E12" s="116"/>
      <c r="F12" s="114">
        <f>'CH4'!AE8-'CH4'!AE10</f>
        <v>0</v>
      </c>
      <c r="G12" s="114">
        <f>N2O!AE8-N2O!AE10</f>
        <v>0</v>
      </c>
      <c r="H12" s="116"/>
      <c r="I12" s="116"/>
      <c r="J12" s="116"/>
      <c r="K12" s="114">
        <f>D12+E12+F12*PCG!$C$5+G12*PCG!$C$6+H12+I12+J12</f>
        <v>0</v>
      </c>
    </row>
    <row r="13" spans="1:14" x14ac:dyDescent="0.25">
      <c r="A13" s="6">
        <v>1</v>
      </c>
      <c r="B13" s="13" t="s">
        <v>852</v>
      </c>
      <c r="C13" s="13" t="s">
        <v>853</v>
      </c>
      <c r="D13" s="121"/>
      <c r="E13" s="122"/>
      <c r="F13" s="122"/>
      <c r="G13" s="122"/>
      <c r="H13" s="122"/>
      <c r="I13" s="122"/>
      <c r="J13" s="122"/>
      <c r="K13" s="122"/>
    </row>
    <row r="14" spans="1:14" x14ac:dyDescent="0.25">
      <c r="A14" s="6">
        <v>1</v>
      </c>
      <c r="B14" s="13" t="s">
        <v>854</v>
      </c>
      <c r="C14" s="13" t="s">
        <v>855</v>
      </c>
      <c r="D14" s="115">
        <f>'CO2'!AE56</f>
        <v>25.958904169844473</v>
      </c>
      <c r="E14" s="116"/>
      <c r="F14" s="114">
        <f>'CH4'!AE56</f>
        <v>4.0494959265258753E-3</v>
      </c>
      <c r="G14" s="114">
        <f>N2O!AE56</f>
        <v>2.0564123465275144E-4</v>
      </c>
      <c r="H14" s="116"/>
      <c r="I14" s="116"/>
      <c r="J14" s="116"/>
      <c r="K14" s="114">
        <f>D14+E14+F14*PCG!$C$5+G14*PCG!$C$6+H14+I14+J14</f>
        <v>26.12142265593414</v>
      </c>
    </row>
    <row r="15" spans="1:14" x14ac:dyDescent="0.25">
      <c r="A15" s="6">
        <v>1</v>
      </c>
      <c r="B15" s="13" t="s">
        <v>856</v>
      </c>
      <c r="C15" s="13" t="s">
        <v>857</v>
      </c>
      <c r="D15" s="115">
        <f>'CO2'!AE60</f>
        <v>3.6767721578296983E-2</v>
      </c>
      <c r="E15" s="116"/>
      <c r="F15" s="114">
        <f>'CH4'!AE60</f>
        <v>2.5711693411396496E-7</v>
      </c>
      <c r="G15" s="114">
        <f>N2O!AE60</f>
        <v>1.0284677364558598E-6</v>
      </c>
      <c r="H15" s="116"/>
      <c r="I15" s="116"/>
      <c r="J15" s="116"/>
      <c r="K15" s="114">
        <f>D15+E15+F15*PCG!$C$5+G15*PCG!$C$6+H15+I15+J15</f>
        <v>3.7080632887113676E-2</v>
      </c>
    </row>
    <row r="16" spans="1:14" x14ac:dyDescent="0.25">
      <c r="A16" s="6">
        <v>1</v>
      </c>
      <c r="B16" s="13" t="s">
        <v>859</v>
      </c>
      <c r="C16" s="13" t="s">
        <v>860</v>
      </c>
      <c r="D16" s="114">
        <f>'CO2'!AE68</f>
        <v>0</v>
      </c>
      <c r="E16" s="116"/>
      <c r="F16" s="114">
        <f>'CH4'!AE68</f>
        <v>0</v>
      </c>
      <c r="G16" s="114">
        <f>N2O!AE68</f>
        <v>0</v>
      </c>
      <c r="H16" s="116"/>
      <c r="I16" s="116"/>
      <c r="J16" s="116"/>
      <c r="K16" s="114">
        <f>D16+E16+F16*PCG!$C$5+G16*PCG!$C$6+H16+I16+J16</f>
        <v>0</v>
      </c>
    </row>
    <row r="17" spans="1:11" x14ac:dyDescent="0.25">
      <c r="A17" s="6">
        <v>1</v>
      </c>
      <c r="B17" s="13" t="s">
        <v>862</v>
      </c>
      <c r="C17" s="13" t="s">
        <v>863</v>
      </c>
      <c r="D17" s="114">
        <f>'CO2'!AE80</f>
        <v>0</v>
      </c>
      <c r="E17" s="116"/>
      <c r="F17" s="114">
        <f>'CH4'!AE80</f>
        <v>0</v>
      </c>
      <c r="G17" s="114">
        <f>N2O!AE80</f>
        <v>0</v>
      </c>
      <c r="H17" s="116"/>
      <c r="I17" s="116"/>
      <c r="J17" s="116"/>
      <c r="K17" s="114">
        <f>D17+E17+F17*PCG!$C$5+G17*PCG!$C$6+H17+I17+J17</f>
        <v>0</v>
      </c>
    </row>
    <row r="18" spans="1:11" x14ac:dyDescent="0.25">
      <c r="A18" s="6">
        <v>1</v>
      </c>
      <c r="B18" s="6" t="s">
        <v>865</v>
      </c>
      <c r="C18" s="31" t="s">
        <v>72</v>
      </c>
      <c r="D18" s="32">
        <f>+SUM(D19:D23)</f>
        <v>425.00802326420671</v>
      </c>
      <c r="E18" s="32">
        <f t="shared" ref="E18:K18" si="6">+SUM(E19:E23)</f>
        <v>0</v>
      </c>
      <c r="F18" s="32">
        <f t="shared" si="6"/>
        <v>9.9636648924138038E-2</v>
      </c>
      <c r="G18" s="32">
        <f t="shared" si="6"/>
        <v>2.998393447287408E-2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436.43415196022659</v>
      </c>
    </row>
    <row r="19" spans="1:11" x14ac:dyDescent="0.25">
      <c r="A19" s="6">
        <v>1</v>
      </c>
      <c r="B19" s="13" t="s">
        <v>866</v>
      </c>
      <c r="C19" s="13" t="s">
        <v>836</v>
      </c>
      <c r="D19" s="114">
        <f>'CO2'!AE35</f>
        <v>371.68738249844529</v>
      </c>
      <c r="E19" s="116"/>
      <c r="F19" s="114">
        <f>'CH4'!AE35</f>
        <v>5.4676055784360814E-2</v>
      </c>
      <c r="G19" s="114">
        <f>N2O!AE35</f>
        <v>2.5725774096834835E-2</v>
      </c>
      <c r="H19" s="116"/>
      <c r="I19" s="116"/>
      <c r="J19" s="116"/>
      <c r="K19" s="114">
        <f>D19+E19+F19*PCG!$C$5+G19*PCG!$C$6+H19+I19+J19</f>
        <v>380.72056457391113</v>
      </c>
    </row>
    <row r="20" spans="1:11" x14ac:dyDescent="0.25">
      <c r="A20" s="6">
        <v>1</v>
      </c>
      <c r="B20" s="13" t="s">
        <v>868</v>
      </c>
      <c r="C20" s="13" t="s">
        <v>869</v>
      </c>
      <c r="D20" s="114">
        <f>'CO2'!AE46</f>
        <v>8.8417844905037124E-3</v>
      </c>
      <c r="E20" s="116"/>
      <c r="F20" s="114">
        <f>'CH4'!AE46</f>
        <v>4.9611268531462399E-7</v>
      </c>
      <c r="G20" s="114">
        <f>N2O!AE46</f>
        <v>3.4122364149472601E-6</v>
      </c>
      <c r="H20" s="116"/>
      <c r="I20" s="116"/>
      <c r="J20" s="116"/>
      <c r="K20" s="114">
        <f>D20+E20+F20*PCG!$C$5+G20*PCG!$C$6+H20+I20+J20</f>
        <v>9.8710337592908606E-3</v>
      </c>
    </row>
    <row r="21" spans="1:11" x14ac:dyDescent="0.25">
      <c r="A21" s="6">
        <v>1</v>
      </c>
      <c r="B21" s="13" t="s">
        <v>871</v>
      </c>
      <c r="C21" s="13" t="s">
        <v>872</v>
      </c>
      <c r="D21" s="114">
        <f>'CO2'!AE47</f>
        <v>2.1199410226944102</v>
      </c>
      <c r="E21" s="116"/>
      <c r="F21" s="114">
        <f>'CH4'!AE47</f>
        <v>1.9638366694326852E-4</v>
      </c>
      <c r="G21" s="114">
        <f>N2O!AE47</f>
        <v>5.6109619126648137E-5</v>
      </c>
      <c r="H21" s="116"/>
      <c r="I21" s="116"/>
      <c r="J21" s="116"/>
      <c r="K21" s="114">
        <f>D21+E21+F21*PCG!$C$5+G21*PCG!$C$6+H21+I21+J21</f>
        <v>2.141571280867733</v>
      </c>
    </row>
    <row r="22" spans="1:11" x14ac:dyDescent="0.25">
      <c r="A22" s="6">
        <v>1</v>
      </c>
      <c r="B22" s="13" t="s">
        <v>874</v>
      </c>
      <c r="C22" s="13" t="s">
        <v>867</v>
      </c>
      <c r="D22" s="114">
        <f>'CO2'!AE34</f>
        <v>16.776247763932911</v>
      </c>
      <c r="E22" s="116"/>
      <c r="F22" s="114">
        <f>'CH4'!AE34</f>
        <v>1.1731725277376947E-4</v>
      </c>
      <c r="G22" s="114">
        <f>N2O!AE34</f>
        <v>4.692690110950779E-4</v>
      </c>
      <c r="H22" s="116"/>
      <c r="I22" s="116"/>
      <c r="J22" s="116"/>
      <c r="K22" s="114">
        <f>D22+E22+F22*PCG!$C$5+G22*PCG!$C$6+H22+I22+J22</f>
        <v>16.919022860558588</v>
      </c>
    </row>
    <row r="23" spans="1:11" x14ac:dyDescent="0.25">
      <c r="A23" s="6">
        <v>1</v>
      </c>
      <c r="B23" s="13" t="s">
        <v>875</v>
      </c>
      <c r="C23" s="13" t="s">
        <v>864</v>
      </c>
      <c r="D23" s="114">
        <f>'CO2'!AE52</f>
        <v>34.415610194643556</v>
      </c>
      <c r="E23" s="116"/>
      <c r="F23" s="114">
        <f>'CH4'!AE52</f>
        <v>4.4646396107374871E-2</v>
      </c>
      <c r="G23" s="114">
        <f>N2O!AE52</f>
        <v>3.7293695094025715E-3</v>
      </c>
      <c r="H23" s="116"/>
      <c r="I23" s="116"/>
      <c r="J23" s="116"/>
      <c r="K23" s="114">
        <f>D23+E23+F23*PCG!$C$5+G23*PCG!$C$6+H23+I23+J23</f>
        <v>36.643122211129892</v>
      </c>
    </row>
    <row r="24" spans="1:11" x14ac:dyDescent="0.25">
      <c r="A24" s="6">
        <v>1</v>
      </c>
      <c r="B24" s="6" t="s">
        <v>876</v>
      </c>
      <c r="C24" s="31" t="s">
        <v>722</v>
      </c>
      <c r="D24" s="32">
        <f>SUM(D25:D28)</f>
        <v>2.2777574827027292</v>
      </c>
      <c r="E24" s="32">
        <f t="shared" ref="E24:J24" si="7">SUM(E25:E28)</f>
        <v>0</v>
      </c>
      <c r="F24" s="32">
        <f t="shared" si="7"/>
        <v>8.964886406356996</v>
      </c>
      <c r="G24" s="32">
        <f t="shared" si="7"/>
        <v>4.9480826759457509E-2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9">
        <f>SUM(K25:K28)</f>
        <v>241.14520401594592</v>
      </c>
    </row>
    <row r="25" spans="1:11" x14ac:dyDescent="0.25">
      <c r="A25" s="6">
        <v>1</v>
      </c>
      <c r="B25" s="13" t="s">
        <v>877</v>
      </c>
      <c r="C25" s="13" t="s">
        <v>724</v>
      </c>
      <c r="D25" s="116"/>
      <c r="E25" s="116"/>
      <c r="F25" s="114">
        <f>'CH4'!AE426</f>
        <v>6.6506203683430138</v>
      </c>
      <c r="G25" s="114">
        <f>N2O!AE426</f>
        <v>0</v>
      </c>
      <c r="H25" s="116"/>
      <c r="I25" s="116"/>
      <c r="J25" s="116"/>
      <c r="K25" s="114">
        <f>D25+E25+F25*PCG!$C$5+G25*PCG!$C$6+H25+I25+J25</f>
        <v>166.26550920857534</v>
      </c>
    </row>
    <row r="26" spans="1:11" x14ac:dyDescent="0.25">
      <c r="A26" s="6">
        <v>1</v>
      </c>
      <c r="B26" s="13" t="s">
        <v>878</v>
      </c>
      <c r="C26" s="13" t="s">
        <v>879</v>
      </c>
      <c r="D26" s="116"/>
      <c r="E26" s="116"/>
      <c r="F26" s="114">
        <f>'CH4'!AE430</f>
        <v>0.30245407999999996</v>
      </c>
      <c r="G26" s="114">
        <f>N2O!AE430</f>
        <v>2.2684056000000001E-2</v>
      </c>
      <c r="H26" s="116"/>
      <c r="I26" s="116"/>
      <c r="J26" s="116"/>
      <c r="K26" s="114">
        <f>D26+E26+F26*PCG!$C$5+G26*PCG!$C$6+H26+I26+J26</f>
        <v>14.321200687999999</v>
      </c>
    </row>
    <row r="27" spans="1:11" x14ac:dyDescent="0.25">
      <c r="A27" s="6">
        <v>1</v>
      </c>
      <c r="B27" s="13" t="s">
        <v>881</v>
      </c>
      <c r="C27" s="13" t="s">
        <v>870</v>
      </c>
      <c r="D27" s="114">
        <f>'CO2'!AE431</f>
        <v>2.2777574827027292</v>
      </c>
      <c r="E27" s="116"/>
      <c r="F27" s="114">
        <f>'CH4'!AE431</f>
        <v>6.4775061974599299E-2</v>
      </c>
      <c r="G27" s="114">
        <f>N2O!AE431</f>
        <v>1.4948091224907529E-3</v>
      </c>
      <c r="H27" s="116"/>
      <c r="I27" s="116"/>
      <c r="J27" s="116"/>
      <c r="K27" s="114">
        <f>D27+E27+F27*PCG!$C$5+G27*PCG!$C$6+H27+I27+J27</f>
        <v>4.3425871505699556</v>
      </c>
    </row>
    <row r="28" spans="1:11" x14ac:dyDescent="0.25">
      <c r="A28" s="6">
        <v>1</v>
      </c>
      <c r="B28" s="13" t="s">
        <v>883</v>
      </c>
      <c r="C28" s="13" t="s">
        <v>858</v>
      </c>
      <c r="D28" s="116"/>
      <c r="E28" s="116"/>
      <c r="F28" s="114">
        <f>'CH4'!AE434</f>
        <v>1.947036896039382</v>
      </c>
      <c r="G28" s="114">
        <f>N2O!AE434</f>
        <v>2.5301961636966755E-2</v>
      </c>
      <c r="H28" s="116"/>
      <c r="I28" s="116"/>
      <c r="J28" s="116"/>
      <c r="K28" s="114">
        <f>D28+E28+F28*PCG!$C$5+G28*PCG!$C$6+H28+I28+J28</f>
        <v>56.215906968800638</v>
      </c>
    </row>
    <row r="29" spans="1:11" x14ac:dyDescent="0.25">
      <c r="A29" s="6">
        <v>1</v>
      </c>
      <c r="B29" s="6" t="s">
        <v>885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886</v>
      </c>
      <c r="C30" s="13" t="s">
        <v>880</v>
      </c>
      <c r="D30" s="122"/>
      <c r="E30" s="122"/>
      <c r="F30" s="122"/>
      <c r="G30" s="122"/>
      <c r="H30" s="122"/>
      <c r="I30" s="122"/>
      <c r="J30" s="122"/>
      <c r="K30" s="122"/>
    </row>
    <row r="31" spans="1:11" x14ac:dyDescent="0.25">
      <c r="A31" s="6">
        <v>1</v>
      </c>
      <c r="B31" s="13" t="s">
        <v>887</v>
      </c>
      <c r="C31" s="13" t="s">
        <v>851</v>
      </c>
      <c r="D31" s="122"/>
      <c r="E31" s="122"/>
      <c r="F31" s="122"/>
      <c r="G31" s="122"/>
      <c r="H31" s="122"/>
      <c r="I31" s="122"/>
      <c r="J31" s="122"/>
      <c r="K31" s="122"/>
    </row>
    <row r="32" spans="1:11" x14ac:dyDescent="0.25">
      <c r="A32" s="6">
        <v>1</v>
      </c>
      <c r="B32" s="6" t="s">
        <v>888</v>
      </c>
      <c r="C32" s="31" t="s">
        <v>842</v>
      </c>
      <c r="D32" s="123"/>
      <c r="E32" s="123"/>
      <c r="F32" s="123"/>
      <c r="G32" s="123"/>
      <c r="H32" s="123"/>
      <c r="I32" s="123"/>
      <c r="J32" s="123"/>
      <c r="K32" s="123"/>
    </row>
    <row r="33" spans="1:11" x14ac:dyDescent="0.25">
      <c r="A33" s="6">
        <v>1</v>
      </c>
      <c r="B33" s="13" t="s">
        <v>890</v>
      </c>
      <c r="C33" s="13" t="s">
        <v>391</v>
      </c>
      <c r="D33" s="122"/>
      <c r="E33" s="122"/>
      <c r="F33" s="122"/>
      <c r="G33" s="122"/>
      <c r="H33" s="122"/>
      <c r="I33" s="122"/>
      <c r="J33" s="122"/>
      <c r="K33" s="122"/>
    </row>
    <row r="34" spans="1:11" x14ac:dyDescent="0.25">
      <c r="A34" s="6">
        <v>1</v>
      </c>
      <c r="B34" s="13" t="s">
        <v>891</v>
      </c>
      <c r="C34" s="13" t="s">
        <v>744</v>
      </c>
      <c r="D34" s="122"/>
      <c r="E34" s="122"/>
      <c r="F34" s="122"/>
      <c r="G34" s="122"/>
      <c r="H34" s="122"/>
      <c r="I34" s="122"/>
      <c r="J34" s="122"/>
      <c r="K34" s="122"/>
    </row>
    <row r="35" spans="1:11" x14ac:dyDescent="0.25">
      <c r="A35" s="6">
        <v>2</v>
      </c>
      <c r="B35" s="6" t="s">
        <v>837</v>
      </c>
      <c r="C35" s="31" t="s">
        <v>845</v>
      </c>
      <c r="D35" s="32"/>
      <c r="E35" s="32"/>
      <c r="F35" s="32"/>
      <c r="G35" s="32"/>
      <c r="H35" s="32"/>
      <c r="I35" s="32"/>
      <c r="J35" s="32"/>
      <c r="K35" s="32">
        <f>SUM(K36:K39)+K42</f>
        <v>281.99006099809128</v>
      </c>
    </row>
    <row r="36" spans="1:11" x14ac:dyDescent="0.25">
      <c r="A36" s="6">
        <v>2</v>
      </c>
      <c r="B36" s="13" t="s">
        <v>838</v>
      </c>
      <c r="C36" s="13" t="s">
        <v>849</v>
      </c>
      <c r="D36" s="116"/>
      <c r="E36" s="116"/>
      <c r="F36" s="116"/>
      <c r="G36" s="116"/>
      <c r="H36" s="116"/>
      <c r="I36" s="116"/>
      <c r="J36" s="116"/>
      <c r="K36" s="114">
        <v>90.213615784939606</v>
      </c>
    </row>
    <row r="37" spans="1:11" x14ac:dyDescent="0.25">
      <c r="A37" s="6">
        <v>2</v>
      </c>
      <c r="B37" s="13" t="s">
        <v>840</v>
      </c>
      <c r="C37" s="13" t="s">
        <v>861</v>
      </c>
      <c r="D37" s="116"/>
      <c r="E37" s="116"/>
      <c r="F37" s="116"/>
      <c r="G37" s="116"/>
      <c r="H37" s="116"/>
      <c r="I37" s="116"/>
      <c r="J37" s="116"/>
      <c r="K37" s="114">
        <v>96.72282973208867</v>
      </c>
    </row>
    <row r="38" spans="1:11" x14ac:dyDescent="0.25">
      <c r="A38" s="6">
        <v>2</v>
      </c>
      <c r="B38" s="13" t="s">
        <v>844</v>
      </c>
      <c r="C38" s="13" t="s">
        <v>843</v>
      </c>
      <c r="D38" s="116"/>
      <c r="E38" s="116"/>
      <c r="F38" s="116"/>
      <c r="G38" s="116"/>
      <c r="H38" s="116"/>
      <c r="I38" s="116"/>
      <c r="J38" s="116"/>
      <c r="K38" s="114">
        <v>95.053615481063019</v>
      </c>
    </row>
    <row r="39" spans="1:11" x14ac:dyDescent="0.25">
      <c r="A39" s="6">
        <v>2</v>
      </c>
      <c r="B39" s="13" t="s">
        <v>846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0</v>
      </c>
    </row>
    <row r="40" spans="1:11" x14ac:dyDescent="0.25">
      <c r="A40" s="6">
        <v>2</v>
      </c>
      <c r="B40" s="13" t="s">
        <v>850</v>
      </c>
      <c r="C40" s="13" t="s">
        <v>889</v>
      </c>
      <c r="D40" s="116"/>
      <c r="E40" s="116"/>
      <c r="F40" s="116"/>
      <c r="G40" s="116"/>
      <c r="H40" s="116"/>
      <c r="I40" s="116"/>
      <c r="J40" s="116"/>
      <c r="K40" s="114">
        <v>0</v>
      </c>
    </row>
    <row r="41" spans="1:11" x14ac:dyDescent="0.25">
      <c r="A41" s="6">
        <v>2</v>
      </c>
      <c r="B41" s="13" t="s">
        <v>852</v>
      </c>
      <c r="C41" s="13" t="s">
        <v>873</v>
      </c>
      <c r="D41" s="116"/>
      <c r="E41" s="116"/>
      <c r="F41" s="116"/>
      <c r="G41" s="116"/>
      <c r="H41" s="116"/>
      <c r="I41" s="116"/>
      <c r="J41" s="116"/>
      <c r="K41" s="114">
        <v>0</v>
      </c>
    </row>
    <row r="42" spans="1:11" x14ac:dyDescent="0.25">
      <c r="A42" s="6">
        <v>2</v>
      </c>
      <c r="B42" s="13" t="s">
        <v>854</v>
      </c>
      <c r="C42" s="13" t="s">
        <v>892</v>
      </c>
      <c r="D42" s="116"/>
      <c r="E42" s="116"/>
      <c r="F42" s="116"/>
      <c r="G42" s="116"/>
      <c r="H42" s="116"/>
      <c r="I42" s="116"/>
      <c r="J42" s="116"/>
      <c r="K42" s="114">
        <v>0</v>
      </c>
    </row>
    <row r="43" spans="1:11" x14ac:dyDescent="0.25">
      <c r="A43" s="6">
        <v>2</v>
      </c>
      <c r="B43" s="6" t="s">
        <v>865</v>
      </c>
      <c r="C43" s="31" t="s">
        <v>848</v>
      </c>
      <c r="D43" s="32"/>
      <c r="E43" s="32"/>
      <c r="F43" s="32"/>
      <c r="G43" s="32"/>
      <c r="H43" s="32"/>
      <c r="I43" s="32"/>
      <c r="J43" s="32"/>
      <c r="K43" s="32">
        <f>SUM(K44:K48)</f>
        <v>0.20476086637276072</v>
      </c>
    </row>
    <row r="44" spans="1:11" x14ac:dyDescent="0.25">
      <c r="A44" s="6">
        <v>2</v>
      </c>
      <c r="B44" s="13" t="s">
        <v>866</v>
      </c>
      <c r="C44" s="13" t="s">
        <v>882</v>
      </c>
      <c r="D44" s="116"/>
      <c r="E44" s="116"/>
      <c r="F44" s="116"/>
      <c r="G44" s="116"/>
      <c r="H44" s="116"/>
      <c r="I44" s="116"/>
      <c r="J44" s="116"/>
      <c r="K44" s="114">
        <v>0.20476086637276072</v>
      </c>
    </row>
    <row r="45" spans="1:11" x14ac:dyDescent="0.25">
      <c r="A45" s="6">
        <v>2</v>
      </c>
      <c r="B45" s="13" t="s">
        <v>868</v>
      </c>
      <c r="C45" s="13" t="s">
        <v>884</v>
      </c>
      <c r="D45" s="116"/>
      <c r="E45" s="116"/>
      <c r="F45" s="116"/>
      <c r="G45" s="116"/>
      <c r="H45" s="116"/>
      <c r="I45" s="116"/>
      <c r="J45" s="116"/>
      <c r="K45" s="114">
        <v>0</v>
      </c>
    </row>
    <row r="46" spans="1:11" x14ac:dyDescent="0.25">
      <c r="A46" s="6">
        <v>2</v>
      </c>
      <c r="B46" s="13" t="s">
        <v>871</v>
      </c>
      <c r="C46" s="13" t="s">
        <v>893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11" x14ac:dyDescent="0.25">
      <c r="A47" s="6">
        <v>2</v>
      </c>
      <c r="B47" s="13" t="s">
        <v>874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11" x14ac:dyDescent="0.25">
      <c r="A48" s="6">
        <v>2</v>
      </c>
      <c r="B48" s="13" t="s">
        <v>875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conditionalFormatting sqref="D35:K35 D43:K43 D39:K39 D11:K11 D18:K18 D24:K24 D29:K29 D32:K32 D5:K7">
    <cfRule type="cellIs" dxfId="25" priority="2" operator="lessThan">
      <formula>0</formula>
    </cfRule>
  </conditionalFormatting>
  <conditionalFormatting sqref="C25:C28">
    <cfRule type="cellIs" dxfId="24" priority="1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C000"/>
  </sheetPr>
  <dimension ref="A1:AF61"/>
  <sheetViews>
    <sheetView topLeftCell="A7" zoomScale="70" zoomScaleNormal="70" workbookViewId="0">
      <selection activeCell="A35" sqref="A35:XFD35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Los Ríos</v>
      </c>
      <c r="C1">
        <f>'GPC alcances 2018'!C1</f>
        <v>13</v>
      </c>
    </row>
    <row r="2" spans="1:32" x14ac:dyDescent="0.25">
      <c r="C2" s="105" t="s">
        <v>821</v>
      </c>
      <c r="D2" s="106">
        <f>+D5-'GPC alcances serie CO2eq'!D5+'GPC alcances serie CO2eq'!D13+'GPC alcances serie CO2eq'!D29+'GPC alcances serie CO2eq'!D32</f>
        <v>0</v>
      </c>
      <c r="E2" s="106">
        <f>+E5-'GPC alcances serie CO2eq'!E5+'GPC alcances serie CO2eq'!E13+'GPC alcances serie CO2eq'!E29+'GPC alcances serie CO2eq'!E32</f>
        <v>0</v>
      </c>
      <c r="F2" s="106">
        <f>+F5-'GPC alcances serie CO2eq'!F5+'GPC alcances serie CO2eq'!F13+'GPC alcances serie CO2eq'!F29+'GPC alcances serie CO2eq'!F32</f>
        <v>0</v>
      </c>
      <c r="G2" s="106">
        <f>+G5-'GPC alcances serie CO2eq'!G5+'GPC alcances serie CO2eq'!G13+'GPC alcances serie CO2eq'!G29+'GPC alcances serie CO2eq'!G32</f>
        <v>0</v>
      </c>
      <c r="H2" s="106">
        <f>+H5-'GPC alcances serie CO2eq'!H5+'GPC alcances serie CO2eq'!H13+'GPC alcances serie CO2eq'!H29+'GPC alcances serie CO2eq'!H32</f>
        <v>0</v>
      </c>
      <c r="I2" s="106">
        <f>+I5-'GPC alcances serie CO2eq'!I5+'GPC alcances serie CO2eq'!I13+'GPC alcances serie CO2eq'!I29+'GPC alcances serie CO2eq'!I32</f>
        <v>0</v>
      </c>
      <c r="J2" s="106">
        <f>+J5-'GPC alcances serie CO2eq'!J5+'GPC alcances serie CO2eq'!J13+'GPC alcances serie CO2eq'!J29+'GPC alcances serie CO2eq'!J32</f>
        <v>0</v>
      </c>
      <c r="K2" s="106">
        <f>+K5-'GPC alcances serie CO2eq'!K5+'GPC alcances serie CO2eq'!K13+'GPC alcances serie CO2eq'!K29+'GPC alcances serie CO2eq'!K32</f>
        <v>0</v>
      </c>
      <c r="L2" s="106">
        <f>+L5-'GPC alcances serie CO2eq'!L5+'GPC alcances serie CO2eq'!L13+'GPC alcances serie CO2eq'!L29+'GPC alcances serie CO2eq'!L32</f>
        <v>0</v>
      </c>
      <c r="M2" s="106">
        <f>+M5-'GPC alcances serie CO2eq'!M5+'GPC alcances serie CO2eq'!M13+'GPC alcances serie CO2eq'!M29+'GPC alcances serie CO2eq'!M32</f>
        <v>0</v>
      </c>
      <c r="N2" s="106">
        <f>+N5-'GPC alcances serie CO2eq'!N5+'GPC alcances serie CO2eq'!N13+'GPC alcances serie CO2eq'!N29+'GPC alcances serie CO2eq'!N32</f>
        <v>0</v>
      </c>
      <c r="O2" s="106">
        <f>+O5-'GPC alcances serie CO2eq'!O5+'GPC alcances serie CO2eq'!O13+'GPC alcances serie CO2eq'!O29+'GPC alcances serie CO2eq'!O32</f>
        <v>0</v>
      </c>
      <c r="P2" s="106">
        <f>+P5-'GPC alcances serie CO2eq'!P5+'GPC alcances serie CO2eq'!P13+'GPC alcances serie CO2eq'!P29+'GPC alcances serie CO2eq'!P32</f>
        <v>0</v>
      </c>
      <c r="Q2" s="106">
        <f>+Q5-'GPC alcances serie CO2eq'!Q5+'GPC alcances serie CO2eq'!Q13+'GPC alcances serie CO2eq'!Q29+'GPC alcances serie CO2eq'!Q32</f>
        <v>0</v>
      </c>
      <c r="R2" s="106">
        <f>+R5-'GPC alcances serie CO2eq'!R5+'GPC alcances serie CO2eq'!R13+'GPC alcances serie CO2eq'!R29+'GPC alcances serie CO2eq'!R32</f>
        <v>0</v>
      </c>
      <c r="S2" s="106">
        <f>+S5-'GPC alcances serie CO2eq'!S5+'GPC alcances serie CO2eq'!S13+'GPC alcances serie CO2eq'!S29+'GPC alcances serie CO2eq'!S32</f>
        <v>0</v>
      </c>
      <c r="T2" s="106">
        <f>+T5-'GPC alcances serie CO2eq'!T5+'GPC alcances serie CO2eq'!T13+'GPC alcances serie CO2eq'!T29+'GPC alcances serie CO2eq'!T32</f>
        <v>0</v>
      </c>
      <c r="U2" s="106">
        <f>+U5-'GPC alcances serie CO2eq'!U5+'GPC alcances serie CO2eq'!U13+'GPC alcances serie CO2eq'!U29+'GPC alcances serie CO2eq'!U32</f>
        <v>0</v>
      </c>
      <c r="V2" s="106">
        <f>+V5-'GPC alcances serie CO2eq'!V5+'GPC alcances serie CO2eq'!V13+'GPC alcances serie CO2eq'!V29+'GPC alcances serie CO2eq'!V32</f>
        <v>0</v>
      </c>
      <c r="W2" s="106">
        <f>+W5-'GPC alcances serie CO2eq'!W5+'GPC alcances serie CO2eq'!W13+'GPC alcances serie CO2eq'!W29+'GPC alcances serie CO2eq'!W32</f>
        <v>0</v>
      </c>
      <c r="X2" s="106">
        <f>+X5-'GPC alcances serie CO2eq'!X5+'GPC alcances serie CO2eq'!X13+'GPC alcances serie CO2eq'!X29+'GPC alcances serie CO2eq'!X32</f>
        <v>0</v>
      </c>
      <c r="Y2" s="106">
        <f>+Y5-'GPC alcances serie CO2eq'!Y5+'GPC alcances serie CO2eq'!Y13+'GPC alcances serie CO2eq'!Y29+'GPC alcances serie CO2eq'!Y32</f>
        <v>0</v>
      </c>
      <c r="Z2" s="106">
        <f>+Z5-'GPC alcances serie CO2eq'!Z5+'GPC alcances serie CO2eq'!Z13+'GPC alcances serie CO2eq'!Z29+'GPC alcances serie CO2eq'!Z32</f>
        <v>0</v>
      </c>
      <c r="AA2" s="106">
        <f>+AA5-'GPC alcances serie CO2eq'!AA5+'GPC alcances serie CO2eq'!AA13+'GPC alcances serie CO2eq'!AA29+'GPC alcances serie CO2eq'!AA32</f>
        <v>0</v>
      </c>
      <c r="AB2" s="106">
        <f>+AB5-'GPC alcances serie CO2eq'!AB5+'GPC alcances serie CO2eq'!AB13+'GPC alcances serie CO2eq'!AB29+'GPC alcances serie CO2eq'!AB32</f>
        <v>0</v>
      </c>
      <c r="AC2" s="106">
        <f>+AC5-'GPC alcances serie CO2eq'!AC5+'GPC alcances serie CO2eq'!AC13+'GPC alcances serie CO2eq'!AC29+'GPC alcances serie CO2eq'!AC32</f>
        <v>0</v>
      </c>
      <c r="AD2" s="106">
        <f>+AD5-'GPC alcances serie CO2eq'!AD5+'GPC alcances serie CO2eq'!AD13+'GPC alcances serie CO2eq'!AD29+'GPC alcances serie CO2eq'!AD32</f>
        <v>0</v>
      </c>
      <c r="AE2" s="106">
        <f>+AE5-'GPC alcances serie CO2eq'!AE5+'GPC alcances serie CO2eq'!AE13+'GPC alcances serie CO2eq'!AE29+'GPC alcances serie CO2eq'!AE32</f>
        <v>0</v>
      </c>
      <c r="AF2" s="106">
        <f>+AF5-'GPC alcances serie CO2eq'!AF5+'GPC alcances serie CO2eq'!AF13+'GPC alcances serie CO2eq'!AF29+'GPC alcances serie CO2eq'!AF32</f>
        <v>0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 t="s">
        <v>828</v>
      </c>
      <c r="F4" s="102" t="s">
        <v>828</v>
      </c>
      <c r="G4" s="102" t="s">
        <v>828</v>
      </c>
      <c r="H4" s="102" t="s">
        <v>828</v>
      </c>
      <c r="I4" s="102" t="s">
        <v>828</v>
      </c>
      <c r="J4" s="102" t="s">
        <v>828</v>
      </c>
      <c r="K4" s="102" t="s">
        <v>828</v>
      </c>
      <c r="L4" s="102" t="s">
        <v>828</v>
      </c>
      <c r="M4" s="102" t="s">
        <v>828</v>
      </c>
      <c r="N4" s="102" t="s">
        <v>828</v>
      </c>
      <c r="O4" s="102" t="s">
        <v>828</v>
      </c>
      <c r="P4" s="102" t="s">
        <v>828</v>
      </c>
      <c r="Q4" s="102" t="s">
        <v>828</v>
      </c>
      <c r="R4" s="102" t="s">
        <v>828</v>
      </c>
      <c r="S4" s="102" t="s">
        <v>828</v>
      </c>
      <c r="T4" s="102" t="s">
        <v>828</v>
      </c>
      <c r="U4" s="102" t="s">
        <v>828</v>
      </c>
      <c r="V4" s="102" t="s">
        <v>828</v>
      </c>
      <c r="W4" s="102" t="s">
        <v>828</v>
      </c>
      <c r="X4" s="102" t="s">
        <v>828</v>
      </c>
      <c r="Y4" s="102" t="s">
        <v>828</v>
      </c>
      <c r="Z4" s="102" t="s">
        <v>828</v>
      </c>
      <c r="AA4" s="102" t="s">
        <v>828</v>
      </c>
      <c r="AB4" s="102" t="s">
        <v>828</v>
      </c>
      <c r="AC4" s="102" t="s">
        <v>828</v>
      </c>
      <c r="AD4" s="102" t="s">
        <v>828</v>
      </c>
      <c r="AE4" s="102" t="s">
        <v>828</v>
      </c>
      <c r="AF4" s="102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319.97559804178343</v>
      </c>
      <c r="E5" s="32">
        <f t="shared" si="0"/>
        <v>319.43122313394286</v>
      </c>
      <c r="F5" s="32">
        <f t="shared" si="0"/>
        <v>349.53288560583411</v>
      </c>
      <c r="G5" s="32">
        <f t="shared" si="0"/>
        <v>369.39399957217137</v>
      </c>
      <c r="H5" s="32">
        <f t="shared" si="0"/>
        <v>393.5420877586397</v>
      </c>
      <c r="I5" s="32">
        <f t="shared" si="0"/>
        <v>406.76091759751284</v>
      </c>
      <c r="J5" s="32">
        <f t="shared" si="0"/>
        <v>465.56481469113339</v>
      </c>
      <c r="K5" s="32">
        <f t="shared" si="0"/>
        <v>532.36755270189542</v>
      </c>
      <c r="L5" s="32">
        <f t="shared" si="0"/>
        <v>522.76508515984608</v>
      </c>
      <c r="M5" s="32">
        <f t="shared" si="0"/>
        <v>533.20820046686424</v>
      </c>
      <c r="N5" s="32">
        <f t="shared" si="0"/>
        <v>549.03677133563292</v>
      </c>
      <c r="O5" s="32">
        <f t="shared" si="0"/>
        <v>552.08475069109522</v>
      </c>
      <c r="P5" s="32">
        <f t="shared" si="0"/>
        <v>551.92247271318968</v>
      </c>
      <c r="Q5" s="32">
        <f t="shared" si="0"/>
        <v>515.26934970243019</v>
      </c>
      <c r="R5" s="32">
        <f t="shared" si="0"/>
        <v>618.93184770691198</v>
      </c>
      <c r="S5" s="32">
        <f t="shared" si="0"/>
        <v>622.96333769901321</v>
      </c>
      <c r="T5" s="32">
        <f t="shared" si="0"/>
        <v>633.83743240302488</v>
      </c>
      <c r="U5" s="32">
        <f t="shared" si="0"/>
        <v>663.4791486548736</v>
      </c>
      <c r="V5" s="32">
        <f t="shared" si="0"/>
        <v>682.75109699469215</v>
      </c>
      <c r="W5" s="32">
        <f t="shared" si="0"/>
        <v>689.77561795482188</v>
      </c>
      <c r="X5" s="32">
        <f t="shared" si="0"/>
        <v>706.78402665279918</v>
      </c>
      <c r="Y5" s="32">
        <f t="shared" si="0"/>
        <v>763.997944199833</v>
      </c>
      <c r="Z5" s="32">
        <f t="shared" si="0"/>
        <v>820.68958681597985</v>
      </c>
      <c r="AA5" s="32">
        <f t="shared" si="0"/>
        <v>824.21786176633225</v>
      </c>
      <c r="AB5" s="32">
        <f t="shared" si="0"/>
        <v>877.06601655749273</v>
      </c>
      <c r="AC5" s="32">
        <f t="shared" si="0"/>
        <v>923.25289721817308</v>
      </c>
      <c r="AD5" s="32">
        <f t="shared" si="0"/>
        <v>891.22610945255929</v>
      </c>
      <c r="AE5" s="32">
        <f>+AE7+AE18+AE24+AE29+AE32</f>
        <v>943.73912024498088</v>
      </c>
      <c r="AF5" s="32">
        <f>+AF7+AF18+AF24+AF29+AF32</f>
        <v>1073.4420215310799</v>
      </c>
    </row>
    <row r="6" spans="1:32" x14ac:dyDescent="0.25">
      <c r="A6" s="6">
        <v>2</v>
      </c>
      <c r="B6" s="6"/>
      <c r="C6" s="31" t="s">
        <v>835</v>
      </c>
      <c r="D6" s="32">
        <f t="shared" ref="D6:AD6" si="1">D35+D43</f>
        <v>29.499630553316386</v>
      </c>
      <c r="E6" s="32">
        <f t="shared" si="1"/>
        <v>19.330294938452351</v>
      </c>
      <c r="F6" s="32">
        <f t="shared" si="1"/>
        <v>12.075163430676731</v>
      </c>
      <c r="G6" s="32">
        <f t="shared" si="1"/>
        <v>13.612270660402498</v>
      </c>
      <c r="H6" s="32">
        <f t="shared" si="1"/>
        <v>22.303710957540542</v>
      </c>
      <c r="I6" s="32">
        <f t="shared" si="1"/>
        <v>29.406764814779155</v>
      </c>
      <c r="J6" s="32">
        <f t="shared" si="1"/>
        <v>47.3995620599852</v>
      </c>
      <c r="K6" s="32">
        <f t="shared" si="1"/>
        <v>64.97355777949376</v>
      </c>
      <c r="L6" s="32">
        <f t="shared" si="1"/>
        <v>77.51594261271498</v>
      </c>
      <c r="M6" s="32">
        <f t="shared" si="1"/>
        <v>103.4640198185091</v>
      </c>
      <c r="N6" s="32">
        <f t="shared" si="1"/>
        <v>74.371818485197139</v>
      </c>
      <c r="O6" s="32">
        <f t="shared" si="1"/>
        <v>60.963544032214386</v>
      </c>
      <c r="P6" s="32">
        <f t="shared" si="1"/>
        <v>61.551850328449902</v>
      </c>
      <c r="Q6" s="32">
        <f t="shared" si="1"/>
        <v>78.34219116519651</v>
      </c>
      <c r="R6" s="32">
        <f t="shared" si="1"/>
        <v>103.7058085042714</v>
      </c>
      <c r="S6" s="32">
        <f t="shared" si="1"/>
        <v>79.038402016820498</v>
      </c>
      <c r="T6" s="32">
        <f t="shared" si="1"/>
        <v>89.087779922132157</v>
      </c>
      <c r="U6" s="32">
        <f t="shared" si="1"/>
        <v>149.48872717340527</v>
      </c>
      <c r="V6" s="32">
        <f t="shared" si="1"/>
        <v>137.91442402052837</v>
      </c>
      <c r="W6" s="32">
        <f t="shared" si="1"/>
        <v>126.27298029074312</v>
      </c>
      <c r="X6" s="32">
        <f t="shared" si="1"/>
        <v>155.64379808609164</v>
      </c>
      <c r="Y6" s="32">
        <f t="shared" si="1"/>
        <v>179.13665411662231</v>
      </c>
      <c r="Z6" s="32">
        <f t="shared" si="1"/>
        <v>190.33719983626855</v>
      </c>
      <c r="AA6" s="32">
        <f t="shared" si="1"/>
        <v>228.37844482397318</v>
      </c>
      <c r="AB6" s="32">
        <f t="shared" si="1"/>
        <v>204.55353531777956</v>
      </c>
      <c r="AC6" s="32">
        <f t="shared" si="1"/>
        <v>154.82618110816861</v>
      </c>
      <c r="AD6" s="32">
        <f t="shared" si="1"/>
        <v>266.95584884614118</v>
      </c>
      <c r="AE6" s="32">
        <f>AE35+AE43</f>
        <v>205.18973473372256</v>
      </c>
      <c r="AF6" s="32">
        <f>AF35+AF43</f>
        <v>282.19482186446402</v>
      </c>
    </row>
    <row r="7" spans="1:32" x14ac:dyDescent="0.25">
      <c r="A7" s="6">
        <v>1</v>
      </c>
      <c r="B7" s="6" t="s">
        <v>837</v>
      </c>
      <c r="C7" s="31" t="s">
        <v>834</v>
      </c>
      <c r="D7" s="32">
        <f t="shared" ref="D7:AF7" si="2">SUM(D8:D11,D14:D17)</f>
        <v>134.15426899715592</v>
      </c>
      <c r="E7" s="32">
        <f t="shared" si="2"/>
        <v>137.12897750108115</v>
      </c>
      <c r="F7" s="32">
        <f t="shared" si="2"/>
        <v>161.96907453575969</v>
      </c>
      <c r="G7" s="32">
        <f t="shared" si="2"/>
        <v>164.68628880564745</v>
      </c>
      <c r="H7" s="32">
        <f t="shared" si="2"/>
        <v>168.8255083171922</v>
      </c>
      <c r="I7" s="32">
        <f t="shared" si="2"/>
        <v>158.83830636526602</v>
      </c>
      <c r="J7" s="32">
        <f t="shared" si="2"/>
        <v>196.69191469187749</v>
      </c>
      <c r="K7" s="32">
        <f t="shared" si="2"/>
        <v>256.60817716223994</v>
      </c>
      <c r="L7" s="32">
        <f t="shared" si="2"/>
        <v>236.87319296870743</v>
      </c>
      <c r="M7" s="32">
        <f t="shared" si="2"/>
        <v>238.55909459326455</v>
      </c>
      <c r="N7" s="32">
        <f t="shared" si="2"/>
        <v>250.76313599596259</v>
      </c>
      <c r="O7" s="32">
        <f t="shared" si="2"/>
        <v>254.98198441413163</v>
      </c>
      <c r="P7" s="32">
        <f t="shared" si="2"/>
        <v>245.21315190396945</v>
      </c>
      <c r="Q7" s="32">
        <f t="shared" si="2"/>
        <v>204.81364762012319</v>
      </c>
      <c r="R7" s="32">
        <f t="shared" si="2"/>
        <v>293.33808584452134</v>
      </c>
      <c r="S7" s="32">
        <f t="shared" si="2"/>
        <v>265.65999464001305</v>
      </c>
      <c r="T7" s="32">
        <f t="shared" si="2"/>
        <v>253.08054939695731</v>
      </c>
      <c r="U7" s="32">
        <f t="shared" si="2"/>
        <v>267.07398067919092</v>
      </c>
      <c r="V7" s="32">
        <f t="shared" si="2"/>
        <v>262.65880552866474</v>
      </c>
      <c r="W7" s="32">
        <f t="shared" si="2"/>
        <v>253.50420497039408</v>
      </c>
      <c r="X7" s="32">
        <f t="shared" si="2"/>
        <v>252.7131929487546</v>
      </c>
      <c r="Y7" s="32">
        <f t="shared" si="2"/>
        <v>283.30160953224947</v>
      </c>
      <c r="Z7" s="32">
        <f t="shared" si="2"/>
        <v>335.89729580299576</v>
      </c>
      <c r="AA7" s="32">
        <f t="shared" si="2"/>
        <v>307.42331719076714</v>
      </c>
      <c r="AB7" s="32">
        <f t="shared" si="2"/>
        <v>364.0160341704464</v>
      </c>
      <c r="AC7" s="32">
        <f t="shared" si="2"/>
        <v>346.02377420827901</v>
      </c>
      <c r="AD7" s="32">
        <f t="shared" si="2"/>
        <v>284.36588415896165</v>
      </c>
      <c r="AE7" s="32">
        <f t="shared" si="2"/>
        <v>308.63019406365476</v>
      </c>
      <c r="AF7" s="32">
        <f t="shared" si="2"/>
        <v>395.86266555490744</v>
      </c>
    </row>
    <row r="8" spans="1:32" x14ac:dyDescent="0.25">
      <c r="A8" s="6">
        <v>1</v>
      </c>
      <c r="B8" s="13" t="s">
        <v>838</v>
      </c>
      <c r="C8" s="13" t="s">
        <v>839</v>
      </c>
      <c r="D8" s="115">
        <f>CO2eq!C55</f>
        <v>61.29797669690344</v>
      </c>
      <c r="E8" s="115">
        <f>CO2eq!D55</f>
        <v>63.422238731106752</v>
      </c>
      <c r="F8" s="115">
        <f>CO2eq!E55</f>
        <v>69.461460648938228</v>
      </c>
      <c r="G8" s="115">
        <f>CO2eq!F55</f>
        <v>76.049773437982083</v>
      </c>
      <c r="H8" s="115">
        <f>CO2eq!G55</f>
        <v>77.437604451247665</v>
      </c>
      <c r="I8" s="115">
        <f>CO2eq!H55</f>
        <v>75.723284369005256</v>
      </c>
      <c r="J8" s="115">
        <f>CO2eq!I55</f>
        <v>70.941287011705143</v>
      </c>
      <c r="K8" s="115">
        <f>CO2eq!J55</f>
        <v>71.672506695702126</v>
      </c>
      <c r="L8" s="115">
        <f>CO2eq!K55</f>
        <v>69.215082645533656</v>
      </c>
      <c r="M8" s="115">
        <f>CO2eq!L55</f>
        <v>74.030533963655685</v>
      </c>
      <c r="N8" s="115">
        <f>CO2eq!M55</f>
        <v>77.182312694504958</v>
      </c>
      <c r="O8" s="115">
        <f>CO2eq!N55</f>
        <v>78.415491309415174</v>
      </c>
      <c r="P8" s="115">
        <f>CO2eq!O55</f>
        <v>75.918285701802404</v>
      </c>
      <c r="Q8" s="115">
        <f>CO2eq!P55</f>
        <v>71.410589442027145</v>
      </c>
      <c r="R8" s="115">
        <f>CO2eq!Q55</f>
        <v>74.930025148198368</v>
      </c>
      <c r="S8" s="115">
        <f>CO2eq!R55</f>
        <v>75.000655456882583</v>
      </c>
      <c r="T8" s="115">
        <f>CO2eq!S55</f>
        <v>76.5071590750225</v>
      </c>
      <c r="U8" s="115">
        <f>CO2eq!T55</f>
        <v>80.029003851802315</v>
      </c>
      <c r="V8" s="115">
        <f>CO2eq!U55</f>
        <v>78.211836690700608</v>
      </c>
      <c r="W8" s="115">
        <f>CO2eq!V55</f>
        <v>81.111531236830416</v>
      </c>
      <c r="X8" s="115">
        <f>CO2eq!W55</f>
        <v>80.928684467417298</v>
      </c>
      <c r="Y8" s="115">
        <f>CO2eq!X55</f>
        <v>80.833444099158811</v>
      </c>
      <c r="Z8" s="115">
        <f>CO2eq!Y55</f>
        <v>81.450922172240539</v>
      </c>
      <c r="AA8" s="115">
        <f>CO2eq!Z55</f>
        <v>83.781842067389078</v>
      </c>
      <c r="AB8" s="115">
        <f>CO2eq!AA55</f>
        <v>80.022945899679485</v>
      </c>
      <c r="AC8" s="115">
        <f>CO2eq!AB55</f>
        <v>76.24551216301478</v>
      </c>
      <c r="AD8" s="115">
        <f>CO2eq!AC55</f>
        <v>81.616951592589714</v>
      </c>
      <c r="AE8" s="115">
        <f>CO2eq!AD55</f>
        <v>86.908195458496792</v>
      </c>
      <c r="AF8" s="115">
        <f>CO2eq!AE55</f>
        <v>88.783240344409535</v>
      </c>
    </row>
    <row r="9" spans="1:32" x14ac:dyDescent="0.25">
      <c r="A9" s="6">
        <v>1</v>
      </c>
      <c r="B9" s="13" t="s">
        <v>840</v>
      </c>
      <c r="C9" s="13" t="s">
        <v>841</v>
      </c>
      <c r="D9" s="115">
        <f>CO2eq!C54</f>
        <v>6.3025509829534254</v>
      </c>
      <c r="E9" s="115">
        <f>CO2eq!D54</f>
        <v>6.1619955417524803</v>
      </c>
      <c r="F9" s="115">
        <f>CO2eq!E54</f>
        <v>6.8681562402698741</v>
      </c>
      <c r="G9" s="115">
        <f>CO2eq!F54</f>
        <v>4.048924427030097</v>
      </c>
      <c r="H9" s="115">
        <f>CO2eq!G54</f>
        <v>7.5699055684671102</v>
      </c>
      <c r="I9" s="115">
        <f>CO2eq!H54</f>
        <v>7.5469686083600029</v>
      </c>
      <c r="J9" s="115">
        <f>CO2eq!I54</f>
        <v>8.2961068706374324</v>
      </c>
      <c r="K9" s="115">
        <f>CO2eq!J54</f>
        <v>11.983823027474282</v>
      </c>
      <c r="L9" s="115">
        <f>CO2eq!K54</f>
        <v>6.9495791806589571</v>
      </c>
      <c r="M9" s="115">
        <f>CO2eq!L54</f>
        <v>7.637224654329275</v>
      </c>
      <c r="N9" s="115">
        <f>CO2eq!M54</f>
        <v>7.9344613899728076</v>
      </c>
      <c r="O9" s="115">
        <f>CO2eq!N54</f>
        <v>6.9018559215345432</v>
      </c>
      <c r="P9" s="115">
        <f>CO2eq!O54</f>
        <v>8.1010638327753774</v>
      </c>
      <c r="Q9" s="115">
        <f>CO2eq!P54</f>
        <v>13.883791056437735</v>
      </c>
      <c r="R9" s="115">
        <f>CO2eq!Q54</f>
        <v>16.244277088114657</v>
      </c>
      <c r="S9" s="115">
        <f>CO2eq!R54</f>
        <v>13.870004670721091</v>
      </c>
      <c r="T9" s="115">
        <f>CO2eq!S54</f>
        <v>14.115771529722718</v>
      </c>
      <c r="U9" s="115">
        <f>CO2eq!T54</f>
        <v>16.086861031364382</v>
      </c>
      <c r="V9" s="115">
        <f>CO2eq!U54</f>
        <v>22.282959172616398</v>
      </c>
      <c r="W9" s="115">
        <f>CO2eq!V54</f>
        <v>21.028972769995036</v>
      </c>
      <c r="X9" s="115">
        <f>CO2eq!W54</f>
        <v>26.704407917602158</v>
      </c>
      <c r="Y9" s="115">
        <f>CO2eq!X54</f>
        <v>26.515672309300989</v>
      </c>
      <c r="Z9" s="115">
        <f>CO2eq!Y54</f>
        <v>26.838099411089633</v>
      </c>
      <c r="AA9" s="115">
        <f>CO2eq!Z54</f>
        <v>19.944924586380761</v>
      </c>
      <c r="AB9" s="115">
        <f>CO2eq!AA54</f>
        <v>20.824107657889215</v>
      </c>
      <c r="AC9" s="115">
        <f>CO2eq!AB54</f>
        <v>19.359649252752163</v>
      </c>
      <c r="AD9" s="115">
        <f>CO2eq!AC54</f>
        <v>28.118827098564953</v>
      </c>
      <c r="AE9" s="115">
        <f>CO2eq!AD54</f>
        <v>33.589488474877044</v>
      </c>
      <c r="AF9" s="115">
        <f>CO2eq!AE54</f>
        <v>34.889496350851346</v>
      </c>
    </row>
    <row r="10" spans="1:32" x14ac:dyDescent="0.25">
      <c r="A10" s="6">
        <v>1</v>
      </c>
      <c r="B10" s="13" t="s">
        <v>844</v>
      </c>
      <c r="C10" s="13" t="s">
        <v>44</v>
      </c>
      <c r="D10" s="115">
        <f>CO2eq!C17</f>
        <v>54.605517601547035</v>
      </c>
      <c r="E10" s="115">
        <f>CO2eq!D17</f>
        <v>50.733136595132088</v>
      </c>
      <c r="F10" s="115">
        <f>CO2eq!E17</f>
        <v>67.794686280204331</v>
      </c>
      <c r="G10" s="115">
        <f>CO2eq!F17</f>
        <v>66.886169806053388</v>
      </c>
      <c r="H10" s="115">
        <f>CO2eq!G17</f>
        <v>66.081636893506897</v>
      </c>
      <c r="I10" s="115">
        <f>CO2eq!H17</f>
        <v>60.578598167788009</v>
      </c>
      <c r="J10" s="115">
        <f>CO2eq!I17</f>
        <v>91.097868658008167</v>
      </c>
      <c r="K10" s="115">
        <f>CO2eq!J17</f>
        <v>136.67411466095541</v>
      </c>
      <c r="L10" s="115">
        <f>CO2eq!K17</f>
        <v>132.71745273055623</v>
      </c>
      <c r="M10" s="115">
        <f>CO2eq!L17</f>
        <v>135.33425438950499</v>
      </c>
      <c r="N10" s="115">
        <f>CO2eq!M17</f>
        <v>134.06298343644102</v>
      </c>
      <c r="O10" s="115">
        <f>CO2eq!N17</f>
        <v>140.29723298177129</v>
      </c>
      <c r="P10" s="115">
        <f>CO2eq!O17</f>
        <v>128.31341403119794</v>
      </c>
      <c r="Q10" s="115">
        <f>CO2eq!P17</f>
        <v>99.224711456195649</v>
      </c>
      <c r="R10" s="115">
        <f>CO2eq!Q17</f>
        <v>170.37517957758217</v>
      </c>
      <c r="S10" s="115">
        <f>CO2eq!R17</f>
        <v>153.67824526709506</v>
      </c>
      <c r="T10" s="115">
        <f>CO2eq!S17</f>
        <v>147.17243325095856</v>
      </c>
      <c r="U10" s="115">
        <f>CO2eq!T17</f>
        <v>156.75340920895974</v>
      </c>
      <c r="V10" s="115">
        <f>CO2eq!U17</f>
        <v>146.76441806446519</v>
      </c>
      <c r="W10" s="115">
        <f>CO2eq!V17</f>
        <v>134.1022898582379</v>
      </c>
      <c r="X10" s="115">
        <f>CO2eq!W17</f>
        <v>106.89515814188852</v>
      </c>
      <c r="Y10" s="115">
        <f>CO2eq!X17</f>
        <v>131.57385080179199</v>
      </c>
      <c r="Z10" s="115">
        <f>CO2eq!Y17</f>
        <v>196.75394772802207</v>
      </c>
      <c r="AA10" s="115">
        <f>CO2eq!Z17</f>
        <v>182.80104418553063</v>
      </c>
      <c r="AB10" s="115">
        <f>CO2eq!AA17</f>
        <v>241.66471969357957</v>
      </c>
      <c r="AC10" s="115">
        <f>CO2eq!AB17</f>
        <v>233.46997018242615</v>
      </c>
      <c r="AD10" s="115">
        <f>CO2eq!AC17</f>
        <v>152.77065112410997</v>
      </c>
      <c r="AE10" s="115">
        <f>CO2eq!AD17</f>
        <v>162.24004811820964</v>
      </c>
      <c r="AF10" s="115">
        <f>CO2eq!AE17</f>
        <v>246.03142557082529</v>
      </c>
    </row>
    <row r="11" spans="1:32" x14ac:dyDescent="0.25">
      <c r="A11" s="6">
        <v>1</v>
      </c>
      <c r="B11" s="13" t="s">
        <v>846</v>
      </c>
      <c r="C11" s="13" t="s">
        <v>847</v>
      </c>
      <c r="D11" s="117">
        <f t="shared" ref="D11:AD11" si="3">+D12+D13</f>
        <v>0</v>
      </c>
      <c r="E11" s="117">
        <f t="shared" si="3"/>
        <v>0</v>
      </c>
      <c r="F11" s="117">
        <f t="shared" si="3"/>
        <v>0</v>
      </c>
      <c r="G11" s="117">
        <f t="shared" si="3"/>
        <v>0</v>
      </c>
      <c r="H11" s="117">
        <f t="shared" si="3"/>
        <v>0</v>
      </c>
      <c r="I11" s="117">
        <f t="shared" si="3"/>
        <v>0</v>
      </c>
      <c r="J11" s="117">
        <f t="shared" si="3"/>
        <v>0</v>
      </c>
      <c r="K11" s="117">
        <f t="shared" si="3"/>
        <v>0</v>
      </c>
      <c r="L11" s="117">
        <f t="shared" si="3"/>
        <v>0</v>
      </c>
      <c r="M11" s="117">
        <f t="shared" si="3"/>
        <v>0</v>
      </c>
      <c r="N11" s="117">
        <f t="shared" si="3"/>
        <v>0</v>
      </c>
      <c r="O11" s="117">
        <f t="shared" si="3"/>
        <v>0</v>
      </c>
      <c r="P11" s="117">
        <f t="shared" si="3"/>
        <v>0</v>
      </c>
      <c r="Q11" s="117">
        <f t="shared" si="3"/>
        <v>0</v>
      </c>
      <c r="R11" s="117">
        <f t="shared" si="3"/>
        <v>0</v>
      </c>
      <c r="S11" s="117">
        <f t="shared" si="3"/>
        <v>0</v>
      </c>
      <c r="T11" s="117">
        <f t="shared" si="3"/>
        <v>0</v>
      </c>
      <c r="U11" s="117">
        <f t="shared" si="3"/>
        <v>0</v>
      </c>
      <c r="V11" s="117">
        <f t="shared" si="3"/>
        <v>0</v>
      </c>
      <c r="W11" s="117">
        <f t="shared" si="3"/>
        <v>0</v>
      </c>
      <c r="X11" s="117">
        <f t="shared" si="3"/>
        <v>0</v>
      </c>
      <c r="Y11" s="117">
        <f t="shared" si="3"/>
        <v>0</v>
      </c>
      <c r="Z11" s="117">
        <f t="shared" si="3"/>
        <v>0</v>
      </c>
      <c r="AA11" s="117">
        <f t="shared" si="3"/>
        <v>0</v>
      </c>
      <c r="AB11" s="117">
        <f t="shared" si="3"/>
        <v>0</v>
      </c>
      <c r="AC11" s="117">
        <f t="shared" si="3"/>
        <v>0</v>
      </c>
      <c r="AD11" s="117">
        <f t="shared" si="3"/>
        <v>0</v>
      </c>
      <c r="AE11" s="117">
        <f>+AE12+AE13</f>
        <v>0</v>
      </c>
      <c r="AF11" s="117">
        <f>+AF12+AF13</f>
        <v>0</v>
      </c>
    </row>
    <row r="12" spans="1:32" x14ac:dyDescent="0.25">
      <c r="A12" s="6">
        <v>1</v>
      </c>
      <c r="B12" s="13" t="s">
        <v>850</v>
      </c>
      <c r="C12" s="13" t="s">
        <v>42</v>
      </c>
      <c r="D12" s="115">
        <f>CO2eq!C8-CO2eq!C10</f>
        <v>0</v>
      </c>
      <c r="E12" s="115">
        <f>CO2eq!D8-CO2eq!D10</f>
        <v>0</v>
      </c>
      <c r="F12" s="115">
        <f>CO2eq!E8-CO2eq!E10</f>
        <v>0</v>
      </c>
      <c r="G12" s="115">
        <f>CO2eq!F8-CO2eq!F10</f>
        <v>0</v>
      </c>
      <c r="H12" s="115">
        <f>CO2eq!G8-CO2eq!G10</f>
        <v>0</v>
      </c>
      <c r="I12" s="115">
        <f>CO2eq!H8-CO2eq!H10</f>
        <v>0</v>
      </c>
      <c r="J12" s="115">
        <f>CO2eq!I8-CO2eq!I10</f>
        <v>0</v>
      </c>
      <c r="K12" s="115">
        <f>CO2eq!J8-CO2eq!J10</f>
        <v>0</v>
      </c>
      <c r="L12" s="115">
        <f>CO2eq!K8-CO2eq!K10</f>
        <v>0</v>
      </c>
      <c r="M12" s="115">
        <f>CO2eq!L8-CO2eq!L10</f>
        <v>0</v>
      </c>
      <c r="N12" s="115">
        <f>CO2eq!M8-CO2eq!M10</f>
        <v>0</v>
      </c>
      <c r="O12" s="115">
        <f>CO2eq!N8-CO2eq!N10</f>
        <v>0</v>
      </c>
      <c r="P12" s="115">
        <f>CO2eq!O8-CO2eq!O10</f>
        <v>0</v>
      </c>
      <c r="Q12" s="115">
        <f>CO2eq!P8-CO2eq!P10</f>
        <v>0</v>
      </c>
      <c r="R12" s="115">
        <f>CO2eq!Q8-CO2eq!Q10</f>
        <v>0</v>
      </c>
      <c r="S12" s="115">
        <f>CO2eq!R8-CO2eq!R10</f>
        <v>0</v>
      </c>
      <c r="T12" s="115">
        <f>CO2eq!S8-CO2eq!S10</f>
        <v>0</v>
      </c>
      <c r="U12" s="115">
        <f>CO2eq!T8-CO2eq!T10</f>
        <v>0</v>
      </c>
      <c r="V12" s="115">
        <f>CO2eq!U8-CO2eq!U10</f>
        <v>0</v>
      </c>
      <c r="W12" s="115">
        <f>CO2eq!V8-CO2eq!V10</f>
        <v>0</v>
      </c>
      <c r="X12" s="115">
        <f>CO2eq!W8-CO2eq!W10</f>
        <v>0</v>
      </c>
      <c r="Y12" s="115">
        <f>CO2eq!X8-CO2eq!X10</f>
        <v>0</v>
      </c>
      <c r="Z12" s="115">
        <f>CO2eq!Y8-CO2eq!Y10</f>
        <v>0</v>
      </c>
      <c r="AA12" s="115">
        <f>CO2eq!Z8-CO2eq!Z10</f>
        <v>0</v>
      </c>
      <c r="AB12" s="115">
        <f>CO2eq!AA8-CO2eq!AA10</f>
        <v>0</v>
      </c>
      <c r="AC12" s="115">
        <f>CO2eq!AB8-CO2eq!AB10</f>
        <v>0</v>
      </c>
      <c r="AD12" s="115">
        <f>CO2eq!AC8-CO2eq!AC10</f>
        <v>0</v>
      </c>
      <c r="AE12" s="115">
        <f>CO2eq!AD8-CO2eq!AD10</f>
        <v>0</v>
      </c>
      <c r="AF12" s="115">
        <f>CO2eq!AE8-CO2eq!AE10</f>
        <v>0</v>
      </c>
    </row>
    <row r="13" spans="1:32" x14ac:dyDescent="0.25">
      <c r="A13" s="6">
        <v>1</v>
      </c>
      <c r="B13" s="13" t="s">
        <v>852</v>
      </c>
      <c r="C13" s="13" t="s">
        <v>853</v>
      </c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</row>
    <row r="14" spans="1:32" x14ac:dyDescent="0.25">
      <c r="A14" s="6">
        <v>1</v>
      </c>
      <c r="B14" s="13" t="s">
        <v>854</v>
      </c>
      <c r="C14" s="13" t="s">
        <v>855</v>
      </c>
      <c r="D14" s="115">
        <f>CO2eq!C56</f>
        <v>11.948223715752013</v>
      </c>
      <c r="E14" s="115">
        <f>CO2eq!D56</f>
        <v>16.811606633089827</v>
      </c>
      <c r="F14" s="115">
        <f>CO2eq!E56</f>
        <v>17.844771366347249</v>
      </c>
      <c r="G14" s="115">
        <f>CO2eq!F56</f>
        <v>17.701421134581878</v>
      </c>
      <c r="H14" s="115">
        <f>CO2eq!G56</f>
        <v>17.736361403970523</v>
      </c>
      <c r="I14" s="115">
        <f>CO2eq!H56</f>
        <v>14.989455220112758</v>
      </c>
      <c r="J14" s="115">
        <f>CO2eq!I56</f>
        <v>26.356652151526742</v>
      </c>
      <c r="K14" s="115">
        <f>CO2eq!J56</f>
        <v>36.277732778108088</v>
      </c>
      <c r="L14" s="115">
        <f>CO2eq!K56</f>
        <v>27.991078411958604</v>
      </c>
      <c r="M14" s="115">
        <f>CO2eq!L56</f>
        <v>21.557081585774608</v>
      </c>
      <c r="N14" s="115">
        <f>CO2eq!M56</f>
        <v>31.583378475043812</v>
      </c>
      <c r="O14" s="115">
        <f>CO2eq!N56</f>
        <v>29.367404201410601</v>
      </c>
      <c r="P14" s="115">
        <f>CO2eq!O56</f>
        <v>32.880388338193718</v>
      </c>
      <c r="Q14" s="115">
        <f>CO2eq!P56</f>
        <v>20.294555665462656</v>
      </c>
      <c r="R14" s="115">
        <f>CO2eq!Q56</f>
        <v>31.788604030626139</v>
      </c>
      <c r="S14" s="115">
        <f>CO2eq!R56</f>
        <v>23.111089245314311</v>
      </c>
      <c r="T14" s="115">
        <f>CO2eq!S56</f>
        <v>15.285185541253526</v>
      </c>
      <c r="U14" s="115">
        <f>CO2eq!T56</f>
        <v>14.20470658706447</v>
      </c>
      <c r="V14" s="115">
        <f>CO2eq!U56</f>
        <v>15.399591600882541</v>
      </c>
      <c r="W14" s="115">
        <f>CO2eq!V56</f>
        <v>17.261411105330748</v>
      </c>
      <c r="X14" s="115">
        <f>CO2eq!W56</f>
        <v>38.073672185384488</v>
      </c>
      <c r="Y14" s="115">
        <f>CO2eq!X56</f>
        <v>44.260657296836101</v>
      </c>
      <c r="Z14" s="115">
        <f>CO2eq!Y56</f>
        <v>30.136126654542036</v>
      </c>
      <c r="AA14" s="115">
        <f>CO2eq!Z56</f>
        <v>20.311828448367407</v>
      </c>
      <c r="AB14" s="115">
        <f>CO2eq!AA56</f>
        <v>20.842863162268362</v>
      </c>
      <c r="AC14" s="115">
        <f>CO2eq!AB56</f>
        <v>16.455002266410098</v>
      </c>
      <c r="AD14" s="115">
        <f>CO2eq!AC56</f>
        <v>21.819992954092893</v>
      </c>
      <c r="AE14" s="115">
        <f>CO2eq!AD56</f>
        <v>25.798391241968169</v>
      </c>
      <c r="AF14" s="115">
        <f>CO2eq!AE56</f>
        <v>26.12142265593414</v>
      </c>
    </row>
    <row r="15" spans="1:32" x14ac:dyDescent="0.25">
      <c r="A15" s="6">
        <v>1</v>
      </c>
      <c r="B15" s="13" t="s">
        <v>856</v>
      </c>
      <c r="C15" s="13" t="s">
        <v>857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0.11127023646214228</v>
      </c>
      <c r="Y15" s="115">
        <f>CO2eq!X60</f>
        <v>0.11798502516157391</v>
      </c>
      <c r="Z15" s="115">
        <f>CO2eq!Y60</f>
        <v>0.71819983710151136</v>
      </c>
      <c r="AA15" s="115">
        <f>CO2eq!Z60</f>
        <v>0.58367790309924417</v>
      </c>
      <c r="AB15" s="115">
        <f>CO2eq!AA60</f>
        <v>0.66139775702974279</v>
      </c>
      <c r="AC15" s="115">
        <f>CO2eq!AB60</f>
        <v>0.49364034367585408</v>
      </c>
      <c r="AD15" s="115">
        <f>CO2eq!AC60</f>
        <v>3.9461389604108624E-2</v>
      </c>
      <c r="AE15" s="115">
        <f>CO2eq!AD60</f>
        <v>9.4070770103145893E-2</v>
      </c>
      <c r="AF15" s="115">
        <f>CO2eq!AE60</f>
        <v>3.7080632887113676E-2</v>
      </c>
    </row>
    <row r="16" spans="1:32" x14ac:dyDescent="0.25">
      <c r="A16" s="6">
        <v>1</v>
      </c>
      <c r="B16" s="13" t="s">
        <v>859</v>
      </c>
      <c r="C16" s="13" t="s">
        <v>860</v>
      </c>
      <c r="D16" s="114">
        <f>CO2eq!C68</f>
        <v>0</v>
      </c>
      <c r="E16" s="114">
        <f>CO2eq!D68</f>
        <v>0</v>
      </c>
      <c r="F16" s="114">
        <f>CO2eq!E68</f>
        <v>0</v>
      </c>
      <c r="G16" s="114">
        <f>CO2eq!F68</f>
        <v>0</v>
      </c>
      <c r="H16" s="114">
        <f>CO2eq!G68</f>
        <v>0</v>
      </c>
      <c r="I16" s="114">
        <f>CO2eq!H68</f>
        <v>0</v>
      </c>
      <c r="J16" s="114">
        <f>CO2eq!I68</f>
        <v>0</v>
      </c>
      <c r="K16" s="114">
        <f>CO2eq!J68</f>
        <v>0</v>
      </c>
      <c r="L16" s="114">
        <f>CO2eq!K68</f>
        <v>0</v>
      </c>
      <c r="M16" s="114">
        <f>CO2eq!L68</f>
        <v>0</v>
      </c>
      <c r="N16" s="114">
        <f>CO2eq!M68</f>
        <v>0</v>
      </c>
      <c r="O16" s="114">
        <f>CO2eq!N68</f>
        <v>0</v>
      </c>
      <c r="P16" s="114">
        <f>CO2eq!O68</f>
        <v>0</v>
      </c>
      <c r="Q16" s="114">
        <f>CO2eq!P68</f>
        <v>0</v>
      </c>
      <c r="R16" s="114">
        <f>CO2eq!Q68</f>
        <v>0</v>
      </c>
      <c r="S16" s="114">
        <f>CO2eq!R68</f>
        <v>0</v>
      </c>
      <c r="T16" s="114">
        <f>CO2eq!S68</f>
        <v>0</v>
      </c>
      <c r="U16" s="114">
        <f>CO2eq!T68</f>
        <v>0</v>
      </c>
      <c r="V16" s="114">
        <f>CO2eq!U68</f>
        <v>0</v>
      </c>
      <c r="W16" s="114">
        <f>CO2eq!V68</f>
        <v>0</v>
      </c>
      <c r="X16" s="114">
        <f>CO2eq!W68</f>
        <v>0</v>
      </c>
      <c r="Y16" s="114">
        <f>CO2eq!X68</f>
        <v>0</v>
      </c>
      <c r="Z16" s="114">
        <f>CO2eq!Y68</f>
        <v>0</v>
      </c>
      <c r="AA16" s="114">
        <f>CO2eq!Z68</f>
        <v>0</v>
      </c>
      <c r="AB16" s="114">
        <f>CO2eq!AA68</f>
        <v>0</v>
      </c>
      <c r="AC16" s="114">
        <f>CO2eq!AB68</f>
        <v>0</v>
      </c>
      <c r="AD16" s="114">
        <f>CO2eq!AC68</f>
        <v>0</v>
      </c>
      <c r="AE16" s="114">
        <f>CO2eq!AD68</f>
        <v>0</v>
      </c>
      <c r="AF16" s="114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4">
        <f>CO2eq!C80</f>
        <v>0</v>
      </c>
      <c r="E17" s="114">
        <f>CO2eq!D80</f>
        <v>0</v>
      </c>
      <c r="F17" s="114">
        <f>CO2eq!E80</f>
        <v>0</v>
      </c>
      <c r="G17" s="114">
        <f>CO2eq!F80</f>
        <v>0</v>
      </c>
      <c r="H17" s="114">
        <f>CO2eq!G80</f>
        <v>0</v>
      </c>
      <c r="I17" s="114">
        <f>CO2eq!H80</f>
        <v>0</v>
      </c>
      <c r="J17" s="114">
        <f>CO2eq!I80</f>
        <v>0</v>
      </c>
      <c r="K17" s="114">
        <f>CO2eq!J80</f>
        <v>0</v>
      </c>
      <c r="L17" s="114">
        <f>CO2eq!K80</f>
        <v>0</v>
      </c>
      <c r="M17" s="114">
        <f>CO2eq!L80</f>
        <v>0</v>
      </c>
      <c r="N17" s="114">
        <f>CO2eq!M80</f>
        <v>0</v>
      </c>
      <c r="O17" s="114">
        <f>CO2eq!N80</f>
        <v>0</v>
      </c>
      <c r="P17" s="114">
        <f>CO2eq!O80</f>
        <v>0</v>
      </c>
      <c r="Q17" s="114">
        <f>CO2eq!P80</f>
        <v>0</v>
      </c>
      <c r="R17" s="114">
        <f>CO2eq!Q80</f>
        <v>0</v>
      </c>
      <c r="S17" s="114">
        <f>CO2eq!R80</f>
        <v>0</v>
      </c>
      <c r="T17" s="114">
        <f>CO2eq!S80</f>
        <v>0</v>
      </c>
      <c r="U17" s="114">
        <f>CO2eq!T80</f>
        <v>0</v>
      </c>
      <c r="V17" s="114">
        <f>CO2eq!U80</f>
        <v>0</v>
      </c>
      <c r="W17" s="114">
        <f>CO2eq!V80</f>
        <v>0</v>
      </c>
      <c r="X17" s="114">
        <f>CO2eq!W80</f>
        <v>0</v>
      </c>
      <c r="Y17" s="114">
        <f>CO2eq!X80</f>
        <v>0</v>
      </c>
      <c r="Z17" s="114">
        <f>CO2eq!Y80</f>
        <v>0</v>
      </c>
      <c r="AA17" s="114">
        <f>CO2eq!Z80</f>
        <v>0</v>
      </c>
      <c r="AB17" s="114">
        <f>CO2eq!AA80</f>
        <v>0</v>
      </c>
      <c r="AC17" s="114">
        <f>CO2eq!AB80</f>
        <v>0</v>
      </c>
      <c r="AD17" s="114">
        <f>CO2eq!AC80</f>
        <v>0</v>
      </c>
      <c r="AE17" s="114">
        <f>CO2eq!AD80</f>
        <v>0</v>
      </c>
      <c r="AF17" s="114">
        <f>CO2eq!AE80</f>
        <v>0</v>
      </c>
    </row>
    <row r="18" spans="1:32" x14ac:dyDescent="0.25">
      <c r="A18" s="6">
        <v>1</v>
      </c>
      <c r="B18" s="6" t="s">
        <v>865</v>
      </c>
      <c r="C18" s="31" t="s">
        <v>72</v>
      </c>
      <c r="D18" s="32">
        <f t="shared" ref="D18:AD18" si="4">+SUM(D19:D23)</f>
        <v>102.26916916816069</v>
      </c>
      <c r="E18" s="32">
        <f t="shared" si="4"/>
        <v>105.38818443431654</v>
      </c>
      <c r="F18" s="32">
        <f t="shared" si="4"/>
        <v>115.20642925745341</v>
      </c>
      <c r="G18" s="32">
        <f t="shared" si="4"/>
        <v>129.11210170740503</v>
      </c>
      <c r="H18" s="32">
        <f t="shared" si="4"/>
        <v>145.7734984896652</v>
      </c>
      <c r="I18" s="32">
        <f t="shared" si="4"/>
        <v>160.92487051053752</v>
      </c>
      <c r="J18" s="32">
        <f t="shared" si="4"/>
        <v>175.87701073757691</v>
      </c>
      <c r="K18" s="32">
        <f t="shared" si="4"/>
        <v>183.55466985244644</v>
      </c>
      <c r="L18" s="32">
        <f t="shared" si="4"/>
        <v>195.84160434962672</v>
      </c>
      <c r="M18" s="32">
        <f t="shared" si="4"/>
        <v>205.42013122080243</v>
      </c>
      <c r="N18" s="32">
        <f t="shared" si="4"/>
        <v>209.09582103497678</v>
      </c>
      <c r="O18" s="32">
        <f t="shared" si="4"/>
        <v>201.84652797462849</v>
      </c>
      <c r="P18" s="32">
        <f t="shared" si="4"/>
        <v>217.11413991337781</v>
      </c>
      <c r="Q18" s="32">
        <f t="shared" si="4"/>
        <v>211.57787752143275</v>
      </c>
      <c r="R18" s="32">
        <f t="shared" si="4"/>
        <v>208.61672620294837</v>
      </c>
      <c r="S18" s="32">
        <f t="shared" si="4"/>
        <v>233.15471368212343</v>
      </c>
      <c r="T18" s="32">
        <f t="shared" si="4"/>
        <v>237.66966634952587</v>
      </c>
      <c r="U18" s="32">
        <f t="shared" si="4"/>
        <v>248.53530121459423</v>
      </c>
      <c r="V18" s="32">
        <f t="shared" si="4"/>
        <v>271.40868138678667</v>
      </c>
      <c r="W18" s="32">
        <f t="shared" si="4"/>
        <v>281.59071611270747</v>
      </c>
      <c r="X18" s="32">
        <f t="shared" si="4"/>
        <v>289.58470197281287</v>
      </c>
      <c r="Y18" s="32">
        <f t="shared" si="4"/>
        <v>307.22469866270978</v>
      </c>
      <c r="Z18" s="32">
        <f t="shared" si="4"/>
        <v>309.53885130843679</v>
      </c>
      <c r="AA18" s="32">
        <f t="shared" si="4"/>
        <v>332.58953524564618</v>
      </c>
      <c r="AB18" s="32">
        <f t="shared" si="4"/>
        <v>314.00462980323266</v>
      </c>
      <c r="AC18" s="32">
        <f t="shared" si="4"/>
        <v>353.92688309985522</v>
      </c>
      <c r="AD18" s="32">
        <f t="shared" si="4"/>
        <v>380.9236445586925</v>
      </c>
      <c r="AE18" s="32">
        <f>+SUM(AE19:AE23)</f>
        <v>398.96263465906782</v>
      </c>
      <c r="AF18" s="32">
        <f>+SUM(AF19:AF23)</f>
        <v>436.43415196022659</v>
      </c>
    </row>
    <row r="19" spans="1:32" x14ac:dyDescent="0.25">
      <c r="A19" s="6">
        <v>1</v>
      </c>
      <c r="B19" s="13" t="s">
        <v>866</v>
      </c>
      <c r="C19" s="13" t="s">
        <v>836</v>
      </c>
      <c r="D19" s="114">
        <f>CO2eq!C35</f>
        <v>89.007351311495356</v>
      </c>
      <c r="E19" s="114">
        <f>CO2eq!D35</f>
        <v>92.891118590665428</v>
      </c>
      <c r="F19" s="114">
        <f>CO2eq!E35</f>
        <v>100.45544524045917</v>
      </c>
      <c r="G19" s="114">
        <f>CO2eq!F35</f>
        <v>111.66336138057</v>
      </c>
      <c r="H19" s="114">
        <f>CO2eq!G35</f>
        <v>125.65253617249674</v>
      </c>
      <c r="I19" s="114">
        <f>CO2eq!H35</f>
        <v>137.69736143513273</v>
      </c>
      <c r="J19" s="114">
        <f>CO2eq!I35</f>
        <v>149.1442340411285</v>
      </c>
      <c r="K19" s="114">
        <f>CO2eq!J35</f>
        <v>156.49978176964902</v>
      </c>
      <c r="L19" s="114">
        <f>CO2eq!K35</f>
        <v>165.1691513370167</v>
      </c>
      <c r="M19" s="114">
        <f>CO2eq!L35</f>
        <v>172.14189808436456</v>
      </c>
      <c r="N19" s="114">
        <f>CO2eq!M35</f>
        <v>178.16272542524038</v>
      </c>
      <c r="O19" s="114">
        <f>CO2eq!N35</f>
        <v>168.41161628930695</v>
      </c>
      <c r="P19" s="114">
        <f>CO2eq!O35</f>
        <v>185.37150543415851</v>
      </c>
      <c r="Q19" s="114">
        <f>CO2eq!P35</f>
        <v>182.92735348106646</v>
      </c>
      <c r="R19" s="114">
        <f>CO2eq!Q35</f>
        <v>180.47944141273652</v>
      </c>
      <c r="S19" s="114">
        <f>CO2eq!R35</f>
        <v>202.97600792301543</v>
      </c>
      <c r="T19" s="114">
        <f>CO2eq!S35</f>
        <v>209.83802659081147</v>
      </c>
      <c r="U19" s="114">
        <f>CO2eq!T35</f>
        <v>221.66418931575521</v>
      </c>
      <c r="V19" s="114">
        <f>CO2eq!U35</f>
        <v>237.58126812552607</v>
      </c>
      <c r="W19" s="114">
        <f>CO2eq!V35</f>
        <v>250.82042060358177</v>
      </c>
      <c r="X19" s="114">
        <f>CO2eq!W35</f>
        <v>255.40923212888865</v>
      </c>
      <c r="Y19" s="114">
        <f>CO2eq!X35</f>
        <v>273.79722932000561</v>
      </c>
      <c r="Z19" s="114">
        <f>CO2eq!Y35</f>
        <v>273.01302125291159</v>
      </c>
      <c r="AA19" s="114">
        <f>CO2eq!Z35</f>
        <v>295.66499872397304</v>
      </c>
      <c r="AB19" s="114">
        <f>CO2eq!AA35</f>
        <v>271.60110748297689</v>
      </c>
      <c r="AC19" s="114">
        <f>CO2eq!AB35</f>
        <v>310.57691451524812</v>
      </c>
      <c r="AD19" s="114">
        <f>CO2eq!AC35</f>
        <v>336.73578017172196</v>
      </c>
      <c r="AE19" s="114">
        <f>CO2eq!AD35</f>
        <v>347.33422009111439</v>
      </c>
      <c r="AF19" s="114">
        <f>CO2eq!AE35</f>
        <v>380.72056457391113</v>
      </c>
    </row>
    <row r="20" spans="1:32" x14ac:dyDescent="0.25">
      <c r="A20" s="6">
        <v>1</v>
      </c>
      <c r="B20" s="13" t="s">
        <v>868</v>
      </c>
      <c r="C20" s="13" t="s">
        <v>869</v>
      </c>
      <c r="D20" s="114">
        <f>CO2eq!C46</f>
        <v>0.1485776818384314</v>
      </c>
      <c r="E20" s="114">
        <f>CO2eq!D46</f>
        <v>0.14464362920579685</v>
      </c>
      <c r="F20" s="114">
        <f>CO2eq!E46</f>
        <v>0.15606286309046505</v>
      </c>
      <c r="G20" s="114">
        <f>CO2eq!F46</f>
        <v>0.13246311306215081</v>
      </c>
      <c r="H20" s="114">
        <f>CO2eq!G46</f>
        <v>0.11266977432872598</v>
      </c>
      <c r="I20" s="114">
        <f>CO2eq!H46</f>
        <v>9.5921564631212652E-2</v>
      </c>
      <c r="J20" s="114">
        <f>CO2eq!I46</f>
        <v>0.118760032400549</v>
      </c>
      <c r="K20" s="114">
        <f>CO2eq!J46</f>
        <v>0.10657951625690293</v>
      </c>
      <c r="L20" s="114">
        <f>CO2eq!K46</f>
        <v>0.12104387917748262</v>
      </c>
      <c r="M20" s="114">
        <f>CO2eq!L46</f>
        <v>0.15073388727761985</v>
      </c>
      <c r="N20" s="114">
        <f>CO2eq!M46</f>
        <v>0.14768875824170838</v>
      </c>
      <c r="O20" s="114">
        <f>CO2eq!N46</f>
        <v>0.14159850016988534</v>
      </c>
      <c r="P20" s="114">
        <f>CO2eq!O46</f>
        <v>0.15301773405455349</v>
      </c>
      <c r="Q20" s="114">
        <f>CO2eq!P46</f>
        <v>0.15377901631353139</v>
      </c>
      <c r="R20" s="114">
        <f>CO2eq!Q46</f>
        <v>0.1452403870867621</v>
      </c>
      <c r="S20" s="114">
        <f>CO2eq!R46</f>
        <v>0.13840515344847223</v>
      </c>
      <c r="T20" s="114">
        <f>CO2eq!S46</f>
        <v>0.15016575179736466</v>
      </c>
      <c r="U20" s="114">
        <f>CO2eq!T46</f>
        <v>0.15870413130795152</v>
      </c>
      <c r="V20" s="114">
        <f>CO2eq!U46</f>
        <v>0.36962772857548948</v>
      </c>
      <c r="W20" s="114">
        <f>CO2eq!V46</f>
        <v>0.3554914942093958</v>
      </c>
      <c r="X20" s="114">
        <f>CO2eq!W46</f>
        <v>0.35301217928110618</v>
      </c>
      <c r="Y20" s="114">
        <f>CO2eq!X46</f>
        <v>0.36595561801979426</v>
      </c>
      <c r="Z20" s="114">
        <f>CO2eq!Y46</f>
        <v>0.36967110148192051</v>
      </c>
      <c r="AA20" s="114">
        <f>CO2eq!Z46</f>
        <v>0.34946328909376745</v>
      </c>
      <c r="AB20" s="114">
        <f>CO2eq!AA46</f>
        <v>1.0195174018559923</v>
      </c>
      <c r="AC20" s="114">
        <f>CO2eq!AB46</f>
        <v>0</v>
      </c>
      <c r="AD20" s="114">
        <f>CO2eq!AC46</f>
        <v>0.23333729011426094</v>
      </c>
      <c r="AE20" s="114">
        <f>CO2eq!AD46</f>
        <v>0.23549631159687859</v>
      </c>
      <c r="AF20" s="114">
        <f>CO2eq!AE46</f>
        <v>9.8710337592908606E-3</v>
      </c>
    </row>
    <row r="21" spans="1:32" x14ac:dyDescent="0.25">
      <c r="A21" s="6">
        <v>1</v>
      </c>
      <c r="B21" s="13" t="s">
        <v>871</v>
      </c>
      <c r="C21" s="13" t="s">
        <v>872</v>
      </c>
      <c r="D21" s="114">
        <f>CO2eq!C47</f>
        <v>0</v>
      </c>
      <c r="E21" s="114">
        <f>CO2eq!D47</f>
        <v>0</v>
      </c>
      <c r="F21" s="114">
        <f>CO2eq!E47</f>
        <v>0</v>
      </c>
      <c r="G21" s="114">
        <f>CO2eq!F47</f>
        <v>0</v>
      </c>
      <c r="H21" s="114">
        <f>CO2eq!G47</f>
        <v>0</v>
      </c>
      <c r="I21" s="114">
        <f>CO2eq!H47</f>
        <v>0</v>
      </c>
      <c r="J21" s="114">
        <f>CO2eq!I47</f>
        <v>0</v>
      </c>
      <c r="K21" s="114">
        <f>CO2eq!J47</f>
        <v>0</v>
      </c>
      <c r="L21" s="114">
        <f>CO2eq!K47</f>
        <v>0</v>
      </c>
      <c r="M21" s="114">
        <f>CO2eq!L47</f>
        <v>0</v>
      </c>
      <c r="N21" s="114">
        <f>CO2eq!M47</f>
        <v>0</v>
      </c>
      <c r="O21" s="114">
        <f>CO2eq!N47</f>
        <v>0</v>
      </c>
      <c r="P21" s="114">
        <f>CO2eq!O47</f>
        <v>0</v>
      </c>
      <c r="Q21" s="114">
        <f>CO2eq!P47</f>
        <v>0</v>
      </c>
      <c r="R21" s="114">
        <f>CO2eq!Q47</f>
        <v>0</v>
      </c>
      <c r="S21" s="114">
        <f>CO2eq!R47</f>
        <v>0</v>
      </c>
      <c r="T21" s="114">
        <f>CO2eq!S47</f>
        <v>0</v>
      </c>
      <c r="U21" s="114">
        <f>CO2eq!T47</f>
        <v>0</v>
      </c>
      <c r="V21" s="114">
        <f>CO2eq!U47</f>
        <v>0</v>
      </c>
      <c r="W21" s="114">
        <f>CO2eq!V47</f>
        <v>0</v>
      </c>
      <c r="X21" s="114">
        <f>CO2eq!W47</f>
        <v>0</v>
      </c>
      <c r="Y21" s="114">
        <f>CO2eq!X47</f>
        <v>0</v>
      </c>
      <c r="Z21" s="114">
        <f>CO2eq!Y47</f>
        <v>0</v>
      </c>
      <c r="AA21" s="114">
        <f>CO2eq!Z47</f>
        <v>0</v>
      </c>
      <c r="AB21" s="114">
        <f>CO2eq!AA47</f>
        <v>3.2070973755062862</v>
      </c>
      <c r="AC21" s="114">
        <f>CO2eq!AB47</f>
        <v>2.5421742632075626</v>
      </c>
      <c r="AD21" s="114">
        <f>CO2eq!AC47</f>
        <v>0.36715629299299546</v>
      </c>
      <c r="AE21" s="114">
        <f>CO2eq!AD47</f>
        <v>1.0446529698926126</v>
      </c>
      <c r="AF21" s="114">
        <f>CO2eq!AE47</f>
        <v>2.141571280867733</v>
      </c>
    </row>
    <row r="22" spans="1:32" x14ac:dyDescent="0.25">
      <c r="A22" s="6">
        <v>1</v>
      </c>
      <c r="B22" s="13" t="s">
        <v>874</v>
      </c>
      <c r="C22" s="13" t="s">
        <v>867</v>
      </c>
      <c r="D22" s="114">
        <f>CO2eq!C34</f>
        <v>3.0139954735303562</v>
      </c>
      <c r="E22" s="114">
        <f>CO2eq!D34</f>
        <v>1.4194923180128094</v>
      </c>
      <c r="F22" s="114">
        <f>CO2eq!E34</f>
        <v>2.1281261333767381</v>
      </c>
      <c r="G22" s="114">
        <f>CO2eq!F34</f>
        <v>3.3008315320763342</v>
      </c>
      <c r="H22" s="114">
        <f>CO2eq!G34</f>
        <v>3.5887453653760208</v>
      </c>
      <c r="I22" s="114">
        <f>CO2eq!H34</f>
        <v>4.8377943713861118</v>
      </c>
      <c r="J22" s="114">
        <f>CO2eq!I34</f>
        <v>6.4716639753935521</v>
      </c>
      <c r="K22" s="114">
        <f>CO2eq!J34</f>
        <v>5.4530983402334039</v>
      </c>
      <c r="L22" s="114">
        <f>CO2eq!K34</f>
        <v>7.5759217578011606</v>
      </c>
      <c r="M22" s="114">
        <f>CO2eq!L34</f>
        <v>7.8692084230794945</v>
      </c>
      <c r="N22" s="114">
        <f>CO2eq!M34</f>
        <v>4.140011487180586</v>
      </c>
      <c r="O22" s="114">
        <f>CO2eq!N34</f>
        <v>7.8260611782493452</v>
      </c>
      <c r="P22" s="114">
        <f>CO2eq!O34</f>
        <v>6.7714052677412475</v>
      </c>
      <c r="Q22" s="114">
        <f>CO2eq!P34</f>
        <v>4.8741727239938362</v>
      </c>
      <c r="R22" s="114">
        <f>CO2eq!Q34</f>
        <v>5.1391744631633083</v>
      </c>
      <c r="S22" s="114">
        <f>CO2eq!R34</f>
        <v>5.9717385677826886</v>
      </c>
      <c r="T22" s="114">
        <f>CO2eq!S34</f>
        <v>5.249489107721562</v>
      </c>
      <c r="U22" s="114">
        <f>CO2eq!T34</f>
        <v>5.6867157474031593</v>
      </c>
      <c r="V22" s="114">
        <f>CO2eq!U34</f>
        <v>9.7272174899585071</v>
      </c>
      <c r="W22" s="114">
        <f>CO2eq!V34</f>
        <v>3.5214969360003217</v>
      </c>
      <c r="X22" s="114">
        <f>CO2eq!W34</f>
        <v>4.4204790149007813</v>
      </c>
      <c r="Y22" s="114">
        <f>CO2eq!X34</f>
        <v>4.4906423019368953</v>
      </c>
      <c r="Z22" s="114">
        <f>CO2eq!Y34</f>
        <v>7.1318882242831982</v>
      </c>
      <c r="AA22" s="114">
        <f>CO2eq!Z34</f>
        <v>4.138083324372225</v>
      </c>
      <c r="AB22" s="114">
        <f>CO2eq!AA34</f>
        <v>4.6673171146230192</v>
      </c>
      <c r="AC22" s="114">
        <f>CO2eq!AB34</f>
        <v>6.5292444803009513</v>
      </c>
      <c r="AD22" s="114">
        <f>CO2eq!AC34</f>
        <v>5.8560974179357892</v>
      </c>
      <c r="AE22" s="114">
        <f>CO2eq!AD34</f>
        <v>12.272490502568425</v>
      </c>
      <c r="AF22" s="114">
        <f>CO2eq!AE34</f>
        <v>16.919022860558588</v>
      </c>
    </row>
    <row r="23" spans="1:32" x14ac:dyDescent="0.25">
      <c r="A23" s="6">
        <v>1</v>
      </c>
      <c r="B23" s="13" t="s">
        <v>875</v>
      </c>
      <c r="C23" s="13" t="s">
        <v>864</v>
      </c>
      <c r="D23" s="114">
        <f>CO2eq!C52</f>
        <v>10.099244701296538</v>
      </c>
      <c r="E23" s="114">
        <f>CO2eq!D52</f>
        <v>10.932929896432492</v>
      </c>
      <c r="F23" s="114">
        <f>CO2eq!E52</f>
        <v>12.466795020527035</v>
      </c>
      <c r="G23" s="114">
        <f>CO2eq!F52</f>
        <v>14.015445681696569</v>
      </c>
      <c r="H23" s="114">
        <f>CO2eq!G52</f>
        <v>16.419547177463727</v>
      </c>
      <c r="I23" s="114">
        <f>CO2eq!H52</f>
        <v>18.293793139387454</v>
      </c>
      <c r="J23" s="114">
        <f>CO2eq!I52</f>
        <v>20.142352688654316</v>
      </c>
      <c r="K23" s="114">
        <f>CO2eq!J52</f>
        <v>21.495210226307119</v>
      </c>
      <c r="L23" s="114">
        <f>CO2eq!K52</f>
        <v>22.975487375631381</v>
      </c>
      <c r="M23" s="114">
        <f>CO2eq!L52</f>
        <v>25.258290826080739</v>
      </c>
      <c r="N23" s="114">
        <f>CO2eq!M52</f>
        <v>26.645395364314119</v>
      </c>
      <c r="O23" s="114">
        <f>CO2eq!N52</f>
        <v>25.46725200690231</v>
      </c>
      <c r="P23" s="114">
        <f>CO2eq!O52</f>
        <v>24.818211477423507</v>
      </c>
      <c r="Q23" s="114">
        <f>CO2eq!P52</f>
        <v>23.622572300058906</v>
      </c>
      <c r="R23" s="114">
        <f>CO2eq!Q52</f>
        <v>22.852869939961789</v>
      </c>
      <c r="S23" s="114">
        <f>CO2eq!R52</f>
        <v>24.068562037876845</v>
      </c>
      <c r="T23" s="114">
        <f>CO2eq!S52</f>
        <v>22.43198489919547</v>
      </c>
      <c r="U23" s="114">
        <f>CO2eq!T52</f>
        <v>21.025692020127902</v>
      </c>
      <c r="V23" s="114">
        <f>CO2eq!U52</f>
        <v>23.730568042726574</v>
      </c>
      <c r="W23" s="114">
        <f>CO2eq!V52</f>
        <v>26.893307078915988</v>
      </c>
      <c r="X23" s="114">
        <f>CO2eq!W52</f>
        <v>29.40197864974234</v>
      </c>
      <c r="Y23" s="114">
        <f>CO2eq!X52</f>
        <v>28.570871422747533</v>
      </c>
      <c r="Z23" s="114">
        <f>CO2eq!Y52</f>
        <v>29.024270729760094</v>
      </c>
      <c r="AA23" s="114">
        <f>CO2eq!Z52</f>
        <v>32.436989908207138</v>
      </c>
      <c r="AB23" s="114">
        <f>CO2eq!AA52</f>
        <v>33.509590428270471</v>
      </c>
      <c r="AC23" s="114">
        <f>CO2eq!AB52</f>
        <v>34.278549841098524</v>
      </c>
      <c r="AD23" s="114">
        <f>CO2eq!AC52</f>
        <v>37.731273385927459</v>
      </c>
      <c r="AE23" s="114">
        <f>CO2eq!AD52</f>
        <v>38.075774783895504</v>
      </c>
      <c r="AF23" s="114">
        <f>CO2eq!AE52</f>
        <v>36.643122211129892</v>
      </c>
    </row>
    <row r="24" spans="1:32" x14ac:dyDescent="0.25">
      <c r="A24" s="6">
        <v>1</v>
      </c>
      <c r="B24" s="6" t="s">
        <v>876</v>
      </c>
      <c r="C24" s="31" t="s">
        <v>722</v>
      </c>
      <c r="D24" s="119">
        <f t="shared" ref="D24:AD24" si="5">SUM(D25:D28)</f>
        <v>83.552159876466831</v>
      </c>
      <c r="E24" s="119">
        <f t="shared" si="5"/>
        <v>76.914061198545156</v>
      </c>
      <c r="F24" s="119">
        <f t="shared" si="5"/>
        <v>72.357381812620972</v>
      </c>
      <c r="G24" s="119">
        <f t="shared" si="5"/>
        <v>75.5956090591189</v>
      </c>
      <c r="H24" s="119">
        <f t="shared" si="5"/>
        <v>78.943080951782292</v>
      </c>
      <c r="I24" s="119">
        <f t="shared" si="5"/>
        <v>86.997740721709278</v>
      </c>
      <c r="J24" s="119">
        <f t="shared" si="5"/>
        <v>92.995889261678968</v>
      </c>
      <c r="K24" s="119">
        <f t="shared" si="5"/>
        <v>92.204705687209128</v>
      </c>
      <c r="L24" s="119">
        <f t="shared" si="5"/>
        <v>90.050287841511931</v>
      </c>
      <c r="M24" s="119">
        <f t="shared" si="5"/>
        <v>89.228974652797277</v>
      </c>
      <c r="N24" s="119">
        <f t="shared" si="5"/>
        <v>89.177814304693527</v>
      </c>
      <c r="O24" s="119">
        <f t="shared" si="5"/>
        <v>95.256238302335078</v>
      </c>
      <c r="P24" s="119">
        <f t="shared" si="5"/>
        <v>89.595180895842446</v>
      </c>
      <c r="Q24" s="119">
        <f t="shared" si="5"/>
        <v>98.877824560874259</v>
      </c>
      <c r="R24" s="119">
        <f t="shared" si="5"/>
        <v>116.97703565944228</v>
      </c>
      <c r="S24" s="119">
        <f t="shared" si="5"/>
        <v>124.14862937687676</v>
      </c>
      <c r="T24" s="119">
        <f t="shared" si="5"/>
        <v>143.08721665654178</v>
      </c>
      <c r="U24" s="119">
        <f t="shared" si="5"/>
        <v>147.86986676108853</v>
      </c>
      <c r="V24" s="119">
        <f t="shared" si="5"/>
        <v>148.68361007924079</v>
      </c>
      <c r="W24" s="119">
        <f t="shared" si="5"/>
        <v>154.68069687172033</v>
      </c>
      <c r="X24" s="119">
        <f t="shared" si="5"/>
        <v>164.48613173123175</v>
      </c>
      <c r="Y24" s="119">
        <f t="shared" si="5"/>
        <v>173.47163600487374</v>
      </c>
      <c r="Z24" s="119">
        <f t="shared" si="5"/>
        <v>175.25343970454733</v>
      </c>
      <c r="AA24" s="119">
        <f t="shared" si="5"/>
        <v>184.20500932991888</v>
      </c>
      <c r="AB24" s="119">
        <f t="shared" si="5"/>
        <v>199.04535258381361</v>
      </c>
      <c r="AC24" s="119">
        <f t="shared" si="5"/>
        <v>223.30223991003885</v>
      </c>
      <c r="AD24" s="119">
        <f t="shared" si="5"/>
        <v>225.93658073490516</v>
      </c>
      <c r="AE24" s="119">
        <f>SUM(AE25:AE28)</f>
        <v>236.14629152225837</v>
      </c>
      <c r="AF24" s="119">
        <f>SUM(AF25:AF28)</f>
        <v>241.14520401594592</v>
      </c>
    </row>
    <row r="25" spans="1:32" x14ac:dyDescent="0.25">
      <c r="A25" s="6">
        <v>1</v>
      </c>
      <c r="B25" s="13" t="s">
        <v>877</v>
      </c>
      <c r="C25" s="13" t="s">
        <v>724</v>
      </c>
      <c r="D25" s="114">
        <f>CO2eq!C426</f>
        <v>15.349934065819054</v>
      </c>
      <c r="E25" s="114">
        <f>CO2eq!D426</f>
        <v>15.779185250804971</v>
      </c>
      <c r="F25" s="114">
        <f>CO2eq!E426</f>
        <v>16.800071911193662</v>
      </c>
      <c r="G25" s="114">
        <f>CO2eq!F426</f>
        <v>17.810679141625585</v>
      </c>
      <c r="H25" s="114">
        <f>CO2eq!G426</f>
        <v>18.758863195290605</v>
      </c>
      <c r="I25" s="114">
        <f>CO2eq!H426</f>
        <v>19.724803803952753</v>
      </c>
      <c r="J25" s="114">
        <f>CO2eq!I426</f>
        <v>20.83571491476425</v>
      </c>
      <c r="K25" s="114">
        <f>CO2eq!J426</f>
        <v>22.224510129846152</v>
      </c>
      <c r="L25" s="114">
        <f>CO2eq!K426</f>
        <v>23.646191925465196</v>
      </c>
      <c r="M25" s="114">
        <f>CO2eq!L426</f>
        <v>24.996148616055411</v>
      </c>
      <c r="N25" s="114">
        <f>CO2eq!M426</f>
        <v>26.130967849263499</v>
      </c>
      <c r="O25" s="114">
        <f>CO2eq!N426</f>
        <v>32.318148058125111</v>
      </c>
      <c r="P25" s="114">
        <f>CO2eq!O426</f>
        <v>38.06277812090876</v>
      </c>
      <c r="Q25" s="114">
        <f>CO2eq!P426</f>
        <v>45.635285449218443</v>
      </c>
      <c r="R25" s="114">
        <f>CO2eq!Q426</f>
        <v>54.013363956160902</v>
      </c>
      <c r="S25" s="114">
        <f>CO2eq!R426</f>
        <v>62.202334281526824</v>
      </c>
      <c r="T25" s="114">
        <f>CO2eq!S426</f>
        <v>69.178264322490577</v>
      </c>
      <c r="U25" s="114">
        <f>CO2eq!T426</f>
        <v>75.802072185503363</v>
      </c>
      <c r="V25" s="114">
        <f>CO2eq!U426</f>
        <v>82.544092331228313</v>
      </c>
      <c r="W25" s="114">
        <f>CO2eq!V426</f>
        <v>89.447594353600721</v>
      </c>
      <c r="X25" s="114">
        <f>CO2eq!W426</f>
        <v>95.681463502720035</v>
      </c>
      <c r="Y25" s="114">
        <f>CO2eq!X426</f>
        <v>104.74373946718899</v>
      </c>
      <c r="Z25" s="114">
        <f>CO2eq!Y426</f>
        <v>112.75655280472894</v>
      </c>
      <c r="AA25" s="114">
        <f>CO2eq!Z426</f>
        <v>120.51442120450947</v>
      </c>
      <c r="AB25" s="114">
        <f>CO2eq!AA426</f>
        <v>128.52611926697341</v>
      </c>
      <c r="AC25" s="114">
        <f>CO2eq!AB426</f>
        <v>139.90260152342734</v>
      </c>
      <c r="AD25" s="114">
        <f>CO2eq!AC426</f>
        <v>148.95287753785257</v>
      </c>
      <c r="AE25" s="114">
        <f>CO2eq!AD426</f>
        <v>156.94321158653565</v>
      </c>
      <c r="AF25" s="114">
        <f>CO2eq!AE426</f>
        <v>166.26550920857534</v>
      </c>
    </row>
    <row r="26" spans="1:32" x14ac:dyDescent="0.25">
      <c r="A26" s="6">
        <v>1</v>
      </c>
      <c r="B26" s="13" t="s">
        <v>878</v>
      </c>
      <c r="C26" s="13" t="s">
        <v>879</v>
      </c>
      <c r="D26" s="114">
        <f>CO2eq!C430</f>
        <v>0</v>
      </c>
      <c r="E26" s="114">
        <f>CO2eq!D430</f>
        <v>0</v>
      </c>
      <c r="F26" s="114">
        <f>CO2eq!E430</f>
        <v>0</v>
      </c>
      <c r="G26" s="114">
        <f>CO2eq!F430</f>
        <v>0</v>
      </c>
      <c r="H26" s="114">
        <f>CO2eq!G430</f>
        <v>0</v>
      </c>
      <c r="I26" s="114">
        <f>CO2eq!H430</f>
        <v>0</v>
      </c>
      <c r="J26" s="114">
        <f>CO2eq!I430</f>
        <v>0</v>
      </c>
      <c r="K26" s="114">
        <f>CO2eq!J430</f>
        <v>0</v>
      </c>
      <c r="L26" s="114">
        <f>CO2eq!K430</f>
        <v>0</v>
      </c>
      <c r="M26" s="114">
        <f>CO2eq!L430</f>
        <v>0</v>
      </c>
      <c r="N26" s="114">
        <f>CO2eq!M430</f>
        <v>0</v>
      </c>
      <c r="O26" s="114">
        <f>CO2eq!N430</f>
        <v>0</v>
      </c>
      <c r="P26" s="114">
        <f>CO2eq!O430</f>
        <v>0</v>
      </c>
      <c r="Q26" s="114">
        <f>CO2eq!P430</f>
        <v>0</v>
      </c>
      <c r="R26" s="114">
        <f>CO2eq!Q430</f>
        <v>0</v>
      </c>
      <c r="S26" s="114">
        <f>CO2eq!R430</f>
        <v>0</v>
      </c>
      <c r="T26" s="114">
        <f>CO2eq!S430</f>
        <v>0</v>
      </c>
      <c r="U26" s="114">
        <f>CO2eq!T430</f>
        <v>0</v>
      </c>
      <c r="V26" s="114">
        <f>CO2eq!U430</f>
        <v>0</v>
      </c>
      <c r="W26" s="114">
        <f>CO2eq!V430</f>
        <v>10.143959065999997</v>
      </c>
      <c r="X26" s="114">
        <f>CO2eq!W430</f>
        <v>10.143959066000001</v>
      </c>
      <c r="Y26" s="114">
        <f>CO2eq!X430</f>
        <v>10.143959066000004</v>
      </c>
      <c r="Z26" s="114">
        <f>CO2eq!Y430</f>
        <v>10.143959065999999</v>
      </c>
      <c r="AA26" s="114">
        <f>CO2eq!Z430</f>
        <v>10.143959066000001</v>
      </c>
      <c r="AB26" s="114">
        <f>CO2eq!AA430</f>
        <v>10.143959065999999</v>
      </c>
      <c r="AC26" s="114">
        <f>CO2eq!AB430</f>
        <v>16.332045714799996</v>
      </c>
      <c r="AD26" s="114">
        <f>CO2eq!AC430</f>
        <v>14.114290847400007</v>
      </c>
      <c r="AE26" s="114">
        <f>CO2eq!AD430</f>
        <v>17.207652899999978</v>
      </c>
      <c r="AF26" s="114">
        <f>CO2eq!AE430</f>
        <v>14.321200687999999</v>
      </c>
    </row>
    <row r="27" spans="1:32" x14ac:dyDescent="0.25">
      <c r="A27" s="6">
        <v>1</v>
      </c>
      <c r="B27" s="13" t="s">
        <v>881</v>
      </c>
      <c r="C27" s="13" t="s">
        <v>870</v>
      </c>
      <c r="D27" s="114">
        <f>CO2eq!C431</f>
        <v>1.9468994997906792</v>
      </c>
      <c r="E27" s="114">
        <f>CO2eq!D431</f>
        <v>1.9826049487028443</v>
      </c>
      <c r="F27" s="114">
        <f>CO2eq!E431</f>
        <v>1.931513909261229</v>
      </c>
      <c r="G27" s="114">
        <f>CO2eq!F431</f>
        <v>1.960360942784628</v>
      </c>
      <c r="H27" s="114">
        <f>CO2eq!G431</f>
        <v>1.977002448294306</v>
      </c>
      <c r="I27" s="114">
        <f>CO2eq!H431</f>
        <v>2.0247678915774325</v>
      </c>
      <c r="J27" s="114">
        <f>CO2eq!I431</f>
        <v>2.0737943496057998</v>
      </c>
      <c r="K27" s="114">
        <f>CO2eq!J431</f>
        <v>2.1284981526218387</v>
      </c>
      <c r="L27" s="114">
        <f>CO2eq!K431</f>
        <v>2.1562951080128823</v>
      </c>
      <c r="M27" s="114">
        <f>CO2eq!L431</f>
        <v>2.1398153360708161</v>
      </c>
      <c r="N27" s="114">
        <f>CO2eq!M431</f>
        <v>2.1753279536950729</v>
      </c>
      <c r="O27" s="114">
        <f>CO2eq!N431</f>
        <v>2.196155135836428</v>
      </c>
      <c r="P27" s="114">
        <f>CO2eq!O431</f>
        <v>2.6773571643248113</v>
      </c>
      <c r="Q27" s="114">
        <f>CO2eq!P431</f>
        <v>3.004668866410853</v>
      </c>
      <c r="R27" s="114">
        <f>CO2eq!Q431</f>
        <v>3.068345896361742</v>
      </c>
      <c r="S27" s="114">
        <f>CO2eq!R431</f>
        <v>2.9114003049397277</v>
      </c>
      <c r="T27" s="114">
        <f>CO2eq!S431</f>
        <v>3.018087128871294</v>
      </c>
      <c r="U27" s="114">
        <f>CO2eq!T431</f>
        <v>3.0680315582243347</v>
      </c>
      <c r="V27" s="114">
        <f>CO2eq!U431</f>
        <v>3.2247362087769904</v>
      </c>
      <c r="W27" s="114">
        <f>CO2eq!V431</f>
        <v>3.2519364059913478</v>
      </c>
      <c r="X27" s="114">
        <f>CO2eq!W431</f>
        <v>3.4165019160817374</v>
      </c>
      <c r="Y27" s="114">
        <f>CO2eq!X431</f>
        <v>3.3482491139950148</v>
      </c>
      <c r="Z27" s="114">
        <f>CO2eq!Y431</f>
        <v>3.4771424730818112</v>
      </c>
      <c r="AA27" s="114">
        <f>CO2eq!Z431</f>
        <v>3.6491691175196341</v>
      </c>
      <c r="AB27" s="114">
        <f>CO2eq!AA431</f>
        <v>4.3102168806748775</v>
      </c>
      <c r="AC27" s="114">
        <f>CO2eq!AB431</f>
        <v>4.1079227810362928</v>
      </c>
      <c r="AD27" s="114">
        <f>CO2eq!AC431</f>
        <v>4.1466336647486797</v>
      </c>
      <c r="AE27" s="114">
        <f>CO2eq!AD431</f>
        <v>4.3623525802276966</v>
      </c>
      <c r="AF27" s="114">
        <f>CO2eq!AE431</f>
        <v>4.3425871505699556</v>
      </c>
    </row>
    <row r="28" spans="1:32" x14ac:dyDescent="0.25">
      <c r="A28" s="6">
        <v>1</v>
      </c>
      <c r="B28" s="13" t="s">
        <v>883</v>
      </c>
      <c r="C28" s="13" t="s">
        <v>858</v>
      </c>
      <c r="D28" s="114">
        <f>CO2eq!C434</f>
        <v>66.2553263108571</v>
      </c>
      <c r="E28" s="114">
        <f>CO2eq!D434</f>
        <v>59.152270999037341</v>
      </c>
      <c r="F28" s="114">
        <f>CO2eq!E434</f>
        <v>53.625795992166083</v>
      </c>
      <c r="G28" s="114">
        <f>CO2eq!F434</f>
        <v>55.82456897470869</v>
      </c>
      <c r="H28" s="114">
        <f>CO2eq!G434</f>
        <v>58.207215308197384</v>
      </c>
      <c r="I28" s="114">
        <f>CO2eq!H434</f>
        <v>65.248169026179099</v>
      </c>
      <c r="J28" s="114">
        <f>CO2eq!I434</f>
        <v>70.08637999730891</v>
      </c>
      <c r="K28" s="114">
        <f>CO2eq!J434</f>
        <v>67.851697404741145</v>
      </c>
      <c r="L28" s="114">
        <f>CO2eq!K434</f>
        <v>64.247800808033844</v>
      </c>
      <c r="M28" s="114">
        <f>CO2eq!L434</f>
        <v>62.093010700671051</v>
      </c>
      <c r="N28" s="114">
        <f>CO2eq!M434</f>
        <v>60.871518501734961</v>
      </c>
      <c r="O28" s="114">
        <f>CO2eq!N434</f>
        <v>60.741935108373539</v>
      </c>
      <c r="P28" s="114">
        <f>CO2eq!O434</f>
        <v>48.855045610608883</v>
      </c>
      <c r="Q28" s="114">
        <f>CO2eq!P434</f>
        <v>50.237870245244963</v>
      </c>
      <c r="R28" s="114">
        <f>CO2eq!Q434</f>
        <v>59.895325806919637</v>
      </c>
      <c r="S28" s="114">
        <f>CO2eq!R434</f>
        <v>59.034894790410206</v>
      </c>
      <c r="T28" s="114">
        <f>CO2eq!S434</f>
        <v>70.890865205179892</v>
      </c>
      <c r="U28" s="114">
        <f>CO2eq!T434</f>
        <v>68.99976301736082</v>
      </c>
      <c r="V28" s="114">
        <f>CO2eq!U434</f>
        <v>62.914781539235506</v>
      </c>
      <c r="W28" s="114">
        <f>CO2eq!V434</f>
        <v>51.837207046128256</v>
      </c>
      <c r="X28" s="114">
        <f>CO2eq!W434</f>
        <v>55.24420724642998</v>
      </c>
      <c r="Y28" s="114">
        <f>CO2eq!X434</f>
        <v>55.235688357689739</v>
      </c>
      <c r="Z28" s="114">
        <f>CO2eq!Y434</f>
        <v>48.875785360736586</v>
      </c>
      <c r="AA28" s="114">
        <f>CO2eq!Z434</f>
        <v>49.897459941889757</v>
      </c>
      <c r="AB28" s="114">
        <f>CO2eq!AA434</f>
        <v>56.065057370165299</v>
      </c>
      <c r="AC28" s="114">
        <f>CO2eq!AB434</f>
        <v>62.959669890775245</v>
      </c>
      <c r="AD28" s="114">
        <f>CO2eq!AC434</f>
        <v>58.722778684903886</v>
      </c>
      <c r="AE28" s="114">
        <f>CO2eq!AD434</f>
        <v>57.633074455495034</v>
      </c>
      <c r="AF28" s="114">
        <f>CO2eq!AE434</f>
        <v>56.215906968800638</v>
      </c>
    </row>
    <row r="29" spans="1:32" x14ac:dyDescent="0.25">
      <c r="A29" s="6">
        <v>1</v>
      </c>
      <c r="B29" s="6" t="s">
        <v>885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886</v>
      </c>
      <c r="C30" s="13" t="s">
        <v>880</v>
      </c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1:32" x14ac:dyDescent="0.25">
      <c r="A31" s="6">
        <v>1</v>
      </c>
      <c r="B31" s="13" t="s">
        <v>887</v>
      </c>
      <c r="C31" s="13" t="s">
        <v>851</v>
      </c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</row>
    <row r="32" spans="1:32" x14ac:dyDescent="0.25">
      <c r="A32" s="6">
        <v>1</v>
      </c>
      <c r="B32" s="6" t="s">
        <v>888</v>
      </c>
      <c r="C32" s="31" t="s">
        <v>842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">
        <v>890</v>
      </c>
      <c r="C33" s="13" t="s">
        <v>391</v>
      </c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</row>
    <row r="34" spans="1:32" x14ac:dyDescent="0.25">
      <c r="A34" s="6">
        <v>1</v>
      </c>
      <c r="B34" s="13" t="s">
        <v>891</v>
      </c>
      <c r="C34" s="13" t="s">
        <v>744</v>
      </c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</row>
    <row r="35" spans="1:32" x14ac:dyDescent="0.25">
      <c r="A35" s="6">
        <v>2</v>
      </c>
      <c r="B35" s="6" t="s">
        <v>837</v>
      </c>
      <c r="C35" s="31" t="s">
        <v>845</v>
      </c>
      <c r="D35" s="32">
        <f t="shared" ref="D35:AD35" si="8">SUM(D36:D39)+D42</f>
        <v>29.404144377448063</v>
      </c>
      <c r="E35" s="32">
        <f t="shared" si="8"/>
        <v>19.274320247560453</v>
      </c>
      <c r="F35" s="32">
        <f t="shared" si="8"/>
        <v>12.041657384697308</v>
      </c>
      <c r="G35" s="32">
        <f t="shared" si="8"/>
        <v>13.575736986622163</v>
      </c>
      <c r="H35" s="32">
        <f t="shared" si="8"/>
        <v>22.249118447751961</v>
      </c>
      <c r="I35" s="32">
        <f t="shared" si="8"/>
        <v>29.341691939953172</v>
      </c>
      <c r="J35" s="32">
        <f t="shared" si="8"/>
        <v>47.304892611059088</v>
      </c>
      <c r="K35" s="32">
        <f t="shared" si="8"/>
        <v>64.817411963808638</v>
      </c>
      <c r="L35" s="32">
        <f t="shared" si="8"/>
        <v>77.320054810211417</v>
      </c>
      <c r="M35" s="32">
        <f t="shared" si="8"/>
        <v>103.24766051514091</v>
      </c>
      <c r="N35" s="32">
        <f t="shared" si="8"/>
        <v>74.206883107835367</v>
      </c>
      <c r="O35" s="32">
        <f t="shared" si="8"/>
        <v>60.833783457402063</v>
      </c>
      <c r="P35" s="32">
        <f t="shared" si="8"/>
        <v>61.42813212056835</v>
      </c>
      <c r="Q35" s="32">
        <f t="shared" si="8"/>
        <v>78.190525161093333</v>
      </c>
      <c r="R35" s="32">
        <f t="shared" si="8"/>
        <v>103.50219099286676</v>
      </c>
      <c r="S35" s="32">
        <f t="shared" si="8"/>
        <v>78.857696817916462</v>
      </c>
      <c r="T35" s="32">
        <f t="shared" si="8"/>
        <v>88.813696022350811</v>
      </c>
      <c r="U35" s="32">
        <f t="shared" si="8"/>
        <v>148.87271717425236</v>
      </c>
      <c r="V35" s="32">
        <f t="shared" si="8"/>
        <v>137.31080377361519</v>
      </c>
      <c r="W35" s="32">
        <f t="shared" si="8"/>
        <v>125.73120564124442</v>
      </c>
      <c r="X35" s="32">
        <f t="shared" si="8"/>
        <v>155.58029803049061</v>
      </c>
      <c r="Y35" s="32">
        <f t="shared" si="8"/>
        <v>178.94015791148419</v>
      </c>
      <c r="Z35" s="32">
        <f t="shared" si="8"/>
        <v>190.14675791179326</v>
      </c>
      <c r="AA35" s="32">
        <f t="shared" si="8"/>
        <v>228.12556986089189</v>
      </c>
      <c r="AB35" s="32">
        <f t="shared" si="8"/>
        <v>203.66519914310129</v>
      </c>
      <c r="AC35" s="32">
        <f t="shared" si="8"/>
        <v>151.16875178550194</v>
      </c>
      <c r="AD35" s="32">
        <f t="shared" si="8"/>
        <v>266.95584884614118</v>
      </c>
      <c r="AE35" s="32">
        <f>SUM(AE36:AE39)+AE42</f>
        <v>205.18973473372256</v>
      </c>
      <c r="AF35" s="32">
        <f>SUM(AF36:AF39)+AF42</f>
        <v>281.99006099809128</v>
      </c>
    </row>
    <row r="36" spans="1:32" x14ac:dyDescent="0.25">
      <c r="A36" s="6">
        <v>2</v>
      </c>
      <c r="B36" s="13" t="s">
        <v>838</v>
      </c>
      <c r="C36" s="13" t="s">
        <v>849</v>
      </c>
      <c r="D36" s="114">
        <v>2.5636187422476695</v>
      </c>
      <c r="E36" s="114">
        <v>10.117591951055411</v>
      </c>
      <c r="F36" s="114">
        <v>6.244540721257807</v>
      </c>
      <c r="G36" s="114">
        <v>7.0219962346136908</v>
      </c>
      <c r="H36" s="114">
        <v>11.445860760273037</v>
      </c>
      <c r="I36" s="114">
        <v>14.298262239910397</v>
      </c>
      <c r="J36" s="114">
        <v>24.452696865453216</v>
      </c>
      <c r="K36" s="114">
        <v>23.420767994266527</v>
      </c>
      <c r="L36" s="114">
        <v>29.089013751980453</v>
      </c>
      <c r="M36" s="114">
        <v>36.874298094497227</v>
      </c>
      <c r="N36" s="114">
        <v>25.480598793397906</v>
      </c>
      <c r="O36" s="114">
        <v>21.633790833124547</v>
      </c>
      <c r="P36" s="114">
        <v>22.143928142295533</v>
      </c>
      <c r="Q36" s="114">
        <v>27.1010756273234</v>
      </c>
      <c r="R36" s="114">
        <v>34.902322326286971</v>
      </c>
      <c r="S36" s="114">
        <v>27.586385006137625</v>
      </c>
      <c r="T36" s="114">
        <v>30.321722862367164</v>
      </c>
      <c r="U36" s="114">
        <v>50.887326422368041</v>
      </c>
      <c r="V36" s="114">
        <v>46.487324016983919</v>
      </c>
      <c r="W36" s="114">
        <v>42.766642807085496</v>
      </c>
      <c r="X36" s="114">
        <v>53.986016219486885</v>
      </c>
      <c r="Y36" s="114">
        <v>59.525827731970807</v>
      </c>
      <c r="Z36" s="114">
        <v>64.996560785642288</v>
      </c>
      <c r="AA36" s="114">
        <v>76.725072635237964</v>
      </c>
      <c r="AB36" s="114">
        <v>67.110532817784147</v>
      </c>
      <c r="AC36" s="114">
        <v>65.706704124266665</v>
      </c>
      <c r="AD36" s="114">
        <v>88.267645682999998</v>
      </c>
      <c r="AE36" s="114">
        <v>60.856853554749996</v>
      </c>
      <c r="AF36" s="114">
        <v>90.213615784939606</v>
      </c>
    </row>
    <row r="37" spans="1:32" x14ac:dyDescent="0.25">
      <c r="A37" s="6">
        <v>2</v>
      </c>
      <c r="B37" s="13" t="s">
        <v>840</v>
      </c>
      <c r="C37" s="13" t="s">
        <v>861</v>
      </c>
      <c r="D37" s="114">
        <v>15.362041047007335</v>
      </c>
      <c r="E37" s="114">
        <v>1.5906522598624691</v>
      </c>
      <c r="F37" s="114">
        <v>0.98174475291383878</v>
      </c>
      <c r="G37" s="114">
        <v>1.1039735772471901</v>
      </c>
      <c r="H37" s="114">
        <v>1.7994780153690884</v>
      </c>
      <c r="I37" s="114">
        <v>2.2479225545014381</v>
      </c>
      <c r="J37" s="114">
        <v>3.8443670902054601</v>
      </c>
      <c r="K37" s="114">
        <v>15.07347620679672</v>
      </c>
      <c r="L37" s="114">
        <v>19.03341189447837</v>
      </c>
      <c r="M37" s="114">
        <v>24.543950722620988</v>
      </c>
      <c r="N37" s="114">
        <v>18.018041658374095</v>
      </c>
      <c r="O37" s="114">
        <v>15.286128807623621</v>
      </c>
      <c r="P37" s="114">
        <v>15.905539001906762</v>
      </c>
      <c r="Q37" s="114">
        <v>20.808440938637997</v>
      </c>
      <c r="R37" s="114">
        <v>28.833391407726548</v>
      </c>
      <c r="S37" s="114">
        <v>22.86003163231662</v>
      </c>
      <c r="T37" s="114">
        <v>25.64769407428922</v>
      </c>
      <c r="U37" s="114">
        <v>41.400627734733824</v>
      </c>
      <c r="V37" s="114">
        <v>39.321642811409909</v>
      </c>
      <c r="W37" s="114">
        <v>37.055722699386656</v>
      </c>
      <c r="X37" s="114">
        <v>50.407102213027855</v>
      </c>
      <c r="Y37" s="114">
        <v>56.510126110661332</v>
      </c>
      <c r="Z37" s="114">
        <v>57.744445735403751</v>
      </c>
      <c r="AA37" s="114">
        <v>74.630314743985551</v>
      </c>
      <c r="AB37" s="114">
        <v>65.95743500548619</v>
      </c>
      <c r="AC37" s="114">
        <v>13.202230444</v>
      </c>
      <c r="AD37" s="114">
        <v>93.810299344362676</v>
      </c>
      <c r="AE37" s="114">
        <v>80.420083347403988</v>
      </c>
      <c r="AF37" s="114">
        <v>96.72282973208867</v>
      </c>
    </row>
    <row r="38" spans="1:32" x14ac:dyDescent="0.25">
      <c r="A38" s="6">
        <v>2</v>
      </c>
      <c r="B38" s="13" t="s">
        <v>844</v>
      </c>
      <c r="C38" s="13" t="s">
        <v>843</v>
      </c>
      <c r="D38" s="114">
        <v>11.239868102955128</v>
      </c>
      <c r="E38" s="114">
        <v>7.4563216101308747</v>
      </c>
      <c r="F38" s="114">
        <v>4.7645565149525844</v>
      </c>
      <c r="G38" s="114">
        <v>5.3837730372865824</v>
      </c>
      <c r="H38" s="114">
        <v>8.889974038282654</v>
      </c>
      <c r="I38" s="114">
        <v>12.646384911627496</v>
      </c>
      <c r="J38" s="114">
        <v>18.690813988073316</v>
      </c>
      <c r="K38" s="114">
        <v>25.875892945193751</v>
      </c>
      <c r="L38" s="114">
        <v>28.468379218870041</v>
      </c>
      <c r="M38" s="114">
        <v>41.02723154356223</v>
      </c>
      <c r="N38" s="114">
        <v>30.181144473651173</v>
      </c>
      <c r="O38" s="114">
        <v>23.630217814036467</v>
      </c>
      <c r="P38" s="114">
        <v>22.910324772121818</v>
      </c>
      <c r="Q38" s="114">
        <v>29.868156371016195</v>
      </c>
      <c r="R38" s="114">
        <v>39.041820013802109</v>
      </c>
      <c r="S38" s="114">
        <v>27.990615593795805</v>
      </c>
      <c r="T38" s="114">
        <v>32.343402576281548</v>
      </c>
      <c r="U38" s="114">
        <v>55.631661516277966</v>
      </c>
      <c r="V38" s="114">
        <v>50.585794471991335</v>
      </c>
      <c r="W38" s="114">
        <v>45.068134790725033</v>
      </c>
      <c r="X38" s="114">
        <v>50.180569137996592</v>
      </c>
      <c r="Y38" s="114">
        <v>61.52882221073267</v>
      </c>
      <c r="Z38" s="114">
        <v>65.155781635781125</v>
      </c>
      <c r="AA38" s="114">
        <v>74.569302709455215</v>
      </c>
      <c r="AB38" s="114">
        <v>68.709618841329629</v>
      </c>
      <c r="AC38" s="114">
        <v>67.846201250241691</v>
      </c>
      <c r="AD38" s="114">
        <v>82.627852326778509</v>
      </c>
      <c r="AE38" s="114">
        <v>63.912797831568575</v>
      </c>
      <c r="AF38" s="114">
        <v>95.053615481063019</v>
      </c>
    </row>
    <row r="39" spans="1:32" x14ac:dyDescent="0.25">
      <c r="A39" s="6">
        <v>2</v>
      </c>
      <c r="B39" s="13" t="s">
        <v>846</v>
      </c>
      <c r="C39" s="13" t="s">
        <v>896</v>
      </c>
      <c r="D39" s="32">
        <f t="shared" ref="D39:AD39" si="9">D40+D41</f>
        <v>0.23861648523793025</v>
      </c>
      <c r="E39" s="32">
        <f t="shared" si="9"/>
        <v>0.10975442651169975</v>
      </c>
      <c r="F39" s="32">
        <f t="shared" si="9"/>
        <v>5.0815395573076239E-2</v>
      </c>
      <c r="G39" s="32">
        <f t="shared" si="9"/>
        <v>6.5994137474699982E-2</v>
      </c>
      <c r="H39" s="32">
        <f t="shared" si="9"/>
        <v>0.11380563382718539</v>
      </c>
      <c r="I39" s="32">
        <f t="shared" si="9"/>
        <v>0.14912223391383947</v>
      </c>
      <c r="J39" s="32">
        <f t="shared" si="9"/>
        <v>0.31701466732710393</v>
      </c>
      <c r="K39" s="32">
        <f t="shared" si="9"/>
        <v>0.44727481755164106</v>
      </c>
      <c r="L39" s="32">
        <f t="shared" si="9"/>
        <v>0.72924994488255634</v>
      </c>
      <c r="M39" s="32">
        <f t="shared" si="9"/>
        <v>0.80218015446045399</v>
      </c>
      <c r="N39" s="32">
        <f t="shared" si="9"/>
        <v>0.52709818241218231</v>
      </c>
      <c r="O39" s="32">
        <f t="shared" si="9"/>
        <v>0.28364600261742995</v>
      </c>
      <c r="P39" s="32">
        <f t="shared" si="9"/>
        <v>0.46834020424423617</v>
      </c>
      <c r="Q39" s="32">
        <f t="shared" si="9"/>
        <v>0.41285222411573136</v>
      </c>
      <c r="R39" s="32">
        <f t="shared" si="9"/>
        <v>0.72465724505113127</v>
      </c>
      <c r="S39" s="32">
        <f t="shared" si="9"/>
        <v>0.4206645856664149</v>
      </c>
      <c r="T39" s="32">
        <f t="shared" si="9"/>
        <v>0.50087650941287332</v>
      </c>
      <c r="U39" s="32">
        <f t="shared" si="9"/>
        <v>0.95310150087251988</v>
      </c>
      <c r="V39" s="32">
        <f t="shared" si="9"/>
        <v>0.91604247323001631</v>
      </c>
      <c r="W39" s="32">
        <f t="shared" si="9"/>
        <v>0.84070534404723241</v>
      </c>
      <c r="X39" s="32">
        <f t="shared" si="9"/>
        <v>1.0066104599792747</v>
      </c>
      <c r="Y39" s="32">
        <f t="shared" si="9"/>
        <v>1.375381858119366</v>
      </c>
      <c r="Z39" s="32">
        <f t="shared" si="9"/>
        <v>2.2499697549660884</v>
      </c>
      <c r="AA39" s="32">
        <f t="shared" si="9"/>
        <v>2.200879772213153</v>
      </c>
      <c r="AB39" s="32">
        <f t="shared" si="9"/>
        <v>1.8876124785013078</v>
      </c>
      <c r="AC39" s="32">
        <f t="shared" si="9"/>
        <v>4.4136159669936008</v>
      </c>
      <c r="AD39" s="32">
        <f t="shared" si="9"/>
        <v>2.2500514919999999</v>
      </c>
      <c r="AE39" s="32">
        <f>AE40+AE41</f>
        <v>0</v>
      </c>
      <c r="AF39" s="32">
        <f>AF40+AF41</f>
        <v>0</v>
      </c>
    </row>
    <row r="40" spans="1:32" x14ac:dyDescent="0.25">
      <c r="A40" s="6">
        <v>2</v>
      </c>
      <c r="B40" s="13" t="s">
        <v>850</v>
      </c>
      <c r="C40" s="13" t="s">
        <v>889</v>
      </c>
      <c r="D40" s="114">
        <v>0</v>
      </c>
      <c r="E40" s="114">
        <v>0</v>
      </c>
      <c r="F40" s="114">
        <v>0</v>
      </c>
      <c r="G40" s="114">
        <v>0</v>
      </c>
      <c r="H40" s="114">
        <v>0</v>
      </c>
      <c r="I40" s="114">
        <v>0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0</v>
      </c>
      <c r="P40" s="114">
        <v>0</v>
      </c>
      <c r="Q40" s="114">
        <v>0</v>
      </c>
      <c r="R40" s="114">
        <v>0</v>
      </c>
      <c r="S40" s="114">
        <v>0</v>
      </c>
      <c r="T40" s="114">
        <v>0</v>
      </c>
      <c r="U40" s="114">
        <v>0</v>
      </c>
      <c r="V40" s="114">
        <v>0</v>
      </c>
      <c r="W40" s="114">
        <v>0</v>
      </c>
      <c r="X40" s="114">
        <v>0</v>
      </c>
      <c r="Y40" s="114">
        <v>0</v>
      </c>
      <c r="Z40" s="114">
        <v>0</v>
      </c>
      <c r="AA40" s="114">
        <v>0</v>
      </c>
      <c r="AB40" s="114">
        <v>0</v>
      </c>
      <c r="AC40" s="114">
        <v>0</v>
      </c>
      <c r="AD40" s="114">
        <v>0</v>
      </c>
      <c r="AE40" s="114">
        <v>0</v>
      </c>
      <c r="AF40" s="114">
        <v>0</v>
      </c>
    </row>
    <row r="41" spans="1:32" x14ac:dyDescent="0.25">
      <c r="A41" s="6">
        <v>2</v>
      </c>
      <c r="B41" s="13" t="s">
        <v>852</v>
      </c>
      <c r="C41" s="13" t="s">
        <v>873</v>
      </c>
      <c r="D41" s="114">
        <v>0.23861648523793025</v>
      </c>
      <c r="E41" s="114">
        <v>0.10975442651169975</v>
      </c>
      <c r="F41" s="114">
        <v>5.0815395573076239E-2</v>
      </c>
      <c r="G41" s="114">
        <v>6.5994137474699982E-2</v>
      </c>
      <c r="H41" s="114">
        <v>0.11380563382718539</v>
      </c>
      <c r="I41" s="114">
        <v>0.14912223391383947</v>
      </c>
      <c r="J41" s="114">
        <v>0.31701466732710393</v>
      </c>
      <c r="K41" s="114">
        <v>0.44727481755164106</v>
      </c>
      <c r="L41" s="114">
        <v>0.72924994488255634</v>
      </c>
      <c r="M41" s="114">
        <v>0.80218015446045399</v>
      </c>
      <c r="N41" s="114">
        <v>0.52709818241218231</v>
      </c>
      <c r="O41" s="114">
        <v>0.28364600261742995</v>
      </c>
      <c r="P41" s="114">
        <v>0.46834020424423617</v>
      </c>
      <c r="Q41" s="114">
        <v>0.41285222411573136</v>
      </c>
      <c r="R41" s="114">
        <v>0.72465724505113127</v>
      </c>
      <c r="S41" s="114">
        <v>0.4206645856664149</v>
      </c>
      <c r="T41" s="114">
        <v>0.50087650941287332</v>
      </c>
      <c r="U41" s="114">
        <v>0.95310150087251988</v>
      </c>
      <c r="V41" s="114">
        <v>0.91604247323001631</v>
      </c>
      <c r="W41" s="114">
        <v>0.84070534404723241</v>
      </c>
      <c r="X41" s="114">
        <v>1.0066104599792747</v>
      </c>
      <c r="Y41" s="114">
        <v>1.375381858119366</v>
      </c>
      <c r="Z41" s="114">
        <v>2.2499697549660884</v>
      </c>
      <c r="AA41" s="114">
        <v>2.200879772213153</v>
      </c>
      <c r="AB41" s="114">
        <v>1.8876124785013078</v>
      </c>
      <c r="AC41" s="114">
        <v>4.4136159669936008</v>
      </c>
      <c r="AD41" s="114">
        <v>2.2500514919999999</v>
      </c>
      <c r="AE41" s="114">
        <v>0</v>
      </c>
      <c r="AF41" s="114">
        <v>0</v>
      </c>
    </row>
    <row r="42" spans="1:32" x14ac:dyDescent="0.25">
      <c r="A42" s="6">
        <v>2</v>
      </c>
      <c r="B42" s="13" t="s">
        <v>854</v>
      </c>
      <c r="C42" s="13" t="s">
        <v>892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114">
        <v>0</v>
      </c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</row>
    <row r="43" spans="1:32" x14ac:dyDescent="0.25">
      <c r="A43" s="6">
        <v>2</v>
      </c>
      <c r="B43" s="6" t="s">
        <v>865</v>
      </c>
      <c r="C43" s="31" t="s">
        <v>848</v>
      </c>
      <c r="D43" s="32">
        <f t="shared" ref="D43:AD43" si="10">SUM(D44:D48)</f>
        <v>9.548617586832249E-2</v>
      </c>
      <c r="E43" s="32">
        <f t="shared" si="10"/>
        <v>5.5974690891898139E-2</v>
      </c>
      <c r="F43" s="32">
        <f t="shared" si="10"/>
        <v>3.3506045979423957E-2</v>
      </c>
      <c r="G43" s="32">
        <f t="shared" si="10"/>
        <v>3.6533673780335126E-2</v>
      </c>
      <c r="H43" s="32">
        <f t="shared" si="10"/>
        <v>5.459250978858126E-2</v>
      </c>
      <c r="I43" s="32">
        <f t="shared" si="10"/>
        <v>6.5072874825981258E-2</v>
      </c>
      <c r="J43" s="32">
        <f t="shared" si="10"/>
        <v>9.4669448926111122E-2</v>
      </c>
      <c r="K43" s="32">
        <f t="shared" si="10"/>
        <v>0.15614581568512434</v>
      </c>
      <c r="L43" s="32">
        <f t="shared" si="10"/>
        <v>0.19588780250355878</v>
      </c>
      <c r="M43" s="32">
        <f t="shared" si="10"/>
        <v>0.2163593033681987</v>
      </c>
      <c r="N43" s="32">
        <f t="shared" si="10"/>
        <v>0.16493537736177497</v>
      </c>
      <c r="O43" s="32">
        <f t="shared" si="10"/>
        <v>0.1297605748123212</v>
      </c>
      <c r="P43" s="32">
        <f t="shared" si="10"/>
        <v>0.12371820788155422</v>
      </c>
      <c r="Q43" s="32">
        <f t="shared" si="10"/>
        <v>0.15166600410317702</v>
      </c>
      <c r="R43" s="32">
        <f t="shared" si="10"/>
        <v>0.20361751140464035</v>
      </c>
      <c r="S43" s="32">
        <f t="shared" si="10"/>
        <v>0.18070519890404085</v>
      </c>
      <c r="T43" s="32">
        <f t="shared" si="10"/>
        <v>0.27408389978135028</v>
      </c>
      <c r="U43" s="32">
        <f t="shared" si="10"/>
        <v>0.61600999915289889</v>
      </c>
      <c r="V43" s="32">
        <f t="shared" si="10"/>
        <v>0.60362024691318994</v>
      </c>
      <c r="W43" s="32">
        <f t="shared" si="10"/>
        <v>0.54177464949870691</v>
      </c>
      <c r="X43" s="32">
        <f t="shared" si="10"/>
        <v>6.3500055601027602E-2</v>
      </c>
      <c r="Y43" s="32">
        <f t="shared" si="10"/>
        <v>0.19649620513812488</v>
      </c>
      <c r="Z43" s="32">
        <f t="shared" si="10"/>
        <v>0.19044192447529087</v>
      </c>
      <c r="AA43" s="32">
        <f t="shared" si="10"/>
        <v>0.25287496308129309</v>
      </c>
      <c r="AB43" s="32">
        <f t="shared" si="10"/>
        <v>0.88833617467825965</v>
      </c>
      <c r="AC43" s="32">
        <f t="shared" si="10"/>
        <v>3.6574293226666668</v>
      </c>
      <c r="AD43" s="32">
        <f t="shared" si="10"/>
        <v>0</v>
      </c>
      <c r="AE43" s="32">
        <f>SUM(AE44:AE48)</f>
        <v>0</v>
      </c>
      <c r="AF43" s="32">
        <f>SUM(AF44:AF48)</f>
        <v>0.20476086637276072</v>
      </c>
    </row>
    <row r="44" spans="1:32" x14ac:dyDescent="0.25">
      <c r="A44" s="6">
        <v>2</v>
      </c>
      <c r="B44" s="13" t="s">
        <v>866</v>
      </c>
      <c r="C44" s="13" t="s">
        <v>882</v>
      </c>
      <c r="D44" s="114">
        <v>9.548617586832249E-2</v>
      </c>
      <c r="E44" s="114">
        <v>5.5974690891898139E-2</v>
      </c>
      <c r="F44" s="114">
        <v>3.3506045979423957E-2</v>
      </c>
      <c r="G44" s="114">
        <v>3.6533673780335126E-2</v>
      </c>
      <c r="H44" s="114">
        <v>5.459250978858126E-2</v>
      </c>
      <c r="I44" s="114">
        <v>6.5072874825981258E-2</v>
      </c>
      <c r="J44" s="114">
        <v>9.4669448926111122E-2</v>
      </c>
      <c r="K44" s="114">
        <v>0.15614581568512434</v>
      </c>
      <c r="L44" s="114">
        <v>0.19588780250355878</v>
      </c>
      <c r="M44" s="114">
        <v>0.2163593033681987</v>
      </c>
      <c r="N44" s="114">
        <v>0.16493537736177497</v>
      </c>
      <c r="O44" s="114">
        <v>0.1297605748123212</v>
      </c>
      <c r="P44" s="114">
        <v>0.12371820788155422</v>
      </c>
      <c r="Q44" s="114">
        <v>0.15166600410317702</v>
      </c>
      <c r="R44" s="114">
        <v>0.20361751140464035</v>
      </c>
      <c r="S44" s="114">
        <v>0.18070519890404085</v>
      </c>
      <c r="T44" s="114">
        <v>0.27408389978135028</v>
      </c>
      <c r="U44" s="114">
        <v>0.61600999915289889</v>
      </c>
      <c r="V44" s="114">
        <v>0.60362024691318994</v>
      </c>
      <c r="W44" s="114">
        <v>0.54177464949870691</v>
      </c>
      <c r="X44" s="114">
        <v>6.3500055601027602E-2</v>
      </c>
      <c r="Y44" s="114">
        <v>0.19649620513812488</v>
      </c>
      <c r="Z44" s="114">
        <v>0.19044192447529087</v>
      </c>
      <c r="AA44" s="114">
        <v>0.25287496308129309</v>
      </c>
      <c r="AB44" s="114">
        <v>0.88833617467825965</v>
      </c>
      <c r="AC44" s="114">
        <v>3.6574293226666668</v>
      </c>
      <c r="AD44" s="114">
        <v>0</v>
      </c>
      <c r="AE44" s="114">
        <v>0</v>
      </c>
      <c r="AF44" s="114">
        <v>0.20476086637276072</v>
      </c>
    </row>
    <row r="45" spans="1:32" x14ac:dyDescent="0.25">
      <c r="A45" s="6">
        <v>2</v>
      </c>
      <c r="B45" s="13" t="s">
        <v>868</v>
      </c>
      <c r="C45" s="13" t="s">
        <v>884</v>
      </c>
      <c r="D45" s="114">
        <v>0</v>
      </c>
      <c r="E45" s="114">
        <v>0</v>
      </c>
      <c r="F45" s="114">
        <v>0</v>
      </c>
      <c r="G45" s="114">
        <v>0</v>
      </c>
      <c r="H45" s="114">
        <v>0</v>
      </c>
      <c r="I45" s="114">
        <v>0</v>
      </c>
      <c r="J45" s="114">
        <v>0</v>
      </c>
      <c r="K45" s="114">
        <v>0</v>
      </c>
      <c r="L45" s="114">
        <v>0</v>
      </c>
      <c r="M45" s="114">
        <v>0</v>
      </c>
      <c r="N45" s="114">
        <v>0</v>
      </c>
      <c r="O45" s="114">
        <v>0</v>
      </c>
      <c r="P45" s="114">
        <v>0</v>
      </c>
      <c r="Q45" s="114">
        <v>0</v>
      </c>
      <c r="R45" s="114">
        <v>0</v>
      </c>
      <c r="S45" s="114">
        <v>0</v>
      </c>
      <c r="T45" s="114">
        <v>0</v>
      </c>
      <c r="U45" s="114">
        <v>0</v>
      </c>
      <c r="V45" s="114">
        <v>0</v>
      </c>
      <c r="W45" s="114">
        <v>0</v>
      </c>
      <c r="X45" s="114">
        <v>0</v>
      </c>
      <c r="Y45" s="114">
        <v>0</v>
      </c>
      <c r="Z45" s="114">
        <v>0</v>
      </c>
      <c r="AA45" s="114">
        <v>0</v>
      </c>
      <c r="AB45" s="114">
        <v>0</v>
      </c>
      <c r="AC45" s="114">
        <v>0</v>
      </c>
      <c r="AD45" s="114">
        <v>0</v>
      </c>
      <c r="AE45" s="114">
        <v>0</v>
      </c>
      <c r="AF45" s="114">
        <v>0</v>
      </c>
    </row>
    <row r="46" spans="1:32" x14ac:dyDescent="0.25">
      <c r="A46" s="6">
        <v>2</v>
      </c>
      <c r="B46" s="13" t="s">
        <v>871</v>
      </c>
      <c r="C46" s="13" t="s">
        <v>893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874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875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3" spans="1:32" x14ac:dyDescent="0.25">
      <c r="A53" s="102" t="str">
        <f t="shared" ref="A53:AF53" si="11">A3</f>
        <v>Alcance</v>
      </c>
      <c r="B53" s="102" t="str">
        <f t="shared" si="11"/>
        <v>Código GPC</v>
      </c>
      <c r="C53" s="102" t="str">
        <f t="shared" si="11"/>
        <v>Clasificación GPC</v>
      </c>
      <c r="D53" s="102">
        <f t="shared" si="11"/>
        <v>1990</v>
      </c>
      <c r="E53" s="102">
        <f t="shared" si="11"/>
        <v>1991</v>
      </c>
      <c r="F53" s="102">
        <f t="shared" si="11"/>
        <v>1992</v>
      </c>
      <c r="G53" s="102">
        <f t="shared" si="11"/>
        <v>1993</v>
      </c>
      <c r="H53" s="102">
        <f t="shared" si="11"/>
        <v>1994</v>
      </c>
      <c r="I53" s="102">
        <f t="shared" si="11"/>
        <v>1995</v>
      </c>
      <c r="J53" s="102">
        <f t="shared" si="11"/>
        <v>1996</v>
      </c>
      <c r="K53" s="102">
        <f t="shared" si="11"/>
        <v>1997</v>
      </c>
      <c r="L53" s="102">
        <f t="shared" si="11"/>
        <v>1998</v>
      </c>
      <c r="M53" s="102">
        <f t="shared" si="11"/>
        <v>1999</v>
      </c>
      <c r="N53" s="102">
        <f t="shared" si="11"/>
        <v>2000</v>
      </c>
      <c r="O53" s="102">
        <f t="shared" si="11"/>
        <v>2001</v>
      </c>
      <c r="P53" s="102">
        <f t="shared" si="11"/>
        <v>2002</v>
      </c>
      <c r="Q53" s="102">
        <f t="shared" si="11"/>
        <v>2003</v>
      </c>
      <c r="R53" s="102">
        <f t="shared" si="11"/>
        <v>2004</v>
      </c>
      <c r="S53" s="102">
        <f t="shared" si="11"/>
        <v>2005</v>
      </c>
      <c r="T53" s="102">
        <f t="shared" si="11"/>
        <v>2006</v>
      </c>
      <c r="U53" s="102">
        <f t="shared" si="11"/>
        <v>2007</v>
      </c>
      <c r="V53" s="102">
        <f t="shared" si="11"/>
        <v>2008</v>
      </c>
      <c r="W53" s="102">
        <f t="shared" si="11"/>
        <v>2009</v>
      </c>
      <c r="X53" s="102">
        <f t="shared" si="11"/>
        <v>2010</v>
      </c>
      <c r="Y53" s="102">
        <f t="shared" si="11"/>
        <v>2011</v>
      </c>
      <c r="Z53" s="102">
        <f t="shared" si="11"/>
        <v>2012</v>
      </c>
      <c r="AA53" s="102">
        <f t="shared" si="11"/>
        <v>2013</v>
      </c>
      <c r="AB53" s="102">
        <f t="shared" si="11"/>
        <v>2014</v>
      </c>
      <c r="AC53" s="102">
        <f t="shared" si="11"/>
        <v>2015</v>
      </c>
      <c r="AD53" s="102">
        <f t="shared" si="11"/>
        <v>2016</v>
      </c>
      <c r="AE53" s="102">
        <f t="shared" si="11"/>
        <v>2017</v>
      </c>
      <c r="AF53" s="102">
        <f t="shared" si="11"/>
        <v>2018</v>
      </c>
    </row>
    <row r="54" spans="1:32" x14ac:dyDescent="0.25">
      <c r="A54" s="102">
        <f t="shared" ref="A54:AF54" si="12">A4</f>
        <v>0</v>
      </c>
      <c r="B54" s="102">
        <f t="shared" si="12"/>
        <v>0</v>
      </c>
      <c r="C54" s="102">
        <f t="shared" si="12"/>
        <v>0</v>
      </c>
      <c r="D54" s="102" t="str">
        <f t="shared" si="12"/>
        <v>ktCO₂eq</v>
      </c>
      <c r="E54" s="102" t="str">
        <f t="shared" si="12"/>
        <v>ktCO₂eq</v>
      </c>
      <c r="F54" s="102" t="str">
        <f t="shared" si="12"/>
        <v>ktCO₂eq</v>
      </c>
      <c r="G54" s="102" t="str">
        <f t="shared" si="12"/>
        <v>ktCO₂eq</v>
      </c>
      <c r="H54" s="102" t="str">
        <f t="shared" si="12"/>
        <v>ktCO₂eq</v>
      </c>
      <c r="I54" s="102" t="str">
        <f t="shared" si="12"/>
        <v>ktCO₂eq</v>
      </c>
      <c r="J54" s="102" t="str">
        <f t="shared" si="12"/>
        <v>ktCO₂eq</v>
      </c>
      <c r="K54" s="102" t="str">
        <f t="shared" si="12"/>
        <v>ktCO₂eq</v>
      </c>
      <c r="L54" s="102" t="str">
        <f t="shared" si="12"/>
        <v>ktCO₂eq</v>
      </c>
      <c r="M54" s="102" t="str">
        <f t="shared" si="12"/>
        <v>ktCO₂eq</v>
      </c>
      <c r="N54" s="102" t="str">
        <f t="shared" si="12"/>
        <v>ktCO₂eq</v>
      </c>
      <c r="O54" s="102" t="str">
        <f t="shared" si="12"/>
        <v>ktCO₂eq</v>
      </c>
      <c r="P54" s="102" t="str">
        <f t="shared" si="12"/>
        <v>ktCO₂eq</v>
      </c>
      <c r="Q54" s="102" t="str">
        <f t="shared" si="12"/>
        <v>ktCO₂eq</v>
      </c>
      <c r="R54" s="102" t="str">
        <f t="shared" si="12"/>
        <v>ktCO₂eq</v>
      </c>
      <c r="S54" s="102" t="str">
        <f t="shared" si="12"/>
        <v>ktCO₂eq</v>
      </c>
      <c r="T54" s="102" t="str">
        <f t="shared" si="12"/>
        <v>ktCO₂eq</v>
      </c>
      <c r="U54" s="102" t="str">
        <f t="shared" si="12"/>
        <v>ktCO₂eq</v>
      </c>
      <c r="V54" s="102" t="str">
        <f t="shared" si="12"/>
        <v>ktCO₂eq</v>
      </c>
      <c r="W54" s="102" t="str">
        <f t="shared" si="12"/>
        <v>ktCO₂eq</v>
      </c>
      <c r="X54" s="102" t="str">
        <f t="shared" si="12"/>
        <v>ktCO₂eq</v>
      </c>
      <c r="Y54" s="102" t="str">
        <f t="shared" si="12"/>
        <v>ktCO₂eq</v>
      </c>
      <c r="Z54" s="102" t="str">
        <f t="shared" si="12"/>
        <v>ktCO₂eq</v>
      </c>
      <c r="AA54" s="102" t="str">
        <f t="shared" si="12"/>
        <v>ktCO₂eq</v>
      </c>
      <c r="AB54" s="102" t="str">
        <f t="shared" si="12"/>
        <v>ktCO₂eq</v>
      </c>
      <c r="AC54" s="102" t="str">
        <f t="shared" si="12"/>
        <v>ktCO₂eq</v>
      </c>
      <c r="AD54" s="102" t="str">
        <f t="shared" si="12"/>
        <v>ktCO₂eq</v>
      </c>
      <c r="AE54" s="102" t="str">
        <f t="shared" si="12"/>
        <v>ktCO₂eq</v>
      </c>
      <c r="AF54" s="102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319.97559804178343</v>
      </c>
      <c r="E55" s="32">
        <f t="shared" si="13"/>
        <v>319.43122313394286</v>
      </c>
      <c r="F55" s="32">
        <f t="shared" si="13"/>
        <v>349.53288560583411</v>
      </c>
      <c r="G55" s="32">
        <f t="shared" si="13"/>
        <v>369.39399957217137</v>
      </c>
      <c r="H55" s="32">
        <f t="shared" si="13"/>
        <v>393.5420877586397</v>
      </c>
      <c r="I55" s="32">
        <f t="shared" si="13"/>
        <v>406.76091759751284</v>
      </c>
      <c r="J55" s="32">
        <f t="shared" si="13"/>
        <v>465.56481469113339</v>
      </c>
      <c r="K55" s="32">
        <f t="shared" si="13"/>
        <v>532.36755270189542</v>
      </c>
      <c r="L55" s="32">
        <f t="shared" si="13"/>
        <v>522.76508515984608</v>
      </c>
      <c r="M55" s="32">
        <f t="shared" si="13"/>
        <v>533.20820046686424</v>
      </c>
      <c r="N55" s="32">
        <f t="shared" si="13"/>
        <v>549.03677133563292</v>
      </c>
      <c r="O55" s="32">
        <f t="shared" si="13"/>
        <v>552.08475069109522</v>
      </c>
      <c r="P55" s="32">
        <f t="shared" si="13"/>
        <v>551.92247271318968</v>
      </c>
      <c r="Q55" s="32">
        <f t="shared" si="13"/>
        <v>515.26934970243019</v>
      </c>
      <c r="R55" s="32">
        <f t="shared" si="13"/>
        <v>618.93184770691198</v>
      </c>
      <c r="S55" s="32">
        <f t="shared" si="13"/>
        <v>622.96333769901321</v>
      </c>
      <c r="T55" s="32">
        <f t="shared" si="13"/>
        <v>633.83743240302488</v>
      </c>
      <c r="U55" s="32">
        <f t="shared" si="13"/>
        <v>663.4791486548736</v>
      </c>
      <c r="V55" s="32">
        <f t="shared" si="13"/>
        <v>682.75109699469215</v>
      </c>
      <c r="W55" s="32">
        <f t="shared" si="13"/>
        <v>689.77561795482188</v>
      </c>
      <c r="X55" s="32">
        <f t="shared" si="13"/>
        <v>706.78402665279918</v>
      </c>
      <c r="Y55" s="32">
        <f t="shared" si="13"/>
        <v>763.997944199833</v>
      </c>
      <c r="Z55" s="32">
        <f t="shared" si="13"/>
        <v>820.68958681597985</v>
      </c>
      <c r="AA55" s="32">
        <f t="shared" si="13"/>
        <v>824.21786176633225</v>
      </c>
      <c r="AB55" s="32">
        <f t="shared" si="13"/>
        <v>877.06601655749273</v>
      </c>
      <c r="AC55" s="32">
        <f t="shared" si="13"/>
        <v>923.25289721817308</v>
      </c>
      <c r="AD55" s="32">
        <f t="shared" si="13"/>
        <v>891.22610945255929</v>
      </c>
      <c r="AE55" s="32">
        <f t="shared" si="13"/>
        <v>943.73912024498088</v>
      </c>
      <c r="AF55" s="32">
        <f t="shared" si="13"/>
        <v>1073.4420215310799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29.499630553316386</v>
      </c>
      <c r="E56" s="32">
        <f t="shared" si="14"/>
        <v>19.330294938452351</v>
      </c>
      <c r="F56" s="32">
        <f t="shared" si="14"/>
        <v>12.075163430676731</v>
      </c>
      <c r="G56" s="32">
        <f t="shared" si="14"/>
        <v>13.612270660402498</v>
      </c>
      <c r="H56" s="32">
        <f t="shared" si="14"/>
        <v>22.303710957540542</v>
      </c>
      <c r="I56" s="32">
        <f t="shared" si="14"/>
        <v>29.406764814779155</v>
      </c>
      <c r="J56" s="32">
        <f t="shared" si="14"/>
        <v>47.3995620599852</v>
      </c>
      <c r="K56" s="32">
        <f t="shared" si="14"/>
        <v>64.97355777949376</v>
      </c>
      <c r="L56" s="32">
        <f t="shared" si="14"/>
        <v>77.51594261271498</v>
      </c>
      <c r="M56" s="32">
        <f t="shared" si="14"/>
        <v>103.4640198185091</v>
      </c>
      <c r="N56" s="32">
        <f t="shared" si="14"/>
        <v>74.371818485197139</v>
      </c>
      <c r="O56" s="32">
        <f t="shared" si="14"/>
        <v>60.963544032214386</v>
      </c>
      <c r="P56" s="32">
        <f t="shared" si="14"/>
        <v>61.551850328449902</v>
      </c>
      <c r="Q56" s="32">
        <f t="shared" si="14"/>
        <v>78.34219116519651</v>
      </c>
      <c r="R56" s="32">
        <f t="shared" si="14"/>
        <v>103.7058085042714</v>
      </c>
      <c r="S56" s="32">
        <f t="shared" si="14"/>
        <v>79.038402016820498</v>
      </c>
      <c r="T56" s="32">
        <f t="shared" si="14"/>
        <v>89.087779922132157</v>
      </c>
      <c r="U56" s="32">
        <f t="shared" si="14"/>
        <v>149.48872717340527</v>
      </c>
      <c r="V56" s="32">
        <f t="shared" si="14"/>
        <v>137.91442402052837</v>
      </c>
      <c r="W56" s="32">
        <f t="shared" si="14"/>
        <v>126.27298029074312</v>
      </c>
      <c r="X56" s="32">
        <f t="shared" si="14"/>
        <v>155.64379808609164</v>
      </c>
      <c r="Y56" s="32">
        <f t="shared" si="14"/>
        <v>179.13665411662231</v>
      </c>
      <c r="Z56" s="32">
        <f t="shared" si="14"/>
        <v>190.33719983626855</v>
      </c>
      <c r="AA56" s="32">
        <f t="shared" si="14"/>
        <v>228.37844482397318</v>
      </c>
      <c r="AB56" s="32">
        <f t="shared" si="14"/>
        <v>204.55353531777956</v>
      </c>
      <c r="AC56" s="32">
        <f t="shared" si="14"/>
        <v>154.82618110816861</v>
      </c>
      <c r="AD56" s="32">
        <f t="shared" si="14"/>
        <v>266.95584884614118</v>
      </c>
      <c r="AE56" s="32">
        <f t="shared" si="14"/>
        <v>205.18973473372256</v>
      </c>
      <c r="AF56" s="32">
        <f t="shared" si="14"/>
        <v>282.19482186446402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134.15426899715592</v>
      </c>
      <c r="E57" s="32">
        <f t="shared" si="15"/>
        <v>137.12897750108115</v>
      </c>
      <c r="F57" s="32">
        <f t="shared" si="15"/>
        <v>161.96907453575969</v>
      </c>
      <c r="G57" s="32">
        <f t="shared" si="15"/>
        <v>164.68628880564745</v>
      </c>
      <c r="H57" s="32">
        <f t="shared" si="15"/>
        <v>168.8255083171922</v>
      </c>
      <c r="I57" s="32">
        <f t="shared" si="15"/>
        <v>158.83830636526602</v>
      </c>
      <c r="J57" s="32">
        <f t="shared" si="15"/>
        <v>196.69191469187749</v>
      </c>
      <c r="K57" s="32">
        <f t="shared" si="15"/>
        <v>256.60817716223994</v>
      </c>
      <c r="L57" s="32">
        <f t="shared" si="15"/>
        <v>236.87319296870743</v>
      </c>
      <c r="M57" s="32">
        <f t="shared" si="15"/>
        <v>238.55909459326455</v>
      </c>
      <c r="N57" s="32">
        <f t="shared" si="15"/>
        <v>250.76313599596259</v>
      </c>
      <c r="O57" s="32">
        <f t="shared" si="15"/>
        <v>254.98198441413163</v>
      </c>
      <c r="P57" s="32">
        <f t="shared" si="15"/>
        <v>245.21315190396945</v>
      </c>
      <c r="Q57" s="32">
        <f t="shared" si="15"/>
        <v>204.81364762012319</v>
      </c>
      <c r="R57" s="32">
        <f t="shared" si="15"/>
        <v>293.33808584452134</v>
      </c>
      <c r="S57" s="32">
        <f t="shared" si="15"/>
        <v>265.65999464001305</v>
      </c>
      <c r="T57" s="32">
        <f t="shared" si="15"/>
        <v>253.08054939695731</v>
      </c>
      <c r="U57" s="32">
        <f t="shared" si="15"/>
        <v>267.07398067919092</v>
      </c>
      <c r="V57" s="32">
        <f t="shared" si="15"/>
        <v>262.65880552866474</v>
      </c>
      <c r="W57" s="32">
        <f t="shared" si="15"/>
        <v>253.50420497039408</v>
      </c>
      <c r="X57" s="32">
        <f t="shared" si="15"/>
        <v>252.7131929487546</v>
      </c>
      <c r="Y57" s="32">
        <f t="shared" si="15"/>
        <v>283.30160953224947</v>
      </c>
      <c r="Z57" s="32">
        <f t="shared" si="15"/>
        <v>335.89729580299576</v>
      </c>
      <c r="AA57" s="32">
        <f t="shared" si="15"/>
        <v>307.42331719076714</v>
      </c>
      <c r="AB57" s="32">
        <f t="shared" si="15"/>
        <v>364.0160341704464</v>
      </c>
      <c r="AC57" s="32">
        <f t="shared" si="15"/>
        <v>346.02377420827901</v>
      </c>
      <c r="AD57" s="32">
        <f t="shared" si="15"/>
        <v>284.36588415896165</v>
      </c>
      <c r="AE57" s="32">
        <f t="shared" si="15"/>
        <v>308.63019406365476</v>
      </c>
      <c r="AF57" s="32">
        <f t="shared" si="15"/>
        <v>395.86266555490744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102.26916916816069</v>
      </c>
      <c r="E58" s="32">
        <f t="shared" si="16"/>
        <v>105.38818443431654</v>
      </c>
      <c r="F58" s="32">
        <f t="shared" si="16"/>
        <v>115.20642925745341</v>
      </c>
      <c r="G58" s="32">
        <f t="shared" si="16"/>
        <v>129.11210170740503</v>
      </c>
      <c r="H58" s="32">
        <f t="shared" si="16"/>
        <v>145.7734984896652</v>
      </c>
      <c r="I58" s="32">
        <f t="shared" si="16"/>
        <v>160.92487051053752</v>
      </c>
      <c r="J58" s="32">
        <f t="shared" si="16"/>
        <v>175.87701073757691</v>
      </c>
      <c r="K58" s="32">
        <f t="shared" si="16"/>
        <v>183.55466985244644</v>
      </c>
      <c r="L58" s="32">
        <f t="shared" si="16"/>
        <v>195.84160434962672</v>
      </c>
      <c r="M58" s="32">
        <f t="shared" si="16"/>
        <v>205.42013122080243</v>
      </c>
      <c r="N58" s="32">
        <f t="shared" si="16"/>
        <v>209.09582103497678</v>
      </c>
      <c r="O58" s="32">
        <f t="shared" si="16"/>
        <v>201.84652797462849</v>
      </c>
      <c r="P58" s="32">
        <f t="shared" si="16"/>
        <v>217.11413991337781</v>
      </c>
      <c r="Q58" s="32">
        <f t="shared" si="16"/>
        <v>211.57787752143275</v>
      </c>
      <c r="R58" s="32">
        <f t="shared" si="16"/>
        <v>208.61672620294837</v>
      </c>
      <c r="S58" s="32">
        <f t="shared" si="16"/>
        <v>233.15471368212343</v>
      </c>
      <c r="T58" s="32">
        <f t="shared" si="16"/>
        <v>237.66966634952587</v>
      </c>
      <c r="U58" s="32">
        <f t="shared" si="16"/>
        <v>248.53530121459423</v>
      </c>
      <c r="V58" s="32">
        <f t="shared" si="16"/>
        <v>271.40868138678667</v>
      </c>
      <c r="W58" s="32">
        <f t="shared" si="16"/>
        <v>281.59071611270747</v>
      </c>
      <c r="X58" s="32">
        <f t="shared" si="16"/>
        <v>289.58470197281287</v>
      </c>
      <c r="Y58" s="32">
        <f t="shared" si="16"/>
        <v>307.22469866270978</v>
      </c>
      <c r="Z58" s="32">
        <f t="shared" si="16"/>
        <v>309.53885130843679</v>
      </c>
      <c r="AA58" s="32">
        <f t="shared" si="16"/>
        <v>332.58953524564618</v>
      </c>
      <c r="AB58" s="32">
        <f t="shared" si="16"/>
        <v>314.00462980323266</v>
      </c>
      <c r="AC58" s="32">
        <f t="shared" si="16"/>
        <v>353.92688309985522</v>
      </c>
      <c r="AD58" s="32">
        <f t="shared" si="16"/>
        <v>380.9236445586925</v>
      </c>
      <c r="AE58" s="32">
        <f t="shared" si="16"/>
        <v>398.96263465906782</v>
      </c>
      <c r="AF58" s="32">
        <f t="shared" si="16"/>
        <v>436.43415196022659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9">
        <f t="shared" ref="D59:AF59" si="17">D24</f>
        <v>83.552159876466831</v>
      </c>
      <c r="E59" s="119">
        <f t="shared" si="17"/>
        <v>76.914061198545156</v>
      </c>
      <c r="F59" s="119">
        <f t="shared" si="17"/>
        <v>72.357381812620972</v>
      </c>
      <c r="G59" s="119">
        <f t="shared" si="17"/>
        <v>75.5956090591189</v>
      </c>
      <c r="H59" s="119">
        <f t="shared" si="17"/>
        <v>78.943080951782292</v>
      </c>
      <c r="I59" s="119">
        <f t="shared" si="17"/>
        <v>86.997740721709278</v>
      </c>
      <c r="J59" s="119">
        <f t="shared" si="17"/>
        <v>92.995889261678968</v>
      </c>
      <c r="K59" s="119">
        <f t="shared" si="17"/>
        <v>92.204705687209128</v>
      </c>
      <c r="L59" s="119">
        <f t="shared" si="17"/>
        <v>90.050287841511931</v>
      </c>
      <c r="M59" s="119">
        <f t="shared" si="17"/>
        <v>89.228974652797277</v>
      </c>
      <c r="N59" s="119">
        <f t="shared" si="17"/>
        <v>89.177814304693527</v>
      </c>
      <c r="O59" s="119">
        <f t="shared" si="17"/>
        <v>95.256238302335078</v>
      </c>
      <c r="P59" s="119">
        <f t="shared" si="17"/>
        <v>89.595180895842446</v>
      </c>
      <c r="Q59" s="119">
        <f t="shared" si="17"/>
        <v>98.877824560874259</v>
      </c>
      <c r="R59" s="119">
        <f t="shared" si="17"/>
        <v>116.97703565944228</v>
      </c>
      <c r="S59" s="119">
        <f t="shared" si="17"/>
        <v>124.14862937687676</v>
      </c>
      <c r="T59" s="119">
        <f t="shared" si="17"/>
        <v>143.08721665654178</v>
      </c>
      <c r="U59" s="119">
        <f t="shared" si="17"/>
        <v>147.86986676108853</v>
      </c>
      <c r="V59" s="119">
        <f t="shared" si="17"/>
        <v>148.68361007924079</v>
      </c>
      <c r="W59" s="119">
        <f t="shared" si="17"/>
        <v>154.68069687172033</v>
      </c>
      <c r="X59" s="119">
        <f t="shared" si="17"/>
        <v>164.48613173123175</v>
      </c>
      <c r="Y59" s="119">
        <f t="shared" si="17"/>
        <v>173.47163600487374</v>
      </c>
      <c r="Z59" s="119">
        <f t="shared" si="17"/>
        <v>175.25343970454733</v>
      </c>
      <c r="AA59" s="119">
        <f t="shared" si="17"/>
        <v>184.20500932991888</v>
      </c>
      <c r="AB59" s="119">
        <f t="shared" si="17"/>
        <v>199.04535258381361</v>
      </c>
      <c r="AC59" s="119">
        <f t="shared" si="17"/>
        <v>223.30223991003885</v>
      </c>
      <c r="AD59" s="119">
        <f t="shared" si="17"/>
        <v>225.93658073490516</v>
      </c>
      <c r="AE59" s="119">
        <f t="shared" si="17"/>
        <v>236.14629152225837</v>
      </c>
      <c r="AF59" s="119">
        <f t="shared" si="17"/>
        <v>241.14520401594592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29.404144377448063</v>
      </c>
      <c r="E60" s="32">
        <f t="shared" si="18"/>
        <v>19.274320247560453</v>
      </c>
      <c r="F60" s="32">
        <f t="shared" si="18"/>
        <v>12.041657384697308</v>
      </c>
      <c r="G60" s="32">
        <f t="shared" si="18"/>
        <v>13.575736986622163</v>
      </c>
      <c r="H60" s="32">
        <f t="shared" si="18"/>
        <v>22.249118447751961</v>
      </c>
      <c r="I60" s="32">
        <f t="shared" si="18"/>
        <v>29.341691939953172</v>
      </c>
      <c r="J60" s="32">
        <f t="shared" si="18"/>
        <v>47.304892611059088</v>
      </c>
      <c r="K60" s="32">
        <f t="shared" si="18"/>
        <v>64.817411963808638</v>
      </c>
      <c r="L60" s="32">
        <f t="shared" si="18"/>
        <v>77.320054810211417</v>
      </c>
      <c r="M60" s="32">
        <f t="shared" si="18"/>
        <v>103.24766051514091</v>
      </c>
      <c r="N60" s="32">
        <f t="shared" si="18"/>
        <v>74.206883107835367</v>
      </c>
      <c r="O60" s="32">
        <f t="shared" si="18"/>
        <v>60.833783457402063</v>
      </c>
      <c r="P60" s="32">
        <f t="shared" si="18"/>
        <v>61.42813212056835</v>
      </c>
      <c r="Q60" s="32">
        <f t="shared" si="18"/>
        <v>78.190525161093333</v>
      </c>
      <c r="R60" s="32">
        <f t="shared" si="18"/>
        <v>103.50219099286676</v>
      </c>
      <c r="S60" s="32">
        <f t="shared" si="18"/>
        <v>78.857696817916462</v>
      </c>
      <c r="T60" s="32">
        <f t="shared" si="18"/>
        <v>88.813696022350811</v>
      </c>
      <c r="U60" s="32">
        <f t="shared" si="18"/>
        <v>148.87271717425236</v>
      </c>
      <c r="V60" s="32">
        <f t="shared" si="18"/>
        <v>137.31080377361519</v>
      </c>
      <c r="W60" s="32">
        <f t="shared" si="18"/>
        <v>125.73120564124442</v>
      </c>
      <c r="X60" s="32">
        <f t="shared" si="18"/>
        <v>155.58029803049061</v>
      </c>
      <c r="Y60" s="32">
        <f t="shared" si="18"/>
        <v>178.94015791148419</v>
      </c>
      <c r="Z60" s="32">
        <f t="shared" si="18"/>
        <v>190.14675791179326</v>
      </c>
      <c r="AA60" s="32">
        <f t="shared" si="18"/>
        <v>228.12556986089189</v>
      </c>
      <c r="AB60" s="32">
        <f t="shared" si="18"/>
        <v>203.66519914310129</v>
      </c>
      <c r="AC60" s="32">
        <f t="shared" si="18"/>
        <v>151.16875178550194</v>
      </c>
      <c r="AD60" s="32">
        <f t="shared" si="18"/>
        <v>266.95584884614118</v>
      </c>
      <c r="AE60" s="32">
        <f t="shared" si="18"/>
        <v>205.18973473372256</v>
      </c>
      <c r="AF60" s="32">
        <f t="shared" si="18"/>
        <v>281.99006099809128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9.548617586832249E-2</v>
      </c>
      <c r="E61" s="32">
        <f t="shared" si="19"/>
        <v>5.5974690891898139E-2</v>
      </c>
      <c r="F61" s="32">
        <f t="shared" si="19"/>
        <v>3.3506045979423957E-2</v>
      </c>
      <c r="G61" s="32">
        <f t="shared" si="19"/>
        <v>3.6533673780335126E-2</v>
      </c>
      <c r="H61" s="32">
        <f t="shared" si="19"/>
        <v>5.459250978858126E-2</v>
      </c>
      <c r="I61" s="32">
        <f t="shared" si="19"/>
        <v>6.5072874825981258E-2</v>
      </c>
      <c r="J61" s="32">
        <f t="shared" si="19"/>
        <v>9.4669448926111122E-2</v>
      </c>
      <c r="K61" s="32">
        <f t="shared" si="19"/>
        <v>0.15614581568512434</v>
      </c>
      <c r="L61" s="32">
        <f t="shared" si="19"/>
        <v>0.19588780250355878</v>
      </c>
      <c r="M61" s="32">
        <f t="shared" si="19"/>
        <v>0.2163593033681987</v>
      </c>
      <c r="N61" s="32">
        <f t="shared" si="19"/>
        <v>0.16493537736177497</v>
      </c>
      <c r="O61" s="32">
        <f t="shared" si="19"/>
        <v>0.1297605748123212</v>
      </c>
      <c r="P61" s="32">
        <f t="shared" si="19"/>
        <v>0.12371820788155422</v>
      </c>
      <c r="Q61" s="32">
        <f t="shared" si="19"/>
        <v>0.15166600410317702</v>
      </c>
      <c r="R61" s="32">
        <f t="shared" si="19"/>
        <v>0.20361751140464035</v>
      </c>
      <c r="S61" s="32">
        <f t="shared" si="19"/>
        <v>0.18070519890404085</v>
      </c>
      <c r="T61" s="32">
        <f t="shared" si="19"/>
        <v>0.27408389978135028</v>
      </c>
      <c r="U61" s="32">
        <f t="shared" si="19"/>
        <v>0.61600999915289889</v>
      </c>
      <c r="V61" s="32">
        <f t="shared" si="19"/>
        <v>0.60362024691318994</v>
      </c>
      <c r="W61" s="32">
        <f t="shared" si="19"/>
        <v>0.54177464949870691</v>
      </c>
      <c r="X61" s="32">
        <f t="shared" si="19"/>
        <v>6.3500055601027602E-2</v>
      </c>
      <c r="Y61" s="32">
        <f t="shared" si="19"/>
        <v>0.19649620513812488</v>
      </c>
      <c r="Z61" s="32">
        <f t="shared" si="19"/>
        <v>0.19044192447529087</v>
      </c>
      <c r="AA61" s="32">
        <f t="shared" si="19"/>
        <v>0.25287496308129309</v>
      </c>
      <c r="AB61" s="32">
        <f t="shared" si="19"/>
        <v>0.88833617467825965</v>
      </c>
      <c r="AC61" s="32">
        <f t="shared" si="19"/>
        <v>3.6574293226666668</v>
      </c>
      <c r="AD61" s="32">
        <f t="shared" si="19"/>
        <v>0</v>
      </c>
      <c r="AE61" s="32">
        <f t="shared" si="19"/>
        <v>0</v>
      </c>
      <c r="AF61" s="32">
        <f t="shared" si="19"/>
        <v>0.20476086637276072</v>
      </c>
    </row>
  </sheetData>
  <conditionalFormatting sqref="D5:AF5 D55:AF61">
    <cfRule type="cellIs" dxfId="23" priority="11" operator="lessThan">
      <formula>0</formula>
    </cfRule>
  </conditionalFormatting>
  <conditionalFormatting sqref="D16:AF16">
    <cfRule type="cellIs" dxfId="22" priority="10" operator="lessThan">
      <formula>0</formula>
    </cfRule>
  </conditionalFormatting>
  <conditionalFormatting sqref="D22:AF22">
    <cfRule type="cellIs" dxfId="21" priority="9" operator="lessThan">
      <formula>0</formula>
    </cfRule>
  </conditionalFormatting>
  <conditionalFormatting sqref="D27:AF27">
    <cfRule type="cellIs" dxfId="20" priority="8" operator="lessThan">
      <formula>0</formula>
    </cfRule>
  </conditionalFormatting>
  <conditionalFormatting sqref="D30:AF30">
    <cfRule type="cellIs" dxfId="19" priority="7" operator="lessThan">
      <formula>0</formula>
    </cfRule>
  </conditionalFormatting>
  <conditionalFormatting sqref="D34:AF34">
    <cfRule type="cellIs" dxfId="18" priority="6" operator="lessThan">
      <formula>0</formula>
    </cfRule>
  </conditionalFormatting>
  <conditionalFormatting sqref="D40:AF40">
    <cfRule type="cellIs" dxfId="17" priority="5" operator="lessThan">
      <formula>0</formula>
    </cfRule>
  </conditionalFormatting>
  <conditionalFormatting sqref="D9:AF9">
    <cfRule type="cellIs" dxfId="16" priority="4" operator="lessThan">
      <formula>0</formula>
    </cfRule>
  </conditionalFormatting>
  <conditionalFormatting sqref="D35:AF35 D43:AF43 D39:AF39 D11:AF11 D18:AF18 D24:AF24 D29:AF29 D32:AF32 D5:AF7">
    <cfRule type="cellIs" dxfId="15" priority="3" operator="lessThan">
      <formula>0</formula>
    </cfRule>
  </conditionalFormatting>
  <conditionalFormatting sqref="C25:C28">
    <cfRule type="cellIs" dxfId="14" priority="2" operator="lessThan">
      <formula>0</formula>
    </cfRule>
  </conditionalFormatting>
  <conditionalFormatting sqref="D55:AF55">
    <cfRule type="cellIs" dxfId="13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G238"/>
  <sheetViews>
    <sheetView workbookViewId="0">
      <selection activeCell="H11" sqref="H11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B1" t="s">
        <v>913</v>
      </c>
      <c r="C1" s="110">
        <f>SUM(C3:C238)</f>
        <v>-5714.3052794082569</v>
      </c>
      <c r="D1" s="110">
        <f>SUM(D3:D238)</f>
        <v>25844.16394504987</v>
      </c>
      <c r="F1" t="s">
        <v>821</v>
      </c>
      <c r="G1" s="110">
        <f>D1-'GPC alcances 2018'!K35-CO2eq!AE657-CO2eq!AE658-CO2eq!AE659-CO2eq!AE661-ABS(CO2eq!AE660)</f>
        <v>14056.983958910185</v>
      </c>
    </row>
    <row r="2" spans="1:7" x14ac:dyDescent="0.25">
      <c r="A2" s="139" t="str">
        <f>CO2eq!A3</f>
        <v>Código IPCC</v>
      </c>
      <c r="B2" s="139" t="str">
        <f>CO2eq!B3</f>
        <v>Categorías de fuente y sumidero de gases de efecto invernadero</v>
      </c>
      <c r="C2" s="137">
        <f>CO2eq!AE3</f>
        <v>2018</v>
      </c>
      <c r="D2" s="137">
        <f>ABS(C2)</f>
        <v>2018</v>
      </c>
    </row>
    <row r="3" spans="1:7" x14ac:dyDescent="0.25">
      <c r="A3" s="140" t="str">
        <f>CO2eq!A10</f>
        <v>1.A.1.a.i.</v>
      </c>
      <c r="B3" s="140" t="str">
        <f>CO2eq!B10</f>
        <v>Generación de electricidad</v>
      </c>
      <c r="C3" s="94">
        <f>CO2eq!AE10</f>
        <v>14.194039499833915</v>
      </c>
      <c r="D3" s="94">
        <f t="shared" ref="D3:D66" si="0">ABS(C3)</f>
        <v>14.194039499833915</v>
      </c>
    </row>
    <row r="4" spans="1:7" x14ac:dyDescent="0.25">
      <c r="A4" s="140" t="str">
        <f>CO2eq!A11</f>
        <v>1.A.1.a.ii.</v>
      </c>
      <c r="B4" s="140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40" t="str">
        <f>CO2eq!A12</f>
        <v>1.A.1.a.iii.</v>
      </c>
      <c r="B5" s="140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40" t="str">
        <f>CO2eq!A13</f>
        <v>1.A.1.b.</v>
      </c>
      <c r="B6" s="140" t="str">
        <f>CO2eq!B13</f>
        <v>Refinación del petróleo</v>
      </c>
      <c r="C6" s="94">
        <f>CO2eq!AE13</f>
        <v>0</v>
      </c>
      <c r="D6" s="94">
        <f t="shared" si="0"/>
        <v>0</v>
      </c>
    </row>
    <row r="7" spans="1:7" x14ac:dyDescent="0.25">
      <c r="A7" s="140" t="str">
        <f>CO2eq!A15</f>
        <v>1.A.1.c.i.</v>
      </c>
      <c r="B7" s="140" t="str">
        <f>CO2eq!B15</f>
        <v>Manufactura de combustibles sólidos</v>
      </c>
      <c r="C7" s="94">
        <f>CO2eq!AE15</f>
        <v>0</v>
      </c>
      <c r="D7" s="94">
        <f t="shared" si="0"/>
        <v>0</v>
      </c>
    </row>
    <row r="8" spans="1:7" x14ac:dyDescent="0.25">
      <c r="A8" s="140" t="str">
        <f>CO2eq!A16</f>
        <v>1.A.1.c.ii.</v>
      </c>
      <c r="B8" s="140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40" t="str">
        <f>CO2eq!A18</f>
        <v>1.A.2.a.</v>
      </c>
      <c r="B9" s="140" t="str">
        <f>CO2eq!B18</f>
        <v>Hierro y acero</v>
      </c>
      <c r="C9" s="94">
        <f>CO2eq!AE18</f>
        <v>0</v>
      </c>
      <c r="D9" s="94">
        <f t="shared" si="0"/>
        <v>0</v>
      </c>
    </row>
    <row r="10" spans="1:7" x14ac:dyDescent="0.25">
      <c r="A10" s="140" t="str">
        <f>CO2eq!A19</f>
        <v>1.A.2.b.</v>
      </c>
      <c r="B10" s="140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40" t="str">
        <f>CO2eq!A20</f>
        <v>1.A.2.c.</v>
      </c>
      <c r="B11" s="140" t="str">
        <f>CO2eq!B20</f>
        <v>Sustancias químicas</v>
      </c>
      <c r="C11" s="94">
        <f>CO2eq!AE20</f>
        <v>0</v>
      </c>
      <c r="D11" s="94">
        <f t="shared" si="0"/>
        <v>0</v>
      </c>
    </row>
    <row r="12" spans="1:7" x14ac:dyDescent="0.25">
      <c r="A12" s="140" t="str">
        <f>CO2eq!A21</f>
        <v>1.A.2.d.</v>
      </c>
      <c r="B12" s="140" t="str">
        <f>CO2eq!B21</f>
        <v>Pulpa, papel e imprenta</v>
      </c>
      <c r="C12" s="94">
        <f>CO2eq!AE21</f>
        <v>150.40067972210244</v>
      </c>
      <c r="D12" s="94">
        <f t="shared" si="0"/>
        <v>150.40067972210244</v>
      </c>
    </row>
    <row r="13" spans="1:7" x14ac:dyDescent="0.25">
      <c r="A13" s="140" t="str">
        <f>CO2eq!A22</f>
        <v>1.A.2.e.</v>
      </c>
      <c r="B13" s="140" t="str">
        <f>CO2eq!B22</f>
        <v>Procesamiento de alimentos, bebidas y tabaco</v>
      </c>
      <c r="C13" s="94">
        <f>CO2eq!AE22</f>
        <v>0</v>
      </c>
      <c r="D13" s="94">
        <f t="shared" si="0"/>
        <v>0</v>
      </c>
    </row>
    <row r="14" spans="1:7" x14ac:dyDescent="0.25">
      <c r="A14" s="140" t="str">
        <f>CO2eq!A23</f>
        <v>1.A.2.f.</v>
      </c>
      <c r="B14" s="140" t="str">
        <f>CO2eq!B23</f>
        <v>Minerales no metálicos</v>
      </c>
      <c r="C14" s="94">
        <f>CO2eq!AE23</f>
        <v>0</v>
      </c>
      <c r="D14" s="94">
        <f t="shared" si="0"/>
        <v>0</v>
      </c>
    </row>
    <row r="15" spans="1:7" x14ac:dyDescent="0.25">
      <c r="A15" s="140" t="str">
        <f>CO2eq!A24</f>
        <v>1.A.2.g.</v>
      </c>
      <c r="B15" s="140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40" t="str">
        <f>CO2eq!A25</f>
        <v>1.A.2.h.</v>
      </c>
      <c r="B16" s="140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40" t="str">
        <f>CO2eq!A26</f>
        <v>1.A.2.i.</v>
      </c>
      <c r="B17" s="140" t="str">
        <f>CO2eq!B26</f>
        <v>Minería (con excepción de combustibles) y cantería</v>
      </c>
      <c r="C17" s="94">
        <f>CO2eq!AE26</f>
        <v>2.0537102711642376E-3</v>
      </c>
      <c r="D17" s="94">
        <f t="shared" si="0"/>
        <v>2.0537102711642376E-3</v>
      </c>
    </row>
    <row r="18" spans="1:4" x14ac:dyDescent="0.25">
      <c r="A18" s="140" t="str">
        <f>CO2eq!A27</f>
        <v>1.A.2.j.</v>
      </c>
      <c r="B18" s="140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40" t="str">
        <f>CO2eq!A28</f>
        <v>1.A.2.k.</v>
      </c>
      <c r="B19" s="140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40" t="str">
        <f>CO2eq!A29</f>
        <v>1.A.2.l.</v>
      </c>
      <c r="B20" s="140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40" t="str">
        <f>CO2eq!A30</f>
        <v>1.A.2.m.</v>
      </c>
      <c r="B21" s="140" t="str">
        <f>CO2eq!B30</f>
        <v>Industria no especificada</v>
      </c>
      <c r="C21" s="94">
        <f>CO2eq!AE30</f>
        <v>95.628692138451697</v>
      </c>
      <c r="D21" s="94">
        <f t="shared" si="0"/>
        <v>95.628692138451697</v>
      </c>
    </row>
    <row r="22" spans="1:4" x14ac:dyDescent="0.25">
      <c r="A22" s="140" t="str">
        <f>CO2eq!A34</f>
        <v>1.A.3.a.ii.</v>
      </c>
      <c r="B22" s="140" t="str">
        <f>CO2eq!B34</f>
        <v>Aviación de cabotaje</v>
      </c>
      <c r="C22" s="94">
        <f>CO2eq!AE34</f>
        <v>16.919022860558588</v>
      </c>
      <c r="D22" s="94">
        <f t="shared" si="0"/>
        <v>16.919022860558588</v>
      </c>
    </row>
    <row r="23" spans="1:4" x14ac:dyDescent="0.25">
      <c r="A23" s="143" t="str">
        <f>CO2eq!A36</f>
        <v>1.A.3.b.i.</v>
      </c>
      <c r="B23" s="143" t="str">
        <f>CO2eq!B36</f>
        <v>Automóviles</v>
      </c>
      <c r="C23" s="33">
        <f>CO2eq!AE36</f>
        <v>92.336708257285679</v>
      </c>
      <c r="D23" s="94">
        <f t="shared" si="0"/>
        <v>92.336708257285679</v>
      </c>
    </row>
    <row r="24" spans="1:4" x14ac:dyDescent="0.25">
      <c r="A24" s="143" t="str">
        <f>CO2eq!A39</f>
        <v>1.A.3.b.ii.</v>
      </c>
      <c r="B24" s="143" t="str">
        <f>CO2eq!B39</f>
        <v>Camiones para servicio ligero</v>
      </c>
      <c r="C24" s="33">
        <f>CO2eq!AE39</f>
        <v>83.442214642114038</v>
      </c>
      <c r="D24" s="94">
        <f t="shared" si="0"/>
        <v>83.442214642114038</v>
      </c>
    </row>
    <row r="25" spans="1:4" x14ac:dyDescent="0.25">
      <c r="A25" s="140" t="str">
        <f>CO2eq!A42</f>
        <v>1.A.3.b.iii.</v>
      </c>
      <c r="B25" s="140" t="str">
        <f>CO2eq!B42</f>
        <v>Camiones para servicio pesado y autobuses</v>
      </c>
      <c r="C25" s="94">
        <f>CO2eq!AE42</f>
        <v>203.68856318102834</v>
      </c>
      <c r="D25" s="94">
        <f t="shared" si="0"/>
        <v>203.68856318102834</v>
      </c>
    </row>
    <row r="26" spans="1:4" x14ac:dyDescent="0.25">
      <c r="A26" s="140" t="str">
        <f>CO2eq!A43</f>
        <v>1.A.3.b.iv.</v>
      </c>
      <c r="B26" s="140" t="str">
        <f>CO2eq!B43</f>
        <v>Motocicletas</v>
      </c>
      <c r="C26" s="94">
        <f>CO2eq!AE43</f>
        <v>1.2530784934830563</v>
      </c>
      <c r="D26" s="94">
        <f t="shared" si="0"/>
        <v>1.2530784934830563</v>
      </c>
    </row>
    <row r="27" spans="1:4" x14ac:dyDescent="0.25">
      <c r="A27" s="140" t="str">
        <f>CO2eq!A44</f>
        <v>1.A.3.b.v.</v>
      </c>
      <c r="B27" s="140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40" t="str">
        <f>CO2eq!A45</f>
        <v>1.A.3.b.vi.</v>
      </c>
      <c r="B28" s="140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40" t="str">
        <f>CO2eq!A46</f>
        <v>1.A.3.c.</v>
      </c>
      <c r="B29" s="140" t="str">
        <f>CO2eq!B46</f>
        <v>Ferrocarriles</v>
      </c>
      <c r="C29" s="94">
        <f>CO2eq!AE46</f>
        <v>9.8710337592908606E-3</v>
      </c>
      <c r="D29" s="94">
        <f t="shared" si="0"/>
        <v>9.8710337592908606E-3</v>
      </c>
    </row>
    <row r="30" spans="1:4" x14ac:dyDescent="0.25">
      <c r="A30" s="140" t="str">
        <f>CO2eq!A49</f>
        <v>1.A.3.d.ii.</v>
      </c>
      <c r="B30" s="140" t="str">
        <f>CO2eq!B49</f>
        <v>Navegación marítima y fluvial nacional</v>
      </c>
      <c r="C30" s="94">
        <f>CO2eq!AE49</f>
        <v>2.141571280867733</v>
      </c>
      <c r="D30" s="94">
        <f t="shared" si="0"/>
        <v>2.141571280867733</v>
      </c>
    </row>
    <row r="31" spans="1:4" x14ac:dyDescent="0.25">
      <c r="A31" s="140" t="str">
        <f>CO2eq!A51</f>
        <v>1.A.3.e.i.</v>
      </c>
      <c r="B31" s="140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40" t="str">
        <f>CO2eq!A52</f>
        <v>1.A.3.e.ii.</v>
      </c>
      <c r="B32" s="140" t="str">
        <f>CO2eq!B52</f>
        <v>Todo terreno</v>
      </c>
      <c r="C32" s="94">
        <f>CO2eq!AE52</f>
        <v>36.643122211129892</v>
      </c>
      <c r="D32" s="94">
        <f t="shared" si="0"/>
        <v>36.643122211129892</v>
      </c>
    </row>
    <row r="33" spans="1:4" x14ac:dyDescent="0.25">
      <c r="A33" s="140" t="str">
        <f>CO2eq!A54</f>
        <v>1.A.4.a.</v>
      </c>
      <c r="B33" s="140" t="str">
        <f>CO2eq!B54</f>
        <v>Comercial / Institucional</v>
      </c>
      <c r="C33" s="94">
        <f>CO2eq!AE54</f>
        <v>34.889496350851346</v>
      </c>
      <c r="D33" s="94">
        <f t="shared" si="0"/>
        <v>34.889496350851346</v>
      </c>
    </row>
    <row r="34" spans="1:4" x14ac:dyDescent="0.25">
      <c r="A34" s="140" t="str">
        <f>CO2eq!A55</f>
        <v>1.A.4.b.</v>
      </c>
      <c r="B34" s="140" t="str">
        <f>CO2eq!B55</f>
        <v>Residencial</v>
      </c>
      <c r="C34" s="94">
        <f>CO2eq!AE55</f>
        <v>88.783240344409535</v>
      </c>
      <c r="D34" s="94">
        <f t="shared" si="0"/>
        <v>88.783240344409535</v>
      </c>
    </row>
    <row r="35" spans="1:4" x14ac:dyDescent="0.25">
      <c r="A35" s="140" t="str">
        <f>CO2eq!A57</f>
        <v>1.A.4.c.i.</v>
      </c>
      <c r="B35" s="140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40" t="str">
        <f>CO2eq!A58</f>
        <v>1.A.4.c.ii.</v>
      </c>
      <c r="B36" s="140" t="str">
        <f>CO2eq!B58</f>
        <v>Vehículo todo terreno y otra maquinaria</v>
      </c>
      <c r="C36" s="94">
        <f>CO2eq!AE58</f>
        <v>1.4070964139371434</v>
      </c>
      <c r="D36" s="94">
        <f t="shared" si="0"/>
        <v>1.4070964139371434</v>
      </c>
    </row>
    <row r="37" spans="1:4" x14ac:dyDescent="0.25">
      <c r="A37" s="140" t="str">
        <f>CO2eq!A59</f>
        <v>1.A.4.c.iii.</v>
      </c>
      <c r="B37" s="140" t="str">
        <f>CO2eq!B59</f>
        <v>Pesca (combustión móvil)</v>
      </c>
      <c r="C37" s="94">
        <f>CO2eq!AE59</f>
        <v>24.714326241996996</v>
      </c>
      <c r="D37" s="94">
        <f t="shared" si="0"/>
        <v>24.714326241996996</v>
      </c>
    </row>
    <row r="38" spans="1:4" x14ac:dyDescent="0.25">
      <c r="A38" s="140" t="str">
        <f>CO2eq!A61</f>
        <v>1.A.5.a.</v>
      </c>
      <c r="B38" s="140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40" t="str">
        <f>CO2eq!A63</f>
        <v>1.A.5.b.i.</v>
      </c>
      <c r="B39" s="140" t="str">
        <f>CO2eq!B63</f>
        <v>Móvil (componente aviación)</v>
      </c>
      <c r="C39" s="94">
        <f>CO2eq!AE63</f>
        <v>3.7080632887113676E-2</v>
      </c>
      <c r="D39" s="94">
        <f t="shared" si="0"/>
        <v>3.7080632887113676E-2</v>
      </c>
    </row>
    <row r="40" spans="1:4" x14ac:dyDescent="0.25">
      <c r="A40" s="140" t="str">
        <f>CO2eq!A64</f>
        <v>1.A.5.b.ii.</v>
      </c>
      <c r="B40" s="140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40" t="str">
        <f>CO2eq!A65</f>
        <v>1.A.5.b.iii.</v>
      </c>
      <c r="B41" s="140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40" t="str">
        <f>CO2eq!A71</f>
        <v>1.B.1.a.i.1.</v>
      </c>
      <c r="B42" s="140" t="str">
        <f>CO2eq!B71</f>
        <v>Minería</v>
      </c>
      <c r="C42" s="94">
        <f>CO2eq!AE71</f>
        <v>0</v>
      </c>
      <c r="D42" s="94">
        <f t="shared" si="0"/>
        <v>0</v>
      </c>
    </row>
    <row r="43" spans="1:4" x14ac:dyDescent="0.25">
      <c r="A43" s="140" t="str">
        <f>CO2eq!A72</f>
        <v>1.B.1.a.i.2.</v>
      </c>
      <c r="B43" s="140" t="str">
        <f>CO2eq!B72</f>
        <v>Emisiones de gas de carbono posteriores a la minería</v>
      </c>
      <c r="C43" s="94">
        <f>CO2eq!AE72</f>
        <v>0</v>
      </c>
      <c r="D43" s="94">
        <f t="shared" si="0"/>
        <v>0</v>
      </c>
    </row>
    <row r="44" spans="1:4" x14ac:dyDescent="0.25">
      <c r="A44" s="140" t="str">
        <f>CO2eq!A73</f>
        <v>1.B.1.a.i.3.</v>
      </c>
      <c r="B44" s="140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40" t="str">
        <f>CO2eq!A74</f>
        <v>1.B.1.a.i.4.</v>
      </c>
      <c r="B45" s="140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40" t="str">
        <f>CO2eq!A76</f>
        <v>1.B.1.a.ii.1.</v>
      </c>
      <c r="B46" s="140" t="str">
        <f>CO2eq!B76</f>
        <v>Minería</v>
      </c>
      <c r="C46" s="94">
        <f>CO2eq!AE76</f>
        <v>0</v>
      </c>
      <c r="D46" s="94">
        <f t="shared" si="0"/>
        <v>0</v>
      </c>
    </row>
    <row r="47" spans="1:4" x14ac:dyDescent="0.25">
      <c r="A47" s="140" t="str">
        <f>CO2eq!A77</f>
        <v>1.B.1.a.ii.2.</v>
      </c>
      <c r="B47" s="140" t="str">
        <f>CO2eq!B77</f>
        <v>Emisiones de gas de carbono posteriores a la minería</v>
      </c>
      <c r="C47" s="94">
        <f>CO2eq!AE77</f>
        <v>0</v>
      </c>
      <c r="D47" s="94">
        <f t="shared" si="0"/>
        <v>0</v>
      </c>
    </row>
    <row r="48" spans="1:4" x14ac:dyDescent="0.25">
      <c r="A48" s="140" t="str">
        <f>CO2eq!A78</f>
        <v>1.B.1.b.</v>
      </c>
      <c r="B48" s="140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40" t="str">
        <f>CO2eq!A79</f>
        <v>1.B.1.c.</v>
      </c>
      <c r="B49" s="140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40" t="str">
        <f>CO2eq!A82</f>
        <v>1.B.2.a.i.</v>
      </c>
      <c r="B50" s="140" t="str">
        <f>CO2eq!B82</f>
        <v>Venteo</v>
      </c>
      <c r="C50" s="94">
        <f>CO2eq!AE82</f>
        <v>0</v>
      </c>
      <c r="D50" s="94">
        <f t="shared" si="0"/>
        <v>0</v>
      </c>
    </row>
    <row r="51" spans="1:4" x14ac:dyDescent="0.25">
      <c r="A51" s="140" t="str">
        <f>CO2eq!A83</f>
        <v>1.B.2.a.ii.</v>
      </c>
      <c r="B51" s="140" t="str">
        <f>CO2eq!B83</f>
        <v>Quema en antorcha</v>
      </c>
      <c r="C51" s="94">
        <f>CO2eq!AE83</f>
        <v>0</v>
      </c>
      <c r="D51" s="94">
        <f t="shared" si="0"/>
        <v>0</v>
      </c>
    </row>
    <row r="52" spans="1:4" x14ac:dyDescent="0.25">
      <c r="A52" s="140" t="str">
        <f>CO2eq!A85</f>
        <v>1.B.2.a.iii.1.</v>
      </c>
      <c r="B52" s="140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40" t="str">
        <f>CO2eq!A86</f>
        <v>1.B.2.a.iii.2.</v>
      </c>
      <c r="B53" s="140" t="str">
        <f>CO2eq!B86</f>
        <v>Producción y refinación</v>
      </c>
      <c r="C53" s="94">
        <f>CO2eq!AE86</f>
        <v>0</v>
      </c>
      <c r="D53" s="94">
        <f t="shared" si="0"/>
        <v>0</v>
      </c>
    </row>
    <row r="54" spans="1:4" x14ac:dyDescent="0.25">
      <c r="A54" s="140" t="str">
        <f>CO2eq!A87</f>
        <v>1.B.2.a.iii.3.</v>
      </c>
      <c r="B54" s="140" t="str">
        <f>CO2eq!B87</f>
        <v>Transporte</v>
      </c>
      <c r="C54" s="94">
        <f>CO2eq!AE87</f>
        <v>0</v>
      </c>
      <c r="D54" s="94">
        <f t="shared" si="0"/>
        <v>0</v>
      </c>
    </row>
    <row r="55" spans="1:4" x14ac:dyDescent="0.25">
      <c r="A55" s="140" t="str">
        <f>CO2eq!A88</f>
        <v>1.B.2.a.iii.4.</v>
      </c>
      <c r="B55" s="140" t="str">
        <f>CO2eq!B88</f>
        <v>Refinación</v>
      </c>
      <c r="C55" s="94">
        <f>CO2eq!AE88</f>
        <v>0</v>
      </c>
      <c r="D55" s="94">
        <f t="shared" si="0"/>
        <v>0</v>
      </c>
    </row>
    <row r="56" spans="1:4" x14ac:dyDescent="0.25">
      <c r="A56" s="140" t="str">
        <f>CO2eq!A89</f>
        <v>1.B.2.a.iii.5.</v>
      </c>
      <c r="B56" s="140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40" t="str">
        <f>CO2eq!A90</f>
        <v>1.B.2.a.iii.6.</v>
      </c>
      <c r="B57" s="140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40" t="str">
        <f>CO2eq!A92</f>
        <v>1.B.2.b.i.</v>
      </c>
      <c r="B58" s="140" t="str">
        <f>CO2eq!B92</f>
        <v>Venteo</v>
      </c>
      <c r="C58" s="94">
        <f>CO2eq!AE92</f>
        <v>0</v>
      </c>
      <c r="D58" s="94">
        <f t="shared" si="0"/>
        <v>0</v>
      </c>
    </row>
    <row r="59" spans="1:4" x14ac:dyDescent="0.25">
      <c r="A59" s="140" t="str">
        <f>CO2eq!A93</f>
        <v>1.B.2.b.ii.</v>
      </c>
      <c r="B59" s="140" t="str">
        <f>CO2eq!B93</f>
        <v>Quema en antorcha</v>
      </c>
      <c r="C59" s="94">
        <f>CO2eq!AE93</f>
        <v>0</v>
      </c>
      <c r="D59" s="94">
        <f t="shared" si="0"/>
        <v>0</v>
      </c>
    </row>
    <row r="60" spans="1:4" x14ac:dyDescent="0.25">
      <c r="A60" s="140" t="str">
        <f>CO2eq!A95</f>
        <v>1.B.2.b.iii.1.</v>
      </c>
      <c r="B60" s="140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40" t="str">
        <f>CO2eq!A96</f>
        <v>1.B.2.b.iii.2.</v>
      </c>
      <c r="B61" s="140" t="str">
        <f>CO2eq!B96</f>
        <v>Producción y refinación</v>
      </c>
      <c r="C61" s="94">
        <f>CO2eq!AE96</f>
        <v>0</v>
      </c>
      <c r="D61" s="94">
        <f t="shared" si="0"/>
        <v>0</v>
      </c>
    </row>
    <row r="62" spans="1:4" x14ac:dyDescent="0.25">
      <c r="A62" s="140" t="str">
        <f>CO2eq!A97</f>
        <v>1.B.2.b.iii.3.</v>
      </c>
      <c r="B62" s="140" t="str">
        <f>CO2eq!B97</f>
        <v>Procesamiento</v>
      </c>
      <c r="C62" s="94">
        <f>CO2eq!AE97</f>
        <v>0</v>
      </c>
      <c r="D62" s="94">
        <f t="shared" si="0"/>
        <v>0</v>
      </c>
    </row>
    <row r="63" spans="1:4" x14ac:dyDescent="0.25">
      <c r="A63" s="140" t="str">
        <f>CO2eq!A98</f>
        <v>1.B.2.b.iii.4.</v>
      </c>
      <c r="B63" s="140" t="str">
        <f>CO2eq!B98</f>
        <v>Transmisión y almacenamiento</v>
      </c>
      <c r="C63" s="94">
        <f>CO2eq!AE98</f>
        <v>0</v>
      </c>
      <c r="D63" s="94">
        <f t="shared" si="0"/>
        <v>0</v>
      </c>
    </row>
    <row r="64" spans="1:4" x14ac:dyDescent="0.25">
      <c r="A64" s="140" t="str">
        <f>CO2eq!A99</f>
        <v>1.B.2.b.iii.5.</v>
      </c>
      <c r="B64" s="140" t="str">
        <f>CO2eq!B99</f>
        <v>Distribución</v>
      </c>
      <c r="C64" s="94">
        <f>CO2eq!AE99</f>
        <v>0</v>
      </c>
      <c r="D64" s="94">
        <f t="shared" si="0"/>
        <v>0</v>
      </c>
    </row>
    <row r="65" spans="1:4" x14ac:dyDescent="0.25">
      <c r="A65" s="140" t="str">
        <f>CO2eq!A100</f>
        <v>1.B.2.b.iii.6.</v>
      </c>
      <c r="B65" s="140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40" t="str">
        <f>CO2eq!A101</f>
        <v>1.B.3.</v>
      </c>
      <c r="B66" s="140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40" t="str">
        <f>CO2eq!A104</f>
        <v>1.C.1.a.</v>
      </c>
      <c r="B67" s="140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40" t="str">
        <f>CO2eq!A105</f>
        <v>1.C.1.b.</v>
      </c>
      <c r="B68" s="140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40" t="str">
        <f>CO2eq!A106</f>
        <v>1.C.1.c.</v>
      </c>
      <c r="B69" s="140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40" t="str">
        <f>CO2eq!A108</f>
        <v>1.C.2.a.</v>
      </c>
      <c r="B70" s="140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40" t="str">
        <f>CO2eq!A109</f>
        <v>1.C.2.b.</v>
      </c>
      <c r="B71" s="140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40" t="str">
        <f>CO2eq!A110</f>
        <v>1.C.3.</v>
      </c>
      <c r="B72" s="140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40" t="str">
        <f>CO2eq!A113</f>
        <v>2.A.1.</v>
      </c>
      <c r="B73" s="140" t="str">
        <f>CO2eq!B113</f>
        <v>Producción de cemento</v>
      </c>
      <c r="C73" s="94">
        <f>CO2eq!AE113</f>
        <v>0</v>
      </c>
      <c r="D73" s="94">
        <f t="shared" si="1"/>
        <v>0</v>
      </c>
    </row>
    <row r="74" spans="1:4" x14ac:dyDescent="0.25">
      <c r="A74" s="140" t="str">
        <f>CO2eq!A114</f>
        <v>2.A.2.</v>
      </c>
      <c r="B74" s="140" t="str">
        <f>CO2eq!B114</f>
        <v>Producción de cal</v>
      </c>
      <c r="C74" s="94">
        <f>CO2eq!AE114</f>
        <v>0</v>
      </c>
      <c r="D74" s="94">
        <f t="shared" si="1"/>
        <v>0</v>
      </c>
    </row>
    <row r="75" spans="1:4" x14ac:dyDescent="0.25">
      <c r="A75" s="140" t="str">
        <f>CO2eq!A115</f>
        <v>2.A.3.</v>
      </c>
      <c r="B75" s="140" t="str">
        <f>CO2eq!B115</f>
        <v>Producción de vidrio</v>
      </c>
      <c r="C75" s="94">
        <f>CO2eq!AE115</f>
        <v>0</v>
      </c>
      <c r="D75" s="94">
        <f t="shared" si="1"/>
        <v>0</v>
      </c>
    </row>
    <row r="76" spans="1:4" x14ac:dyDescent="0.25">
      <c r="A76" s="143" t="str">
        <f>CO2eq!A116</f>
        <v>2.A.4.</v>
      </c>
      <c r="B76" s="143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40" t="str">
        <f>CO2eq!A123</f>
        <v>2.B.1.</v>
      </c>
      <c r="B77" s="140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40" t="str">
        <f>CO2eq!A124</f>
        <v>2.B.2.</v>
      </c>
      <c r="B78" s="140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40" t="str">
        <f>CO2eq!A125</f>
        <v>2.B.3.</v>
      </c>
      <c r="B79" s="140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40" t="str">
        <f>CO2eq!A126</f>
        <v>2.B.4.</v>
      </c>
      <c r="B80" s="140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40" t="str">
        <f>CO2eq!A127</f>
        <v>2.B.5.</v>
      </c>
      <c r="B81" s="140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40" t="str">
        <f>CO2eq!A128</f>
        <v>2.B.6.</v>
      </c>
      <c r="B82" s="140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40" t="str">
        <f>CO2eq!A129</f>
        <v>2.B.7.</v>
      </c>
      <c r="B83" s="140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40" t="str">
        <f>CO2eq!A131</f>
        <v>2.B.8.a.</v>
      </c>
      <c r="B84" s="140" t="str">
        <f>CO2eq!B131</f>
        <v>Metanol</v>
      </c>
      <c r="C84" s="94">
        <f>CO2eq!AE131</f>
        <v>0</v>
      </c>
      <c r="D84" s="94">
        <f t="shared" si="1"/>
        <v>0</v>
      </c>
    </row>
    <row r="85" spans="1:4" x14ac:dyDescent="0.25">
      <c r="A85" s="140" t="str">
        <f>CO2eq!A132</f>
        <v>2.B.8.b.</v>
      </c>
      <c r="B85" s="140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40" t="str">
        <f>CO2eq!A133</f>
        <v>2.B.8.c.</v>
      </c>
      <c r="B86" s="140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40" t="str">
        <f>CO2eq!A134</f>
        <v>2.B.8.d.</v>
      </c>
      <c r="B87" s="140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40" t="str">
        <f>CO2eq!A135</f>
        <v>2.B.8.e.</v>
      </c>
      <c r="B88" s="140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40" t="str">
        <f>CO2eq!A136</f>
        <v>2.B.8.f.</v>
      </c>
      <c r="B89" s="140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40" t="str">
        <f>CO2eq!A138</f>
        <v>2.B.9.a.</v>
      </c>
      <c r="B90" s="140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40" t="str">
        <f>CO2eq!A139</f>
        <v>2.B.9.b.</v>
      </c>
      <c r="B91" s="140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40" t="str">
        <f>CO2eq!A140</f>
        <v>2.B.10.</v>
      </c>
      <c r="B92" s="140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40" t="str">
        <f>CO2eq!A142</f>
        <v>2.C.1.</v>
      </c>
      <c r="B93" s="140" t="str">
        <f>CO2eq!B142</f>
        <v>Producción de hierro y acero</v>
      </c>
      <c r="C93" s="94">
        <f>CO2eq!AE142</f>
        <v>0</v>
      </c>
      <c r="D93" s="94">
        <f t="shared" si="1"/>
        <v>0</v>
      </c>
    </row>
    <row r="94" spans="1:4" x14ac:dyDescent="0.25">
      <c r="A94" s="140" t="str">
        <f>CO2eq!A143</f>
        <v>2.C.2.</v>
      </c>
      <c r="B94" s="140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40" t="str">
        <f>CO2eq!A144</f>
        <v>2.C.3.</v>
      </c>
      <c r="B95" s="140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40" t="str">
        <f>CO2eq!A145</f>
        <v>2.C.4.</v>
      </c>
      <c r="B96" s="140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40" t="str">
        <f>CO2eq!A146</f>
        <v>2.C.5.</v>
      </c>
      <c r="B97" s="140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40" t="str">
        <f>CO2eq!A147</f>
        <v>2.C.6.</v>
      </c>
      <c r="B98" s="140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40" t="str">
        <f>CO2eq!A148</f>
        <v>2.C.7.</v>
      </c>
      <c r="B99" s="140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40" t="str">
        <f>CO2eq!A150</f>
        <v>2.D.1.</v>
      </c>
      <c r="B100" s="140" t="str">
        <f>CO2eq!B150</f>
        <v>Uso de lubricantes</v>
      </c>
      <c r="C100" s="94">
        <f>CO2eq!AE150</f>
        <v>1.5829137992214144</v>
      </c>
      <c r="D100" s="94">
        <f t="shared" si="1"/>
        <v>1.5829137992214144</v>
      </c>
    </row>
    <row r="101" spans="1:4" x14ac:dyDescent="0.25">
      <c r="A101" s="140" t="str">
        <f>CO2eq!A151</f>
        <v>2.D.2.</v>
      </c>
      <c r="B101" s="140" t="str">
        <f>CO2eq!B151</f>
        <v>Uso de la cera de parafina</v>
      </c>
      <c r="C101" s="94">
        <f>CO2eq!AE151</f>
        <v>0.12752757779008148</v>
      </c>
      <c r="D101" s="94">
        <f t="shared" si="1"/>
        <v>0.12752757779008148</v>
      </c>
    </row>
    <row r="102" spans="1:4" x14ac:dyDescent="0.25">
      <c r="A102" s="140" t="str">
        <f>CO2eq!A152</f>
        <v>2.D.3.</v>
      </c>
      <c r="B102" s="140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40" t="str">
        <f>CO2eq!A153</f>
        <v>2.D.4.</v>
      </c>
      <c r="B103" s="140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40" t="str">
        <f>CO2eq!A155</f>
        <v>2.E.1.</v>
      </c>
      <c r="B104" s="140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40" t="str">
        <f>CO2eq!A156</f>
        <v>2.E.2.</v>
      </c>
      <c r="B105" s="140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40" t="str">
        <f>CO2eq!A157</f>
        <v>2.E.3.</v>
      </c>
      <c r="B106" s="140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40" t="str">
        <f>CO2eq!A158</f>
        <v>2.E.4.</v>
      </c>
      <c r="B107" s="140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40" t="str">
        <f>CO2eq!A159</f>
        <v>2.E.5.</v>
      </c>
      <c r="B108" s="140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40" t="str">
        <f>CO2eq!A162</f>
        <v>2.F.1.a.</v>
      </c>
      <c r="B109" s="140" t="str">
        <f>CO2eq!B162</f>
        <v>Refrigeración comercial</v>
      </c>
      <c r="C109" s="94">
        <f>CO2eq!AE162</f>
        <v>11.057630865103835</v>
      </c>
      <c r="D109" s="94">
        <f t="shared" si="1"/>
        <v>11.057630865103835</v>
      </c>
    </row>
    <row r="110" spans="1:4" x14ac:dyDescent="0.25">
      <c r="A110" s="140" t="str">
        <f>CO2eq!A163</f>
        <v>2.F.1.b.</v>
      </c>
      <c r="B110" s="140" t="str">
        <f>CO2eq!B163</f>
        <v>Refrigeración doméstica</v>
      </c>
      <c r="C110" s="94">
        <f>CO2eq!AE163</f>
        <v>1.6283687221484509</v>
      </c>
      <c r="D110" s="94">
        <f t="shared" si="1"/>
        <v>1.6283687221484509</v>
      </c>
    </row>
    <row r="111" spans="1:4" x14ac:dyDescent="0.25">
      <c r="A111" s="140" t="str">
        <f>CO2eq!A164</f>
        <v>2.F.1.c.</v>
      </c>
      <c r="B111" s="140" t="str">
        <f>CO2eq!B164</f>
        <v>Refrigeración industrial</v>
      </c>
      <c r="C111" s="94">
        <f>CO2eq!AE164</f>
        <v>75.510857935484964</v>
      </c>
      <c r="D111" s="94">
        <f t="shared" si="1"/>
        <v>75.510857935484964</v>
      </c>
    </row>
    <row r="112" spans="1:4" x14ac:dyDescent="0.25">
      <c r="A112" s="140" t="str">
        <f>CO2eq!A165</f>
        <v>2.F.1.d.</v>
      </c>
      <c r="B112" s="140" t="str">
        <f>CO2eq!B165</f>
        <v>Transporte refrigerado</v>
      </c>
      <c r="C112" s="94">
        <f>CO2eq!AE165</f>
        <v>2.9909645197366737</v>
      </c>
      <c r="D112" s="94">
        <f t="shared" si="1"/>
        <v>2.9909645197366737</v>
      </c>
    </row>
    <row r="113" spans="1:4" x14ac:dyDescent="0.25">
      <c r="A113" s="140" t="str">
        <f>CO2eq!A166</f>
        <v>2.F.1.e.</v>
      </c>
      <c r="B113" s="140" t="str">
        <f>CO2eq!B166</f>
        <v>Aire acondicionado fijo</v>
      </c>
      <c r="C113" s="94">
        <f>CO2eq!AE166</f>
        <v>6.0309227835568455</v>
      </c>
      <c r="D113" s="94">
        <f t="shared" si="1"/>
        <v>6.0309227835568455</v>
      </c>
    </row>
    <row r="114" spans="1:4" x14ac:dyDescent="0.25">
      <c r="A114" s="140" t="str">
        <f>CO2eq!A167</f>
        <v>2.F.1.f.</v>
      </c>
      <c r="B114" s="140" t="str">
        <f>CO2eq!B167</f>
        <v>Aire acondicionado móvil</v>
      </c>
      <c r="C114" s="94">
        <f>CO2eq!AE167</f>
        <v>9.0766816790813394</v>
      </c>
      <c r="D114" s="94">
        <f t="shared" si="1"/>
        <v>9.0766816790813394</v>
      </c>
    </row>
    <row r="115" spans="1:4" x14ac:dyDescent="0.25">
      <c r="A115" s="140" t="str">
        <f>CO2eq!A168</f>
        <v>2.F.2.</v>
      </c>
      <c r="B115" s="140" t="str">
        <f>CO2eq!B168</f>
        <v>Agentes espumantes</v>
      </c>
      <c r="C115" s="94">
        <f>CO2eq!AE168</f>
        <v>1.4392116240198964</v>
      </c>
      <c r="D115" s="94">
        <f t="shared" si="1"/>
        <v>1.4392116240198964</v>
      </c>
    </row>
    <row r="116" spans="1:4" x14ac:dyDescent="0.25">
      <c r="A116" s="140" t="str">
        <f>CO2eq!A169</f>
        <v>2.F.3.</v>
      </c>
      <c r="B116" s="140" t="str">
        <f>CO2eq!B169</f>
        <v>Protección contra incendios</v>
      </c>
      <c r="C116" s="94">
        <f>CO2eq!AE169</f>
        <v>0.93310260901897868</v>
      </c>
      <c r="D116" s="94">
        <f t="shared" si="1"/>
        <v>0.93310260901897868</v>
      </c>
    </row>
    <row r="117" spans="1:4" x14ac:dyDescent="0.25">
      <c r="A117" s="140" t="str">
        <f>CO2eq!A170</f>
        <v>2.F.4.</v>
      </c>
      <c r="B117" s="140" t="str">
        <f>CO2eq!B170</f>
        <v>Aerosoles</v>
      </c>
      <c r="C117" s="94">
        <f>CO2eq!AE170</f>
        <v>0.45626010002460671</v>
      </c>
      <c r="D117" s="94">
        <f t="shared" si="1"/>
        <v>0.45626010002460671</v>
      </c>
    </row>
    <row r="118" spans="1:4" x14ac:dyDescent="0.25">
      <c r="A118" s="140" t="str">
        <f>CO2eq!A171</f>
        <v>2.F.5.</v>
      </c>
      <c r="B118" s="140" t="str">
        <f>CO2eq!B171</f>
        <v>Solventes</v>
      </c>
      <c r="C118" s="94">
        <f>CO2eq!AE171</f>
        <v>0.61400952739484027</v>
      </c>
      <c r="D118" s="94">
        <f t="shared" si="1"/>
        <v>0.61400952739484027</v>
      </c>
    </row>
    <row r="119" spans="1:4" x14ac:dyDescent="0.25">
      <c r="A119" s="140" t="str">
        <f>CO2eq!A172</f>
        <v>2.F.6.</v>
      </c>
      <c r="B119" s="140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40" t="str">
        <f>CO2eq!A175</f>
        <v>2.G.1.a.</v>
      </c>
      <c r="B120" s="140" t="str">
        <f>CO2eq!B175</f>
        <v>Manufactura de equipos eléctricos</v>
      </c>
      <c r="C120" s="94">
        <f>CO2eq!AE175</f>
        <v>0.99842053924726248</v>
      </c>
      <c r="D120" s="94">
        <f t="shared" si="1"/>
        <v>0.99842053924726248</v>
      </c>
    </row>
    <row r="121" spans="1:4" x14ac:dyDescent="0.25">
      <c r="A121" s="140" t="str">
        <f>CO2eq!A176</f>
        <v>2.G.1.b.</v>
      </c>
      <c r="B121" s="140" t="str">
        <f>CO2eq!B176</f>
        <v>Uso de equipos eléctricos</v>
      </c>
      <c r="C121" s="94">
        <f>CO2eq!AE176</f>
        <v>4.0287371307628606</v>
      </c>
      <c r="D121" s="94">
        <f t="shared" si="1"/>
        <v>4.0287371307628606</v>
      </c>
    </row>
    <row r="122" spans="1:4" x14ac:dyDescent="0.25">
      <c r="A122" s="140" t="str">
        <f>CO2eq!A177</f>
        <v>2.G.1.c.</v>
      </c>
      <c r="B122" s="140" t="str">
        <f>CO2eq!B177</f>
        <v>Eliminación de equipos eléctricos</v>
      </c>
      <c r="C122" s="94">
        <f>CO2eq!AE177</f>
        <v>9.9659519646636607E-2</v>
      </c>
      <c r="D122" s="94">
        <f t="shared" si="1"/>
        <v>9.9659519646636607E-2</v>
      </c>
    </row>
    <row r="123" spans="1:4" x14ac:dyDescent="0.25">
      <c r="A123" s="140" t="str">
        <f>CO2eq!A179</f>
        <v>2.G.2.a.</v>
      </c>
      <c r="B123" s="140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40" t="str">
        <f>CO2eq!A180</f>
        <v>2.G.2.b.</v>
      </c>
      <c r="B124" s="140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40" t="str">
        <f>CO2eq!A181</f>
        <v>2.G.2.c.</v>
      </c>
      <c r="B125" s="140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40" t="str">
        <f>CO2eq!A183</f>
        <v>2.G.3.a.</v>
      </c>
      <c r="B126" s="140" t="str">
        <f>CO2eq!B183</f>
        <v>Aplicaciones médicas</v>
      </c>
      <c r="C126" s="94">
        <f>CO2eq!AE183</f>
        <v>5.2641830137138872E-3</v>
      </c>
      <c r="D126" s="94">
        <f t="shared" si="1"/>
        <v>5.2641830137138872E-3</v>
      </c>
    </row>
    <row r="127" spans="1:4" x14ac:dyDescent="0.25">
      <c r="A127" s="140" t="str">
        <f>CO2eq!A184</f>
        <v>2.G.3.b.</v>
      </c>
      <c r="B127" s="140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40" t="str">
        <f>CO2eq!A185</f>
        <v>2.G.3.c.</v>
      </c>
      <c r="B128" s="140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40" t="str">
        <f>CO2eq!A186</f>
        <v>2.G.4.</v>
      </c>
      <c r="B129" s="140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40" t="str">
        <f>CO2eq!A188</f>
        <v>2.H.1.</v>
      </c>
      <c r="B130" s="140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40" t="str">
        <f>CO2eq!A189</f>
        <v>2.H.2.</v>
      </c>
      <c r="B131" s="140" t="str">
        <f>CO2eq!B189</f>
        <v>Industria de la alimentación y las bebidas</v>
      </c>
      <c r="C131" s="94">
        <f>CO2eq!AE189</f>
        <v>0</v>
      </c>
      <c r="D131" s="94">
        <f t="shared" ref="D131:D194" si="2">ABS(C131)</f>
        <v>0</v>
      </c>
    </row>
    <row r="132" spans="1:4" x14ac:dyDescent="0.25">
      <c r="A132" s="140" t="str">
        <f>CO2eq!A190</f>
        <v>2.H.3.</v>
      </c>
      <c r="B132" s="140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3" t="str">
        <f>CO2eq!A193</f>
        <v>3.A.1.</v>
      </c>
      <c r="B133" s="143" t="str">
        <f>CO2eq!B193</f>
        <v>Ganado vacuno</v>
      </c>
      <c r="C133" s="33">
        <f>CO2eq!AE193</f>
        <v>1006.0910294274934</v>
      </c>
      <c r="D133" s="94">
        <f t="shared" si="2"/>
        <v>1006.0910294274934</v>
      </c>
    </row>
    <row r="134" spans="1:4" x14ac:dyDescent="0.25">
      <c r="A134" s="140" t="str">
        <f>CO2eq!A201</f>
        <v>3.A.2.</v>
      </c>
      <c r="B134" s="140" t="str">
        <f>CO2eq!B201</f>
        <v>Ovinos</v>
      </c>
      <c r="C134" s="94">
        <f>CO2eq!AE201</f>
        <v>19.416722124081399</v>
      </c>
      <c r="D134" s="94">
        <f t="shared" si="2"/>
        <v>19.416722124081399</v>
      </c>
    </row>
    <row r="135" spans="1:4" x14ac:dyDescent="0.25">
      <c r="A135" s="143" t="str">
        <f>CO2eq!A202</f>
        <v>3.A.3.</v>
      </c>
      <c r="B135" s="143" t="str">
        <f>CO2eq!B202</f>
        <v>Porcinos</v>
      </c>
      <c r="C135" s="33">
        <f>CO2eq!AE202</f>
        <v>1.1868091036645405</v>
      </c>
      <c r="D135" s="94">
        <f t="shared" si="2"/>
        <v>1.1868091036645405</v>
      </c>
    </row>
    <row r="136" spans="1:4" x14ac:dyDescent="0.25">
      <c r="A136" s="140" t="str">
        <f>CO2eq!A207</f>
        <v>3.A.4.a.</v>
      </c>
      <c r="B136" s="140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40" t="str">
        <f>CO2eq!A208</f>
        <v>3.A.4.b.</v>
      </c>
      <c r="B137" s="140" t="str">
        <f>CO2eq!B208</f>
        <v>Caprinos</v>
      </c>
      <c r="C137" s="94">
        <f>CO2eq!AE208</f>
        <v>0.8266463883294054</v>
      </c>
      <c r="D137" s="94">
        <f t="shared" si="2"/>
        <v>0.8266463883294054</v>
      </c>
    </row>
    <row r="138" spans="1:4" x14ac:dyDescent="0.25">
      <c r="A138" s="140" t="str">
        <f>CO2eq!A209</f>
        <v>3.A.4.c.</v>
      </c>
      <c r="B138" s="140" t="str">
        <f>CO2eq!B209</f>
        <v>Equinos</v>
      </c>
      <c r="C138" s="94">
        <f>CO2eq!AE209</f>
        <v>5.8074749999999993</v>
      </c>
      <c r="D138" s="94">
        <f t="shared" si="2"/>
        <v>5.8074749999999993</v>
      </c>
    </row>
    <row r="139" spans="1:4" x14ac:dyDescent="0.25">
      <c r="A139" s="140" t="str">
        <f>CO2eq!A210</f>
        <v>3.A.4.d.</v>
      </c>
      <c r="B139" s="140" t="str">
        <f>CO2eq!B210</f>
        <v>Mulas y asnos</v>
      </c>
      <c r="C139" s="94">
        <f>CO2eq!AE210</f>
        <v>2.3375E-2</v>
      </c>
      <c r="D139" s="94">
        <f t="shared" si="2"/>
        <v>2.3375E-2</v>
      </c>
    </row>
    <row r="140" spans="1:4" x14ac:dyDescent="0.25">
      <c r="A140" s="140" t="str">
        <f>CO2eq!A211</f>
        <v>3.A.4.e.</v>
      </c>
      <c r="B140" s="140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40" t="str">
        <f>CO2eq!A212</f>
        <v>3.A.4.f.</v>
      </c>
      <c r="B141" s="140" t="str">
        <f>CO2eq!B212</f>
        <v>Camélidos (llamas y alpacas)</v>
      </c>
      <c r="C141" s="94">
        <f>CO2eq!AE212</f>
        <v>0.32958000000000021</v>
      </c>
      <c r="D141" s="94">
        <f t="shared" si="2"/>
        <v>0.32958000000000021</v>
      </c>
    </row>
    <row r="142" spans="1:4" x14ac:dyDescent="0.25">
      <c r="A142" s="140" t="str">
        <f>CO2eq!A214</f>
        <v>3.A.4.g.i.</v>
      </c>
      <c r="B142" s="140" t="str">
        <f>CO2eq!B214</f>
        <v>Ciervos</v>
      </c>
      <c r="C142" s="94">
        <f>CO2eq!AE214</f>
        <v>0.67799999999999994</v>
      </c>
      <c r="D142" s="94">
        <f t="shared" si="2"/>
        <v>0.67799999999999994</v>
      </c>
    </row>
    <row r="143" spans="1:4" x14ac:dyDescent="0.25">
      <c r="A143" s="140" t="str">
        <f>CO2eq!A215</f>
        <v>3.A.4.g.ii.</v>
      </c>
      <c r="B143" s="140" t="str">
        <f>CO2eq!B215</f>
        <v>Jabalíes</v>
      </c>
      <c r="C143" s="94">
        <f>CO2eq!AE215</f>
        <v>0</v>
      </c>
      <c r="D143" s="94">
        <f t="shared" si="2"/>
        <v>0</v>
      </c>
    </row>
    <row r="144" spans="1:4" x14ac:dyDescent="0.25">
      <c r="A144" s="143" t="str">
        <f>CO2eq!A217</f>
        <v>3.B.1.</v>
      </c>
      <c r="B144" s="143" t="str">
        <f>CO2eq!B217</f>
        <v>Ganado vacuno</v>
      </c>
      <c r="C144" s="33">
        <f>CO2eq!AE217</f>
        <v>67.329796440993931</v>
      </c>
      <c r="D144" s="94">
        <f t="shared" si="2"/>
        <v>67.329796440993931</v>
      </c>
    </row>
    <row r="145" spans="1:4" x14ac:dyDescent="0.25">
      <c r="A145" s="140" t="str">
        <f>CO2eq!A225</f>
        <v>3.B.2.</v>
      </c>
      <c r="B145" s="140" t="str">
        <f>CO2eq!B225</f>
        <v>Ovinos</v>
      </c>
      <c r="C145" s="94">
        <f>CO2eq!AE225</f>
        <v>0.58250166372244205</v>
      </c>
      <c r="D145" s="94">
        <f t="shared" si="2"/>
        <v>0.58250166372244205</v>
      </c>
    </row>
    <row r="146" spans="1:4" x14ac:dyDescent="0.25">
      <c r="A146" s="143" t="str">
        <f>CO2eq!A226</f>
        <v>3.B.3.</v>
      </c>
      <c r="B146" s="143" t="str">
        <f>CO2eq!B226</f>
        <v>Porcinos</v>
      </c>
      <c r="C146" s="33">
        <f>CO2eq!AE226</f>
        <v>11.042964109887549</v>
      </c>
      <c r="D146" s="94">
        <f t="shared" si="2"/>
        <v>11.042964109887549</v>
      </c>
    </row>
    <row r="147" spans="1:4" x14ac:dyDescent="0.25">
      <c r="A147" s="140" t="str">
        <f>CO2eq!A231</f>
        <v>3.B.4.a.</v>
      </c>
      <c r="B147" s="140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40" t="str">
        <f>CO2eq!A232</f>
        <v>3.B.4.b.</v>
      </c>
      <c r="B148" s="140" t="str">
        <f>CO2eq!B232</f>
        <v>Caprinos</v>
      </c>
      <c r="C148" s="94">
        <f>CO2eq!AE232</f>
        <v>2.8105977203199784E-2</v>
      </c>
      <c r="D148" s="94">
        <f t="shared" si="2"/>
        <v>2.8105977203199784E-2</v>
      </c>
    </row>
    <row r="149" spans="1:4" x14ac:dyDescent="0.25">
      <c r="A149" s="140" t="str">
        <f>CO2eq!A233</f>
        <v>3.B.4.c.</v>
      </c>
      <c r="B149" s="140" t="str">
        <f>CO2eq!B233</f>
        <v>Equinos</v>
      </c>
      <c r="C149" s="94">
        <f>CO2eq!AE233</f>
        <v>0.52912550000000003</v>
      </c>
      <c r="D149" s="94">
        <f t="shared" si="2"/>
        <v>0.52912550000000003</v>
      </c>
    </row>
    <row r="150" spans="1:4" x14ac:dyDescent="0.25">
      <c r="A150" s="140" t="str">
        <f>CO2eq!A234</f>
        <v>3.B.4.d.</v>
      </c>
      <c r="B150" s="140" t="str">
        <f>CO2eq!B234</f>
        <v>Mulas y asnos</v>
      </c>
      <c r="C150" s="94">
        <f>CO2eq!AE234</f>
        <v>2.1037500000000002E-3</v>
      </c>
      <c r="D150" s="94">
        <f t="shared" si="2"/>
        <v>2.1037500000000002E-3</v>
      </c>
    </row>
    <row r="151" spans="1:4" x14ac:dyDescent="0.25">
      <c r="A151" s="140" t="str">
        <f>CO2eq!A235</f>
        <v>3.B.4.e.</v>
      </c>
      <c r="B151" s="140" t="str">
        <f>CO2eq!B235</f>
        <v>Aves de corral</v>
      </c>
      <c r="C151" s="94">
        <f>CO2eq!AE235</f>
        <v>0.29500019127837873</v>
      </c>
      <c r="D151" s="94">
        <f t="shared" si="2"/>
        <v>0.29500019127837873</v>
      </c>
    </row>
    <row r="152" spans="1:4" x14ac:dyDescent="0.25">
      <c r="A152" s="140" t="str">
        <f>CO2eq!A236</f>
        <v>3.B.4.f.</v>
      </c>
      <c r="B152" s="140" t="str">
        <f>CO2eq!B236</f>
        <v>Camélidos (llamas y alpacas)</v>
      </c>
      <c r="C152" s="94">
        <f>CO2eq!AE236</f>
        <v>7.9099200000000036E-2</v>
      </c>
      <c r="D152" s="94">
        <f t="shared" si="2"/>
        <v>7.9099200000000036E-2</v>
      </c>
    </row>
    <row r="153" spans="1:4" x14ac:dyDescent="0.25">
      <c r="A153" s="140" t="str">
        <f>CO2eq!A238</f>
        <v>3.B.4.g.i.</v>
      </c>
      <c r="B153" s="140" t="str">
        <f>CO2eq!B238</f>
        <v>Ciervos</v>
      </c>
      <c r="C153" s="94">
        <f>CO2eq!AE238</f>
        <v>7.4579999999999994E-3</v>
      </c>
      <c r="D153" s="94">
        <f t="shared" si="2"/>
        <v>7.4579999999999994E-3</v>
      </c>
    </row>
    <row r="154" spans="1:4" x14ac:dyDescent="0.25">
      <c r="A154" s="140" t="str">
        <f>CO2eq!A239</f>
        <v>3.B.4.g.ii.</v>
      </c>
      <c r="B154" s="140" t="str">
        <f>CO2eq!B239</f>
        <v>Jabalíes</v>
      </c>
      <c r="C154" s="94">
        <f>CO2eq!AE239</f>
        <v>0</v>
      </c>
      <c r="D154" s="94">
        <f t="shared" si="2"/>
        <v>0</v>
      </c>
    </row>
    <row r="155" spans="1:4" x14ac:dyDescent="0.25">
      <c r="A155" s="140" t="str">
        <f>CO2eq!A241</f>
        <v>3.B.5.a.</v>
      </c>
      <c r="B155" s="140" t="str">
        <f>CO2eq!B241</f>
        <v>Ganado vacuno</v>
      </c>
      <c r="C155" s="94">
        <f>CO2eq!AE241</f>
        <v>7.2950389558622328</v>
      </c>
      <c r="D155" s="94">
        <f t="shared" si="2"/>
        <v>7.2950389558622328</v>
      </c>
    </row>
    <row r="156" spans="1:4" x14ac:dyDescent="0.25">
      <c r="A156" s="140" t="str">
        <f>CO2eq!A242</f>
        <v>3.B.5.b.</v>
      </c>
      <c r="B156" s="140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40" t="str">
        <f>CO2eq!A243</f>
        <v>3.B.5.c.</v>
      </c>
      <c r="B157" s="140" t="str">
        <f>CO2eq!B243</f>
        <v>Porcinos</v>
      </c>
      <c r="C157" s="94">
        <f>CO2eq!AE243</f>
        <v>0.59293359080155517</v>
      </c>
      <c r="D157" s="94">
        <f t="shared" si="2"/>
        <v>0.59293359080155517</v>
      </c>
    </row>
    <row r="158" spans="1:4" x14ac:dyDescent="0.25">
      <c r="A158" s="140" t="str">
        <f>CO2eq!A245</f>
        <v>3.B.5.d.i.</v>
      </c>
      <c r="B158" s="140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40" t="str">
        <f>CO2eq!A246</f>
        <v>3.B.5.d.ii.</v>
      </c>
      <c r="B159" s="140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40" t="str">
        <f>CO2eq!A247</f>
        <v>3.B.5.d.iii.</v>
      </c>
      <c r="B160" s="140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40" t="str">
        <f>CO2eq!A248</f>
        <v>3.B.5.d.iv.</v>
      </c>
      <c r="B161" s="140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40" t="str">
        <f>CO2eq!A249</f>
        <v>3.B.5.d.v.</v>
      </c>
      <c r="B162" s="140" t="str">
        <f>CO2eq!B249</f>
        <v>Aves de corral</v>
      </c>
      <c r="C162" s="94">
        <f>CO2eq!AE249</f>
        <v>0.48620490409916384</v>
      </c>
      <c r="D162" s="94">
        <f t="shared" si="2"/>
        <v>0.48620490409916384</v>
      </c>
    </row>
    <row r="163" spans="1:4" x14ac:dyDescent="0.25">
      <c r="A163" s="140" t="str">
        <f>CO2eq!A250</f>
        <v>3.B.5.d.vi.</v>
      </c>
      <c r="B163" s="140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40" t="str">
        <f>CO2eq!A251</f>
        <v>3.B.5.d.vii.</v>
      </c>
      <c r="B164" s="140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3" t="str">
        <f>CO2eq!A252</f>
        <v>3.C.</v>
      </c>
      <c r="B165" s="143" t="str">
        <f>CO2eq!B252</f>
        <v>Cultivo del arroz</v>
      </c>
      <c r="C165" s="33">
        <f>CO2eq!AE252</f>
        <v>0</v>
      </c>
      <c r="D165" s="94">
        <f t="shared" si="2"/>
        <v>0</v>
      </c>
    </row>
    <row r="166" spans="1:4" x14ac:dyDescent="0.25">
      <c r="A166" s="140" t="str">
        <f>CO2eq!A259</f>
        <v>3.D.1.a.</v>
      </c>
      <c r="B166" s="140" t="str">
        <f>CO2eq!B259</f>
        <v>Fertilizante inorgánicos</v>
      </c>
      <c r="C166" s="94">
        <f>CO2eq!AE259</f>
        <v>71.798891606130141</v>
      </c>
      <c r="D166" s="94">
        <f t="shared" si="2"/>
        <v>71.798891606130141</v>
      </c>
    </row>
    <row r="167" spans="1:4" x14ac:dyDescent="0.25">
      <c r="A167" s="140" t="str">
        <f>CO2eq!A261</f>
        <v>3.D.1.b.i.</v>
      </c>
      <c r="B167" s="140" t="str">
        <f>CO2eq!B261</f>
        <v>Estiércol animal aplicado a los suelos</v>
      </c>
      <c r="C167" s="94">
        <f>CO2eq!AE261</f>
        <v>14.309905851432914</v>
      </c>
      <c r="D167" s="94">
        <f t="shared" si="2"/>
        <v>14.309905851432914</v>
      </c>
    </row>
    <row r="168" spans="1:4" x14ac:dyDescent="0.25">
      <c r="A168" s="140" t="str">
        <f>CO2eq!A262</f>
        <v>3.D.1.b.ii.</v>
      </c>
      <c r="B168" s="140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40" t="str">
        <f>CO2eq!A263</f>
        <v>3.D.1.b.iii.</v>
      </c>
      <c r="B169" s="140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40" t="str">
        <f>CO2eq!A264</f>
        <v>3.D.1.c.</v>
      </c>
      <c r="B170" s="140" t="str">
        <f>CO2eq!B264</f>
        <v>Orina y estiércol depositado por animales de pastoreo</v>
      </c>
      <c r="C170" s="94">
        <f>CO2eq!AE264</f>
        <v>158.68375403818001</v>
      </c>
      <c r="D170" s="94">
        <f t="shared" si="2"/>
        <v>158.68375403818001</v>
      </c>
    </row>
    <row r="171" spans="1:4" x14ac:dyDescent="0.25">
      <c r="A171" s="140" t="str">
        <f>CO2eq!A265</f>
        <v>3.D.1.d.</v>
      </c>
      <c r="B171" s="140" t="str">
        <f>CO2eq!B265</f>
        <v>Residuos de cosechas</v>
      </c>
      <c r="C171" s="94">
        <f>CO2eq!AE265</f>
        <v>58.296892251823778</v>
      </c>
      <c r="D171" s="94">
        <f t="shared" si="2"/>
        <v>58.296892251823778</v>
      </c>
    </row>
    <row r="172" spans="1:4" x14ac:dyDescent="0.25">
      <c r="A172" s="140" t="str">
        <f>CO2eq!A266</f>
        <v>3.D.1.e.</v>
      </c>
      <c r="B172" s="140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40" t="str">
        <f>CO2eq!A267</f>
        <v>3.D.1.f.</v>
      </c>
      <c r="B173" s="140" t="str">
        <f>CO2eq!B267</f>
        <v>Cultivo de suelos orgánicos (histosoles)</v>
      </c>
      <c r="C173" s="94">
        <f>CO2eq!AE267</f>
        <v>0.32774168081148053</v>
      </c>
      <c r="D173" s="94">
        <f t="shared" si="2"/>
        <v>0.32774168081148053</v>
      </c>
    </row>
    <row r="174" spans="1:4" x14ac:dyDescent="0.25">
      <c r="A174" s="140" t="str">
        <f>CO2eq!A268</f>
        <v>3.D.1.g.</v>
      </c>
      <c r="B174" s="140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40" t="str">
        <f>CO2eq!A271</f>
        <v>3.D.2.a.i</v>
      </c>
      <c r="B175" s="140" t="str">
        <f>CO2eq!B271</f>
        <v>Fertilizante inorgánicos</v>
      </c>
      <c r="C175" s="94">
        <f>CO2eq!AE271</f>
        <v>7.1798891606130146</v>
      </c>
      <c r="D175" s="94">
        <f t="shared" si="2"/>
        <v>7.1798891606130146</v>
      </c>
    </row>
    <row r="176" spans="1:4" x14ac:dyDescent="0.25">
      <c r="A176" s="140" t="str">
        <f>CO2eq!A273</f>
        <v>3.D.2.a.ii.1.</v>
      </c>
      <c r="B176" s="140" t="str">
        <f>CO2eq!B273</f>
        <v>Estiércol animal aplicado a los suelos</v>
      </c>
      <c r="C176" s="94">
        <f>CO2eq!AE273</f>
        <v>2.8619811702865836</v>
      </c>
      <c r="D176" s="94">
        <f t="shared" si="2"/>
        <v>2.8619811702865836</v>
      </c>
    </row>
    <row r="177" spans="1:4" x14ac:dyDescent="0.25">
      <c r="A177" s="140" t="str">
        <f>CO2eq!A274</f>
        <v>3.D.2.a.ii.2.</v>
      </c>
      <c r="B177" s="140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40" t="str">
        <f>CO2eq!A275</f>
        <v>3.D.2.a.ii.3.</v>
      </c>
      <c r="B178" s="140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40" t="str">
        <f>CO2eq!A276</f>
        <v>3.D.2.a.iii.</v>
      </c>
      <c r="B179" s="140" t="str">
        <f>CO2eq!B276</f>
        <v>Orina y estiércol depositado por animales de pastoreo</v>
      </c>
      <c r="C179" s="94">
        <f>CO2eq!AE276</f>
        <v>18.183387561591047</v>
      </c>
      <c r="D179" s="94">
        <f t="shared" si="2"/>
        <v>18.183387561591047</v>
      </c>
    </row>
    <row r="180" spans="1:4" x14ac:dyDescent="0.25">
      <c r="A180" s="140" t="str">
        <f>CO2eq!A278</f>
        <v>3.D.2.b.i.</v>
      </c>
      <c r="B180" s="140" t="str">
        <f>CO2eq!B278</f>
        <v>Fertilizante inorgánicos</v>
      </c>
      <c r="C180" s="94">
        <f>CO2eq!AE278</f>
        <v>16.154750611379281</v>
      </c>
      <c r="D180" s="94">
        <f t="shared" si="2"/>
        <v>16.154750611379281</v>
      </c>
    </row>
    <row r="181" spans="1:4" x14ac:dyDescent="0.25">
      <c r="A181" s="140" t="str">
        <f>CO2eq!A280</f>
        <v>3.D.2.b.ii.1.</v>
      </c>
      <c r="B181" s="140" t="str">
        <f>CO2eq!B280</f>
        <v>Estiércol animal aplicado a los suelos</v>
      </c>
      <c r="C181" s="94">
        <f>CO2eq!AE280</f>
        <v>3.2197288165724056</v>
      </c>
      <c r="D181" s="94">
        <f t="shared" si="2"/>
        <v>3.2197288165724056</v>
      </c>
    </row>
    <row r="182" spans="1:4" x14ac:dyDescent="0.25">
      <c r="A182" s="140" t="str">
        <f>CO2eq!A281</f>
        <v>3.D.2.b.ii.2.</v>
      </c>
      <c r="B182" s="140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40" t="str">
        <f>CO2eq!A282</f>
        <v>3.D.2.b.ii.3.</v>
      </c>
      <c r="B183" s="140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40" t="str">
        <f>CO2eq!A283</f>
        <v>3.D.2.b.iii.</v>
      </c>
      <c r="B184" s="140" t="str">
        <f>CO2eq!B283</f>
        <v>Orina y estiércol depositado por animales de pastoreo</v>
      </c>
      <c r="C184" s="94">
        <f>CO2eq!AE283</f>
        <v>20.456311006789921</v>
      </c>
      <c r="D184" s="94">
        <f t="shared" si="2"/>
        <v>20.456311006789921</v>
      </c>
    </row>
    <row r="185" spans="1:4" x14ac:dyDescent="0.25">
      <c r="A185" s="140" t="str">
        <f>CO2eq!A284</f>
        <v>3.D.2.b.iv.</v>
      </c>
      <c r="B185" s="140" t="str">
        <f>CO2eq!B284</f>
        <v>Residuos de cosechas</v>
      </c>
      <c r="C185" s="94">
        <f>CO2eq!AE284</f>
        <v>13.11680075666035</v>
      </c>
      <c r="D185" s="94">
        <f t="shared" si="2"/>
        <v>13.11680075666035</v>
      </c>
    </row>
    <row r="186" spans="1:4" x14ac:dyDescent="0.25">
      <c r="A186" s="140" t="str">
        <f>CO2eq!A285</f>
        <v>3.D.2.b.v.</v>
      </c>
      <c r="B186" s="140" t="str">
        <f>CO2eq!B285</f>
        <v>Mineralización / inmovilización asociada a la pérdida / ganancia de materia orgánica del suelo</v>
      </c>
      <c r="C186" s="94">
        <f>CO2eq!AE285</f>
        <v>7.3741878182583128E-4</v>
      </c>
      <c r="D186" s="94">
        <f t="shared" si="2"/>
        <v>7.3741878182583128E-4</v>
      </c>
    </row>
    <row r="187" spans="1:4" x14ac:dyDescent="0.25">
      <c r="A187" s="140" t="str">
        <f>CO2eq!A286</f>
        <v>3.E.</v>
      </c>
      <c r="B187" s="140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3" t="str">
        <f>CO2eq!A287</f>
        <v>3.F.</v>
      </c>
      <c r="B188" s="143" t="str">
        <f>CO2eq!B287</f>
        <v>Quema de residuos agrícola en el campo</v>
      </c>
      <c r="C188" s="33">
        <f>CO2eq!AE287</f>
        <v>4.1192596998000007E-2</v>
      </c>
      <c r="D188" s="94">
        <f t="shared" si="2"/>
        <v>4.1192596998000007E-2</v>
      </c>
    </row>
    <row r="189" spans="1:4" x14ac:dyDescent="0.25">
      <c r="A189" s="143" t="str">
        <f>CO2eq!A291</f>
        <v>3.G.</v>
      </c>
      <c r="B189" s="143" t="str">
        <f>CO2eq!B291</f>
        <v>Encalado</v>
      </c>
      <c r="C189" s="33">
        <f>CO2eq!AE291</f>
        <v>21.780706768656458</v>
      </c>
      <c r="D189" s="94">
        <f t="shared" si="2"/>
        <v>21.780706768656458</v>
      </c>
    </row>
    <row r="190" spans="1:4" x14ac:dyDescent="0.25">
      <c r="A190" s="140" t="str">
        <f>CO2eq!A294</f>
        <v>3.H.</v>
      </c>
      <c r="B190" s="140" t="str">
        <f>CO2eq!B294</f>
        <v>Aplicación de urea</v>
      </c>
      <c r="C190" s="94">
        <f>CO2eq!AE294</f>
        <v>21.517392353920595</v>
      </c>
      <c r="D190" s="94">
        <f t="shared" si="2"/>
        <v>21.517392353920595</v>
      </c>
    </row>
    <row r="191" spans="1:4" x14ac:dyDescent="0.25">
      <c r="A191" s="140" t="str">
        <f>CO2eq!A295</f>
        <v>3.I.</v>
      </c>
      <c r="B191" s="140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40" t="str">
        <f>CO2eq!A296</f>
        <v>3.J.</v>
      </c>
      <c r="B192" s="140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40" t="str">
        <f>CO2eq!A301</f>
        <v>4.A.1.a.i.</v>
      </c>
      <c r="B193" s="140" t="str">
        <f>CO2eq!B301</f>
        <v>Bosque nativo</v>
      </c>
      <c r="C193" s="94">
        <f>CO2eq!AE301</f>
        <v>-7983.4934618830403</v>
      </c>
      <c r="D193" s="94">
        <f t="shared" si="2"/>
        <v>7983.4934618830403</v>
      </c>
    </row>
    <row r="194" spans="1:4" x14ac:dyDescent="0.25">
      <c r="A194" s="143" t="str">
        <f>CO2eq!A341</f>
        <v>4.A.1.a.ii.</v>
      </c>
      <c r="B194" s="143" t="str">
        <f>CO2eq!B341</f>
        <v>Plantaciones forestales</v>
      </c>
      <c r="C194" s="33">
        <f>CO2eq!AE341</f>
        <v>-4241.8523824184786</v>
      </c>
      <c r="D194" s="94">
        <f t="shared" si="2"/>
        <v>4241.8523824184786</v>
      </c>
    </row>
    <row r="195" spans="1:4" x14ac:dyDescent="0.25">
      <c r="A195" s="140" t="str">
        <f>CO2eq!A350</f>
        <v>4.A.1.b.i.</v>
      </c>
      <c r="B195" s="140" t="str">
        <f>CO2eq!B350</f>
        <v>Cosecha</v>
      </c>
      <c r="C195" s="94">
        <f>CO2eq!AE350</f>
        <v>4784.8853754085721</v>
      </c>
      <c r="D195" s="94">
        <f t="shared" ref="D195:D238" si="3">ABS(C195)</f>
        <v>4784.8853754085721</v>
      </c>
    </row>
    <row r="196" spans="1:4" x14ac:dyDescent="0.25">
      <c r="A196" s="140" t="str">
        <f>CO2eq!A356</f>
        <v>4.A.1.b.ii.1.</v>
      </c>
      <c r="B196" s="140" t="str">
        <f>CO2eq!B356</f>
        <v>Leña especies nativas</v>
      </c>
      <c r="C196" s="94">
        <f>CO2eq!AE356</f>
        <v>1196.863809604399</v>
      </c>
      <c r="D196" s="94">
        <f t="shared" si="3"/>
        <v>1196.863809604399</v>
      </c>
    </row>
    <row r="197" spans="1:4" x14ac:dyDescent="0.25">
      <c r="A197" s="140" t="str">
        <f>CO2eq!A357</f>
        <v>4.A.1.b.ii.2.</v>
      </c>
      <c r="B197" s="140" t="str">
        <f>CO2eq!B357</f>
        <v>Leña especies exótica</v>
      </c>
      <c r="C197" s="94">
        <f>CO2eq!AE357</f>
        <v>691.44090634146664</v>
      </c>
      <c r="D197" s="94">
        <f t="shared" si="3"/>
        <v>691.44090634146664</v>
      </c>
    </row>
    <row r="198" spans="1:4" x14ac:dyDescent="0.25">
      <c r="A198" s="143" t="str">
        <f>CO2eq!A359</f>
        <v>4.A.1.b.iii.1.</v>
      </c>
      <c r="B198" s="143" t="str">
        <f>CO2eq!B359</f>
        <v>Incendios</v>
      </c>
      <c r="C198" s="33">
        <f>CO2eq!AE359</f>
        <v>74.684885298701431</v>
      </c>
      <c r="D198" s="94">
        <f t="shared" si="3"/>
        <v>74.684885298701431</v>
      </c>
    </row>
    <row r="199" spans="1:4" x14ac:dyDescent="0.25">
      <c r="A199" s="143" t="str">
        <f>CO2eq!A364</f>
        <v>4.A.1.c.</v>
      </c>
      <c r="B199" s="143" t="str">
        <f>CO2eq!B364</f>
        <v>Tierras forestales con cambio de vegetación</v>
      </c>
      <c r="C199" s="33">
        <f>CO2eq!AE364</f>
        <v>-803.05319110834046</v>
      </c>
      <c r="D199" s="94">
        <f t="shared" si="3"/>
        <v>803.05319110834046</v>
      </c>
    </row>
    <row r="200" spans="1:4" x14ac:dyDescent="0.25">
      <c r="A200" s="140" t="str">
        <f>CO2eq!A369</f>
        <v>4.A.2.a.i.</v>
      </c>
      <c r="B200" s="140" t="str">
        <f>CO2eq!B369</f>
        <v>Tierras de cultivo convertidas en bosque nativo</v>
      </c>
      <c r="C200" s="94">
        <f>CO2eq!AE369</f>
        <v>0</v>
      </c>
      <c r="D200" s="94">
        <f t="shared" si="3"/>
        <v>0</v>
      </c>
    </row>
    <row r="201" spans="1:4" x14ac:dyDescent="0.25">
      <c r="A201" s="140" t="str">
        <f>CO2eq!A370</f>
        <v>4.A.2.a.ii.</v>
      </c>
      <c r="B201" s="140" t="str">
        <f>CO2eq!B370</f>
        <v>Tierras de cultivo convertidas en plantaciones forestales</v>
      </c>
      <c r="C201" s="94">
        <f>CO2eq!AE370</f>
        <v>-70.827849663585909</v>
      </c>
      <c r="D201" s="94">
        <f t="shared" si="3"/>
        <v>70.827849663585909</v>
      </c>
    </row>
    <row r="202" spans="1:4" x14ac:dyDescent="0.25">
      <c r="A202" s="140" t="str">
        <f>CO2eq!A372</f>
        <v>4.A.2.b.i.</v>
      </c>
      <c r="B202" s="140" t="str">
        <f>CO2eq!B372</f>
        <v>Pastizales convertidos en bosque nativo</v>
      </c>
      <c r="C202" s="94">
        <f>CO2eq!AE372</f>
        <v>-17.955857286898258</v>
      </c>
      <c r="D202" s="94">
        <f t="shared" si="3"/>
        <v>17.955857286898258</v>
      </c>
    </row>
    <row r="203" spans="1:4" x14ac:dyDescent="0.25">
      <c r="A203" s="140" t="str">
        <f>CO2eq!A373</f>
        <v>4.A.2.b.ii.</v>
      </c>
      <c r="B203" s="140" t="str">
        <f>CO2eq!B373</f>
        <v>Pastizales convertidos en plantaciones forestales</v>
      </c>
      <c r="C203" s="94">
        <f>CO2eq!AE373</f>
        <v>-2137.7895554532211</v>
      </c>
      <c r="D203" s="94">
        <f t="shared" si="3"/>
        <v>2137.7895554532211</v>
      </c>
    </row>
    <row r="204" spans="1:4" x14ac:dyDescent="0.25">
      <c r="A204" s="140" t="str">
        <f>CO2eq!A375</f>
        <v>4.A.2.c.i.</v>
      </c>
      <c r="B204" s="140" t="str">
        <f>CO2eq!B375</f>
        <v>Humedales convertidos en bosque nativo</v>
      </c>
      <c r="C204" s="94">
        <f>CO2eq!AE375</f>
        <v>0</v>
      </c>
      <c r="D204" s="94">
        <f t="shared" si="3"/>
        <v>0</v>
      </c>
    </row>
    <row r="205" spans="1:4" x14ac:dyDescent="0.25">
      <c r="A205" s="140" t="str">
        <f>CO2eq!A376</f>
        <v>4.A.2.c.ii.</v>
      </c>
      <c r="B205" s="140" t="str">
        <f>CO2eq!B376</f>
        <v>Humedales convertidos en plantaciones forestales</v>
      </c>
      <c r="C205" s="94">
        <f>CO2eq!AE376</f>
        <v>-29.044758847222752</v>
      </c>
      <c r="D205" s="94">
        <f t="shared" si="3"/>
        <v>29.044758847222752</v>
      </c>
    </row>
    <row r="206" spans="1:4" x14ac:dyDescent="0.25">
      <c r="A206" s="140" t="str">
        <f>CO2eq!A378</f>
        <v>4.A.2.d.i.</v>
      </c>
      <c r="B206" s="140" t="str">
        <f>CO2eq!B378</f>
        <v>Asentamientos convertidos en bosque nativo</v>
      </c>
      <c r="C206" s="94">
        <f>CO2eq!AE378</f>
        <v>0</v>
      </c>
      <c r="D206" s="94">
        <f t="shared" si="3"/>
        <v>0</v>
      </c>
    </row>
    <row r="207" spans="1:4" x14ac:dyDescent="0.25">
      <c r="A207" s="140" t="str">
        <f>CO2eq!A379</f>
        <v>4.A.2.d.ii.</v>
      </c>
      <c r="B207" s="140" t="str">
        <f>CO2eq!B379</f>
        <v>Asentamientos convertidos en plantaciones forestales</v>
      </c>
      <c r="C207" s="94">
        <f>CO2eq!AE379</f>
        <v>0</v>
      </c>
      <c r="D207" s="94">
        <f t="shared" si="3"/>
        <v>0</v>
      </c>
    </row>
    <row r="208" spans="1:4" x14ac:dyDescent="0.25">
      <c r="A208" s="140" t="str">
        <f>CO2eq!A381</f>
        <v>4.A.2.e.i.</v>
      </c>
      <c r="B208" s="140" t="str">
        <f>CO2eq!B381</f>
        <v>Otras tierras convertidas en bosque nativo</v>
      </c>
      <c r="C208" s="94">
        <f>CO2eq!AE381</f>
        <v>0</v>
      </c>
      <c r="D208" s="94">
        <f t="shared" si="3"/>
        <v>0</v>
      </c>
    </row>
    <row r="209" spans="1:4" x14ac:dyDescent="0.25">
      <c r="A209" s="140" t="str">
        <f>CO2eq!A382</f>
        <v>4.A.2.e.ii.</v>
      </c>
      <c r="B209" s="140" t="str">
        <f>CO2eq!B382</f>
        <v>Otras tierras convertidas en plantaciones forestales</v>
      </c>
      <c r="C209" s="94">
        <f>CO2eq!AE382</f>
        <v>0</v>
      </c>
      <c r="D209" s="94">
        <f t="shared" si="3"/>
        <v>0</v>
      </c>
    </row>
    <row r="210" spans="1:4" x14ac:dyDescent="0.25">
      <c r="A210" s="140" t="str">
        <f>CO2eq!A384</f>
        <v>4.B.1.</v>
      </c>
      <c r="B210" s="140" t="str">
        <f>CO2eq!B384</f>
        <v>Tierras de cultivo que permanecen como tales</v>
      </c>
      <c r="C210" s="94">
        <f>CO2eq!AE384</f>
        <v>5.5666800000000007E-4</v>
      </c>
      <c r="D210" s="94">
        <f t="shared" si="3"/>
        <v>5.5666800000000007E-4</v>
      </c>
    </row>
    <row r="211" spans="1:4" x14ac:dyDescent="0.25">
      <c r="A211" s="143" t="str">
        <f>CO2eq!A385</f>
        <v>4.B.2.</v>
      </c>
      <c r="B211" s="143" t="str">
        <f>CO2eq!B385</f>
        <v>Tierras convertidas en tierras de cultivo</v>
      </c>
      <c r="C211" s="33">
        <f>CO2eq!AE385</f>
        <v>61.095905872804487</v>
      </c>
      <c r="D211" s="94">
        <f t="shared" si="3"/>
        <v>61.095905872804487</v>
      </c>
    </row>
    <row r="212" spans="1:4" x14ac:dyDescent="0.25">
      <c r="A212" s="140" t="str">
        <f>CO2eq!A392</f>
        <v>4.C.1.</v>
      </c>
      <c r="B212" s="140" t="str">
        <f>CO2eq!B392</f>
        <v>Pastizales que permanecen como tales</v>
      </c>
      <c r="C212" s="94">
        <f>CO2eq!AE392</f>
        <v>2.0719756208160002E-2</v>
      </c>
      <c r="D212" s="94">
        <f t="shared" si="3"/>
        <v>2.0719756208160002E-2</v>
      </c>
    </row>
    <row r="213" spans="1:4" x14ac:dyDescent="0.25">
      <c r="A213" s="143" t="str">
        <f>CO2eq!A393</f>
        <v>4.C.2.</v>
      </c>
      <c r="B213" s="143" t="str">
        <f>CO2eq!B393</f>
        <v>Tierras convertidas en pastizales</v>
      </c>
      <c r="C213" s="33">
        <f>CO2eq!AE393</f>
        <v>187.56614487298936</v>
      </c>
      <c r="D213" s="94">
        <f t="shared" si="3"/>
        <v>187.56614487298936</v>
      </c>
    </row>
    <row r="214" spans="1:4" x14ac:dyDescent="0.25">
      <c r="A214" s="140" t="str">
        <f>CO2eq!A400</f>
        <v>4.D.1.</v>
      </c>
      <c r="B214" s="140" t="str">
        <f>CO2eq!B400</f>
        <v>Humedales que permanecen como tales</v>
      </c>
      <c r="C214" s="94">
        <f>CO2eq!AE400</f>
        <v>0</v>
      </c>
      <c r="D214" s="94">
        <f t="shared" si="3"/>
        <v>0</v>
      </c>
    </row>
    <row r="215" spans="1:4" x14ac:dyDescent="0.25">
      <c r="A215" s="143" t="str">
        <f>CO2eq!A401</f>
        <v>4.D.2.</v>
      </c>
      <c r="B215" s="143" t="str">
        <f>CO2eq!B401</f>
        <v>Tierras convertidas en humedales</v>
      </c>
      <c r="C215" s="33">
        <f>CO2eq!AE401</f>
        <v>0</v>
      </c>
      <c r="D215" s="94">
        <f t="shared" si="3"/>
        <v>0</v>
      </c>
    </row>
    <row r="216" spans="1:4" x14ac:dyDescent="0.25">
      <c r="A216" s="140" t="str">
        <f>CO2eq!A408</f>
        <v>4.E.1.</v>
      </c>
      <c r="B216" s="140" t="str">
        <f>CO2eq!B408</f>
        <v>Asentamientos que permanecen como tales</v>
      </c>
      <c r="C216" s="94">
        <f>CO2eq!AE408</f>
        <v>0</v>
      </c>
      <c r="D216" s="94">
        <f t="shared" si="3"/>
        <v>0</v>
      </c>
    </row>
    <row r="217" spans="1:4" x14ac:dyDescent="0.25">
      <c r="A217" s="143" t="str">
        <f>CO2eq!A409</f>
        <v>4.E.2.</v>
      </c>
      <c r="B217" s="143" t="str">
        <f>CO2eq!B409</f>
        <v>Tierras convertidas en asentamientos</v>
      </c>
      <c r="C217" s="33">
        <f>CO2eq!AE409</f>
        <v>7.844738797995757</v>
      </c>
      <c r="D217" s="94">
        <f t="shared" si="3"/>
        <v>7.844738797995757</v>
      </c>
    </row>
    <row r="218" spans="1:4" x14ac:dyDescent="0.25">
      <c r="A218" s="140" t="str">
        <f>CO2eq!A416</f>
        <v>4.F.1.</v>
      </c>
      <c r="B218" s="140" t="str">
        <f>CO2eq!B416</f>
        <v>Otras tierras que permanecen como tales</v>
      </c>
      <c r="C218" s="94">
        <f>CO2eq!AE416</f>
        <v>0</v>
      </c>
      <c r="D218" s="94">
        <f t="shared" si="3"/>
        <v>0</v>
      </c>
    </row>
    <row r="219" spans="1:4" x14ac:dyDescent="0.25">
      <c r="A219" s="143" t="str">
        <f>CO2eq!A417</f>
        <v>4.F.2.</v>
      </c>
      <c r="B219" s="143" t="str">
        <f>CO2eq!B417</f>
        <v>Tierras convertidas en otras tierras</v>
      </c>
      <c r="C219" s="33">
        <f>CO2eq!AE417</f>
        <v>23.554841210990723</v>
      </c>
      <c r="D219" s="94">
        <f t="shared" si="3"/>
        <v>23.554841210990723</v>
      </c>
    </row>
    <row r="220" spans="1:4" x14ac:dyDescent="0.25">
      <c r="A220" s="140" t="str">
        <f>CO2eq!A423</f>
        <v>4.G.</v>
      </c>
      <c r="B220" s="140" t="str">
        <f>CO2eq!B423</f>
        <v>Productos de madera recolectada</v>
      </c>
      <c r="C220" s="94">
        <f>CO2eq!AE423</f>
        <v>-495.217555568276</v>
      </c>
      <c r="D220" s="94">
        <f t="shared" si="3"/>
        <v>495.217555568276</v>
      </c>
    </row>
    <row r="221" spans="1:4" x14ac:dyDescent="0.25">
      <c r="A221" s="140" t="str">
        <f>CO2eq!A424</f>
        <v>4.H.</v>
      </c>
      <c r="B221" s="140" t="str">
        <f>CO2eq!B424</f>
        <v>Otros (sírvase especificar)</v>
      </c>
      <c r="C221" s="94">
        <f>CO2eq!AE424</f>
        <v>0</v>
      </c>
      <c r="D221" s="94">
        <f t="shared" si="3"/>
        <v>0</v>
      </c>
    </row>
    <row r="222" spans="1:4" x14ac:dyDescent="0.25">
      <c r="A222" s="143" t="str">
        <f>CO2eq!A426</f>
        <v>5.A.</v>
      </c>
      <c r="B222" s="143" t="str">
        <f>CO2eq!B426</f>
        <v>Disposición de residuos sólidos</v>
      </c>
      <c r="C222" s="33">
        <f>CO2eq!AE426</f>
        <v>166.26550920857534</v>
      </c>
      <c r="D222" s="94">
        <f t="shared" si="3"/>
        <v>166.26550920857534</v>
      </c>
    </row>
    <row r="223" spans="1:4" x14ac:dyDescent="0.25">
      <c r="A223" s="140" t="str">
        <f>CO2eq!A430</f>
        <v>5.B.</v>
      </c>
      <c r="B223" s="140" t="str">
        <f>CO2eq!B430</f>
        <v>Tratamiento biológico de residuos sólidos</v>
      </c>
      <c r="C223" s="94">
        <f>CO2eq!AE430</f>
        <v>14.321200687999999</v>
      </c>
      <c r="D223" s="94">
        <f t="shared" si="3"/>
        <v>14.321200687999999</v>
      </c>
    </row>
    <row r="224" spans="1:4" x14ac:dyDescent="0.25">
      <c r="A224" s="140" t="str">
        <f>CO2eq!A432</f>
        <v>5.C.1.</v>
      </c>
      <c r="B224" s="140" t="str">
        <f>CO2eq!B432</f>
        <v>Incineración de residuos</v>
      </c>
      <c r="C224" s="94">
        <f>CO2eq!AE432</f>
        <v>0</v>
      </c>
      <c r="D224" s="94">
        <f t="shared" si="3"/>
        <v>0</v>
      </c>
    </row>
    <row r="225" spans="1:4" x14ac:dyDescent="0.25">
      <c r="A225" s="140" t="str">
        <f>CO2eq!A433</f>
        <v>5.C.2.</v>
      </c>
      <c r="B225" s="140" t="str">
        <f>CO2eq!B433</f>
        <v>Incineración abierta de residuos</v>
      </c>
      <c r="C225" s="94">
        <f>CO2eq!AE433</f>
        <v>4.3425871505699556</v>
      </c>
      <c r="D225" s="94">
        <f t="shared" si="3"/>
        <v>4.3425871505699556</v>
      </c>
    </row>
    <row r="226" spans="1:4" x14ac:dyDescent="0.25">
      <c r="A226" s="140" t="str">
        <f>CO2eq!A435</f>
        <v>5.D.1.</v>
      </c>
      <c r="B226" s="140" t="str">
        <f>CO2eq!B435</f>
        <v>Tratamiento y descarga de aguas residuales domésticas</v>
      </c>
      <c r="C226" s="94">
        <f>CO2eq!AE435</f>
        <v>41.590069778746148</v>
      </c>
      <c r="D226" s="94">
        <f t="shared" si="3"/>
        <v>41.590069778746148</v>
      </c>
    </row>
    <row r="227" spans="1:4" x14ac:dyDescent="0.25">
      <c r="A227" s="140" t="str">
        <f>CO2eq!A436</f>
        <v>5.D.2.</v>
      </c>
      <c r="B227" s="140" t="str">
        <f>CO2eq!B436</f>
        <v>Tratamiento y descarga de aguas residuales industriales</v>
      </c>
      <c r="C227" s="94">
        <f>CO2eq!AE436</f>
        <v>14.625837190054492</v>
      </c>
      <c r="D227" s="94">
        <f t="shared" si="3"/>
        <v>14.625837190054492</v>
      </c>
    </row>
    <row r="228" spans="1:4" x14ac:dyDescent="0.25">
      <c r="A228" s="140" t="str">
        <f>CO2eq!A437</f>
        <v>5.E.</v>
      </c>
      <c r="B228" s="140" t="str">
        <f>CO2eq!B437</f>
        <v>Otros</v>
      </c>
      <c r="C228" s="94">
        <f>CO2eq!AE437</f>
        <v>0</v>
      </c>
      <c r="D228" s="94">
        <f t="shared" si="3"/>
        <v>0</v>
      </c>
    </row>
    <row r="229" spans="1:4" x14ac:dyDescent="0.25">
      <c r="A229" s="94" t="str">
        <f>'GPC alcances 2018'!B36</f>
        <v xml:space="preserve">I.1 </v>
      </c>
      <c r="B229" s="94" t="str">
        <f>'GPC alcances 2018'!C36</f>
        <v>Edificios residenciales (electricidad)</v>
      </c>
      <c r="C229" s="94">
        <f>'GPC alcances 2018'!K36</f>
        <v>90.213615784939606</v>
      </c>
      <c r="D229" s="94">
        <f t="shared" si="3"/>
        <v>90.213615784939606</v>
      </c>
    </row>
    <row r="230" spans="1:4" x14ac:dyDescent="0.25">
      <c r="A230" s="94" t="str">
        <f>'GPC alcances 2018'!B37</f>
        <v>I.2</v>
      </c>
      <c r="B230" s="94" t="str">
        <f>'GPC alcances 2018'!C37</f>
        <v>Edificios/instalaciones comerciales e institucionales (electricidad)</v>
      </c>
      <c r="C230" s="94">
        <f>'GPC alcances 2018'!K37</f>
        <v>96.72282973208867</v>
      </c>
      <c r="D230" s="94">
        <f t="shared" si="3"/>
        <v>96.72282973208867</v>
      </c>
    </row>
    <row r="231" spans="1:4" x14ac:dyDescent="0.25">
      <c r="A231" s="94" t="str">
        <f>'GPC alcances 2018'!B38</f>
        <v>I.3</v>
      </c>
      <c r="B231" s="94" t="str">
        <f>'GPC alcances 2018'!C38</f>
        <v>Industrias manufactureras y de la construcción (electricidad)</v>
      </c>
      <c r="C231" s="94">
        <f>'GPC alcances 2018'!K38</f>
        <v>95.053615481063019</v>
      </c>
      <c r="D231" s="94">
        <f t="shared" si="3"/>
        <v>95.053615481063019</v>
      </c>
    </row>
    <row r="232" spans="1:4" x14ac:dyDescent="0.25">
      <c r="A232" s="94" t="str">
        <f>'GPC alcances 2018'!B39</f>
        <v>I.4</v>
      </c>
      <c r="B232" s="94" t="str">
        <f>'GPC alcances 2018'!C39</f>
        <v>Industrias energéticas (electricidad)</v>
      </c>
      <c r="C232" s="94">
        <f>'GPC alcances 2018'!K39</f>
        <v>0</v>
      </c>
      <c r="D232" s="94">
        <f t="shared" si="3"/>
        <v>0</v>
      </c>
    </row>
    <row r="233" spans="1:4" x14ac:dyDescent="0.25">
      <c r="A233" s="94" t="str">
        <f>'GPC alcances 2018'!B40</f>
        <v>I.4.1</v>
      </c>
      <c r="B233" s="94" t="str">
        <f>'GPC alcances 2018'!C40</f>
        <v>Otras industrias de la energía (electricidad)</v>
      </c>
      <c r="C233" s="94">
        <f>'GPC alcances 2018'!K40</f>
        <v>0</v>
      </c>
      <c r="D233" s="94">
        <f t="shared" si="3"/>
        <v>0</v>
      </c>
    </row>
    <row r="234" spans="1:4" x14ac:dyDescent="0.25">
      <c r="A234" s="94" t="str">
        <f>'GPC alcances 2018'!B41</f>
        <v>I.4.4</v>
      </c>
      <c r="B234" s="94" t="str">
        <f>'GPC alcances 2018'!C41</f>
        <v>Generación de electricidad suministrada a la red (electricidad)</v>
      </c>
      <c r="C234" s="94">
        <f>'GPC alcances 2018'!K41</f>
        <v>0</v>
      </c>
      <c r="D234" s="94">
        <f t="shared" si="3"/>
        <v>0</v>
      </c>
    </row>
    <row r="235" spans="1:4" x14ac:dyDescent="0.25">
      <c r="A235" s="94" t="str">
        <f>'GPC alcances 2018'!B42</f>
        <v>I.5</v>
      </c>
      <c r="B235" s="94" t="str">
        <f>'GPC alcances 2018'!C42</f>
        <v>Actividades agrícolas, de silvicultura y de pesca (electricidad)</v>
      </c>
      <c r="C235" s="94">
        <f>'GPC alcances 2018'!K42</f>
        <v>0</v>
      </c>
      <c r="D235" s="94">
        <f t="shared" si="3"/>
        <v>0</v>
      </c>
    </row>
    <row r="236" spans="1:4" x14ac:dyDescent="0.25">
      <c r="A236" s="94" t="str">
        <f>'GPC alcances 2018'!B44</f>
        <v>II.1</v>
      </c>
      <c r="B236" s="94" t="str">
        <f>'GPC alcances 2018'!C44</f>
        <v>Transporte por carretera (electricidad)</v>
      </c>
      <c r="C236" s="94">
        <f>'GPC alcances 2018'!K44</f>
        <v>0.20476086637276072</v>
      </c>
      <c r="D236" s="94">
        <f t="shared" si="3"/>
        <v>0.20476086637276072</v>
      </c>
    </row>
    <row r="237" spans="1:4" x14ac:dyDescent="0.25">
      <c r="A237" s="94" t="str">
        <f>'GPC alcances 2018'!B45</f>
        <v>II.2</v>
      </c>
      <c r="B237" s="94" t="str">
        <f>'GPC alcances 2018'!C45</f>
        <v>Ferroviario (electricidad)</v>
      </c>
      <c r="C237" s="94">
        <f>'GPC alcances 2018'!K45</f>
        <v>0</v>
      </c>
      <c r="D237" s="94">
        <f t="shared" si="3"/>
        <v>0</v>
      </c>
    </row>
    <row r="238" spans="1:4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3"/>
        <v>0</v>
      </c>
    </row>
  </sheetData>
  <conditionalFormatting sqref="A133:C133 A198:C198 A222:C222 A144:C144">
    <cfRule type="cellIs" dxfId="12" priority="13" operator="lessThan">
      <formula>0</formula>
    </cfRule>
  </conditionalFormatting>
  <conditionalFormatting sqref="C219 C217 C215 C213 C211 C199 C194">
    <cfRule type="cellIs" dxfId="11" priority="12" operator="lessThan">
      <formula>0</formula>
    </cfRule>
  </conditionalFormatting>
  <conditionalFormatting sqref="C165">
    <cfRule type="cellIs" dxfId="10" priority="9" operator="lessThan">
      <formula>0</formula>
    </cfRule>
  </conditionalFormatting>
  <conditionalFormatting sqref="C135">
    <cfRule type="cellIs" dxfId="9" priority="11" operator="lessThan">
      <formula>0</formula>
    </cfRule>
  </conditionalFormatting>
  <conditionalFormatting sqref="C146">
    <cfRule type="cellIs" dxfId="8" priority="10" operator="lessThan">
      <formula>0</formula>
    </cfRule>
  </conditionalFormatting>
  <conditionalFormatting sqref="C188">
    <cfRule type="cellIs" dxfId="7" priority="8" operator="lessThan">
      <formula>0</formula>
    </cfRule>
  </conditionalFormatting>
  <conditionalFormatting sqref="C189">
    <cfRule type="cellIs" dxfId="6" priority="7" operator="lessThan">
      <formula>0</formula>
    </cfRule>
  </conditionalFormatting>
  <conditionalFormatting sqref="A219:B219 A217:B217 A215:B215 A213:B213 A211:B211 A199:B199 A194:B194">
    <cfRule type="cellIs" dxfId="5" priority="6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funcionario</cp:lastModifiedBy>
  <cp:revision/>
  <dcterms:created xsi:type="dcterms:W3CDTF">2014-12-15T15:20:37Z</dcterms:created>
  <dcterms:modified xsi:type="dcterms:W3CDTF">2021-06-15T13:02:00Z</dcterms:modified>
  <cp:category/>
  <cp:contentStatus/>
</cp:coreProperties>
</file>